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/>
  <mc:AlternateContent xmlns:mc="http://schemas.openxmlformats.org/markup-compatibility/2006">
    <mc:Choice Requires="x15">
      <x15ac:absPath xmlns:x15ac="http://schemas.microsoft.com/office/spreadsheetml/2010/11/ac" url="/Users/danishkhan/Desktop/My computer/Research_files/Manuscripts/1. Unpublished/Submitted/Paper_2026/Toursim carbon emission/"/>
    </mc:Choice>
  </mc:AlternateContent>
  <xr:revisionPtr revIDLastSave="0" documentId="13_ncr:1_{A0B1CC70-53A3-864D-9007-E486DE836DAC}" xr6:coauthVersionLast="47" xr6:coauthVersionMax="47" xr10:uidLastSave="{00000000-0000-0000-0000-000000000000}"/>
  <bookViews>
    <workbookView xWindow="2040" yWindow="980" windowWidth="33760" windowHeight="19300" activeTab="2" xr2:uid="{00000000-000D-0000-FFFF-FFFF00000000}"/>
  </bookViews>
  <sheets>
    <sheet name="说明" sheetId="2" state="hidden" r:id="rId1"/>
    <sheet name="Calculation process" sheetId="1" state="hidden" r:id="rId2"/>
    <sheet name="Sheet1" sheetId="4" r:id="rId3"/>
    <sheet name="Tourism CO2 &amp; Tourism energy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11" i="1" l="1"/>
  <c r="AA511" i="1"/>
  <c r="Z511" i="1"/>
  <c r="Y511" i="1"/>
  <c r="X511" i="1"/>
  <c r="W511" i="1"/>
  <c r="V511" i="1"/>
  <c r="U511" i="1"/>
  <c r="T511" i="1"/>
  <c r="S511" i="1"/>
  <c r="R511" i="1"/>
  <c r="P511" i="1"/>
  <c r="O511" i="1"/>
  <c r="N511" i="1"/>
  <c r="M511" i="1"/>
  <c r="J511" i="1"/>
  <c r="I511" i="1"/>
  <c r="H511" i="1"/>
  <c r="G511" i="1"/>
  <c r="AC510" i="1"/>
  <c r="AA510" i="1"/>
  <c r="Z510" i="1"/>
  <c r="Y510" i="1"/>
  <c r="X510" i="1"/>
  <c r="W510" i="1"/>
  <c r="V510" i="1"/>
  <c r="U510" i="1"/>
  <c r="T510" i="1"/>
  <c r="S510" i="1"/>
  <c r="R510" i="1"/>
  <c r="P510" i="1"/>
  <c r="O510" i="1"/>
  <c r="N510" i="1"/>
  <c r="M510" i="1"/>
  <c r="J510" i="1"/>
  <c r="I510" i="1"/>
  <c r="H510" i="1"/>
  <c r="G510" i="1"/>
  <c r="AC509" i="1"/>
  <c r="AA509" i="1"/>
  <c r="Z509" i="1"/>
  <c r="Y509" i="1"/>
  <c r="X509" i="1"/>
  <c r="W509" i="1"/>
  <c r="V509" i="1"/>
  <c r="U509" i="1"/>
  <c r="T509" i="1"/>
  <c r="S509" i="1"/>
  <c r="R509" i="1"/>
  <c r="P509" i="1"/>
  <c r="O509" i="1"/>
  <c r="N509" i="1"/>
  <c r="M509" i="1"/>
  <c r="J509" i="1"/>
  <c r="I509" i="1"/>
  <c r="H509" i="1"/>
  <c r="G509" i="1"/>
  <c r="AC508" i="1"/>
  <c r="AA508" i="1"/>
  <c r="Z508" i="1"/>
  <c r="Y508" i="1"/>
  <c r="X508" i="1"/>
  <c r="W508" i="1"/>
  <c r="V508" i="1"/>
  <c r="U508" i="1"/>
  <c r="T508" i="1"/>
  <c r="S508" i="1"/>
  <c r="R508" i="1"/>
  <c r="P508" i="1"/>
  <c r="O508" i="1"/>
  <c r="N508" i="1"/>
  <c r="M508" i="1"/>
  <c r="J508" i="1"/>
  <c r="I508" i="1"/>
  <c r="H508" i="1"/>
  <c r="G508" i="1"/>
  <c r="AC507" i="1"/>
  <c r="AA507" i="1"/>
  <c r="Z507" i="1"/>
  <c r="Y507" i="1"/>
  <c r="X507" i="1"/>
  <c r="W507" i="1"/>
  <c r="V507" i="1"/>
  <c r="U507" i="1"/>
  <c r="T507" i="1"/>
  <c r="S507" i="1"/>
  <c r="R507" i="1"/>
  <c r="P507" i="1"/>
  <c r="O507" i="1"/>
  <c r="N507" i="1"/>
  <c r="M507" i="1"/>
  <c r="J507" i="1"/>
  <c r="I507" i="1"/>
  <c r="H507" i="1"/>
  <c r="G507" i="1"/>
  <c r="AC506" i="1"/>
  <c r="AA506" i="1"/>
  <c r="Z506" i="1"/>
  <c r="Y506" i="1"/>
  <c r="X506" i="1"/>
  <c r="W506" i="1"/>
  <c r="V506" i="1"/>
  <c r="U506" i="1"/>
  <c r="T506" i="1"/>
  <c r="S506" i="1"/>
  <c r="R506" i="1"/>
  <c r="P506" i="1"/>
  <c r="O506" i="1"/>
  <c r="N506" i="1"/>
  <c r="M506" i="1"/>
  <c r="J506" i="1"/>
  <c r="I506" i="1"/>
  <c r="H506" i="1"/>
  <c r="G506" i="1"/>
  <c r="AC505" i="1"/>
  <c r="AA505" i="1"/>
  <c r="Z505" i="1"/>
  <c r="Y505" i="1"/>
  <c r="X505" i="1"/>
  <c r="W505" i="1"/>
  <c r="V505" i="1"/>
  <c r="U505" i="1"/>
  <c r="T505" i="1"/>
  <c r="S505" i="1"/>
  <c r="R505" i="1"/>
  <c r="P505" i="1"/>
  <c r="O505" i="1"/>
  <c r="N505" i="1"/>
  <c r="M505" i="1"/>
  <c r="J505" i="1"/>
  <c r="I505" i="1"/>
  <c r="H505" i="1"/>
  <c r="G505" i="1"/>
  <c r="AC504" i="1"/>
  <c r="AA504" i="1"/>
  <c r="Z504" i="1"/>
  <c r="Y504" i="1"/>
  <c r="X504" i="1"/>
  <c r="W504" i="1"/>
  <c r="V504" i="1"/>
  <c r="U504" i="1"/>
  <c r="T504" i="1"/>
  <c r="S504" i="1"/>
  <c r="R504" i="1"/>
  <c r="P504" i="1"/>
  <c r="O504" i="1"/>
  <c r="N504" i="1"/>
  <c r="M504" i="1"/>
  <c r="J504" i="1"/>
  <c r="I504" i="1"/>
  <c r="H504" i="1"/>
  <c r="G504" i="1"/>
  <c r="AC503" i="1"/>
  <c r="AA503" i="1"/>
  <c r="Z503" i="1"/>
  <c r="Y503" i="1"/>
  <c r="X503" i="1"/>
  <c r="W503" i="1"/>
  <c r="V503" i="1"/>
  <c r="U503" i="1"/>
  <c r="T503" i="1"/>
  <c r="S503" i="1"/>
  <c r="R503" i="1"/>
  <c r="P503" i="1"/>
  <c r="O503" i="1"/>
  <c r="N503" i="1"/>
  <c r="M503" i="1"/>
  <c r="J503" i="1"/>
  <c r="I503" i="1"/>
  <c r="H503" i="1"/>
  <c r="G503" i="1"/>
  <c r="AC502" i="1"/>
  <c r="AA502" i="1"/>
  <c r="Z502" i="1"/>
  <c r="Y502" i="1"/>
  <c r="X502" i="1"/>
  <c r="W502" i="1"/>
  <c r="V502" i="1"/>
  <c r="U502" i="1"/>
  <c r="T502" i="1"/>
  <c r="S502" i="1"/>
  <c r="R502" i="1"/>
  <c r="P502" i="1"/>
  <c r="O502" i="1"/>
  <c r="N502" i="1"/>
  <c r="M502" i="1"/>
  <c r="J502" i="1"/>
  <c r="I502" i="1"/>
  <c r="H502" i="1"/>
  <c r="G502" i="1"/>
  <c r="AC501" i="1"/>
  <c r="AA501" i="1"/>
  <c r="Z501" i="1"/>
  <c r="Y501" i="1"/>
  <c r="X501" i="1"/>
  <c r="W501" i="1"/>
  <c r="V501" i="1"/>
  <c r="U501" i="1"/>
  <c r="T501" i="1"/>
  <c r="S501" i="1"/>
  <c r="R501" i="1"/>
  <c r="P501" i="1"/>
  <c r="O501" i="1"/>
  <c r="N501" i="1"/>
  <c r="M501" i="1"/>
  <c r="J501" i="1"/>
  <c r="I501" i="1"/>
  <c r="H501" i="1"/>
  <c r="G501" i="1"/>
  <c r="AC500" i="1"/>
  <c r="AA500" i="1"/>
  <c r="Z500" i="1"/>
  <c r="Y500" i="1"/>
  <c r="X500" i="1"/>
  <c r="W500" i="1"/>
  <c r="V500" i="1"/>
  <c r="U500" i="1"/>
  <c r="T500" i="1"/>
  <c r="S500" i="1"/>
  <c r="R500" i="1"/>
  <c r="P500" i="1"/>
  <c r="O500" i="1"/>
  <c r="N500" i="1"/>
  <c r="M500" i="1"/>
  <c r="J500" i="1"/>
  <c r="I500" i="1"/>
  <c r="H500" i="1"/>
  <c r="G500" i="1"/>
  <c r="AC499" i="1"/>
  <c r="AA499" i="1"/>
  <c r="Z499" i="1"/>
  <c r="Y499" i="1"/>
  <c r="X499" i="1"/>
  <c r="W499" i="1"/>
  <c r="V499" i="1"/>
  <c r="U499" i="1"/>
  <c r="T499" i="1"/>
  <c r="S499" i="1"/>
  <c r="R499" i="1"/>
  <c r="P499" i="1"/>
  <c r="O499" i="1"/>
  <c r="N499" i="1"/>
  <c r="M499" i="1"/>
  <c r="J499" i="1"/>
  <c r="I499" i="1"/>
  <c r="H499" i="1"/>
  <c r="G499" i="1"/>
  <c r="AC498" i="1"/>
  <c r="AA498" i="1"/>
  <c r="Z498" i="1"/>
  <c r="Y498" i="1"/>
  <c r="X498" i="1"/>
  <c r="W498" i="1"/>
  <c r="V498" i="1"/>
  <c r="U498" i="1"/>
  <c r="T498" i="1"/>
  <c r="S498" i="1"/>
  <c r="R498" i="1"/>
  <c r="P498" i="1"/>
  <c r="O498" i="1"/>
  <c r="N498" i="1"/>
  <c r="M498" i="1"/>
  <c r="J498" i="1"/>
  <c r="I498" i="1"/>
  <c r="H498" i="1"/>
  <c r="G498" i="1"/>
  <c r="AC497" i="1"/>
  <c r="AA497" i="1"/>
  <c r="Z497" i="1"/>
  <c r="Y497" i="1"/>
  <c r="X497" i="1"/>
  <c r="W497" i="1"/>
  <c r="V497" i="1"/>
  <c r="U497" i="1"/>
  <c r="T497" i="1"/>
  <c r="S497" i="1"/>
  <c r="R497" i="1"/>
  <c r="P497" i="1"/>
  <c r="O497" i="1"/>
  <c r="N497" i="1"/>
  <c r="M497" i="1"/>
  <c r="J497" i="1"/>
  <c r="I497" i="1"/>
  <c r="H497" i="1"/>
  <c r="G497" i="1"/>
  <c r="AC496" i="1"/>
  <c r="AA496" i="1"/>
  <c r="Z496" i="1"/>
  <c r="Y496" i="1"/>
  <c r="X496" i="1"/>
  <c r="W496" i="1"/>
  <c r="V496" i="1"/>
  <c r="U496" i="1"/>
  <c r="T496" i="1"/>
  <c r="S496" i="1"/>
  <c r="R496" i="1"/>
  <c r="P496" i="1"/>
  <c r="O496" i="1"/>
  <c r="N496" i="1"/>
  <c r="M496" i="1"/>
  <c r="J496" i="1"/>
  <c r="I496" i="1"/>
  <c r="H496" i="1"/>
  <c r="G496" i="1"/>
  <c r="AC495" i="1"/>
  <c r="AA495" i="1"/>
  <c r="Z495" i="1"/>
  <c r="Y495" i="1"/>
  <c r="X495" i="1"/>
  <c r="W495" i="1"/>
  <c r="V495" i="1"/>
  <c r="U495" i="1"/>
  <c r="T495" i="1"/>
  <c r="S495" i="1"/>
  <c r="R495" i="1"/>
  <c r="P495" i="1"/>
  <c r="O495" i="1"/>
  <c r="N495" i="1"/>
  <c r="M495" i="1"/>
  <c r="J495" i="1"/>
  <c r="I495" i="1"/>
  <c r="H495" i="1"/>
  <c r="G495" i="1"/>
  <c r="AC494" i="1"/>
  <c r="AA494" i="1"/>
  <c r="Z494" i="1"/>
  <c r="Y494" i="1"/>
  <c r="X494" i="1"/>
  <c r="W494" i="1"/>
  <c r="V494" i="1"/>
  <c r="U494" i="1"/>
  <c r="T494" i="1"/>
  <c r="S494" i="1"/>
  <c r="R494" i="1"/>
  <c r="P494" i="1"/>
  <c r="O494" i="1"/>
  <c r="N494" i="1"/>
  <c r="M494" i="1"/>
  <c r="J494" i="1"/>
  <c r="I494" i="1"/>
  <c r="H494" i="1"/>
  <c r="G494" i="1"/>
  <c r="AC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J493" i="1"/>
  <c r="I493" i="1"/>
  <c r="H493" i="1"/>
  <c r="G493" i="1"/>
  <c r="F493" i="1"/>
  <c r="AC492" i="1"/>
  <c r="AA492" i="1"/>
  <c r="Z492" i="1"/>
  <c r="Y492" i="1"/>
  <c r="X492" i="1"/>
  <c r="W492" i="1"/>
  <c r="V492" i="1"/>
  <c r="U492" i="1"/>
  <c r="T492" i="1"/>
  <c r="S492" i="1"/>
  <c r="R492" i="1"/>
  <c r="P492" i="1"/>
  <c r="O492" i="1"/>
  <c r="N492" i="1"/>
  <c r="M492" i="1"/>
  <c r="J492" i="1"/>
  <c r="I492" i="1"/>
  <c r="H492" i="1"/>
  <c r="G492" i="1"/>
  <c r="AC491" i="1"/>
  <c r="AA491" i="1"/>
  <c r="Z491" i="1"/>
  <c r="Y491" i="1"/>
  <c r="X491" i="1"/>
  <c r="W491" i="1"/>
  <c r="V491" i="1"/>
  <c r="U491" i="1"/>
  <c r="T491" i="1"/>
  <c r="S491" i="1"/>
  <c r="R491" i="1"/>
  <c r="P491" i="1"/>
  <c r="O491" i="1"/>
  <c r="N491" i="1"/>
  <c r="M491" i="1"/>
  <c r="J491" i="1"/>
  <c r="I491" i="1"/>
  <c r="H491" i="1"/>
  <c r="G491" i="1"/>
  <c r="AC490" i="1"/>
  <c r="AA490" i="1"/>
  <c r="Z490" i="1"/>
  <c r="Y490" i="1"/>
  <c r="X490" i="1"/>
  <c r="W490" i="1"/>
  <c r="V490" i="1"/>
  <c r="U490" i="1"/>
  <c r="T490" i="1"/>
  <c r="S490" i="1"/>
  <c r="R490" i="1"/>
  <c r="P490" i="1"/>
  <c r="O490" i="1"/>
  <c r="N490" i="1"/>
  <c r="M490" i="1"/>
  <c r="J490" i="1"/>
  <c r="I490" i="1"/>
  <c r="H490" i="1"/>
  <c r="G490" i="1"/>
  <c r="AC489" i="1"/>
  <c r="AA489" i="1"/>
  <c r="Z489" i="1"/>
  <c r="Y489" i="1"/>
  <c r="X489" i="1"/>
  <c r="W489" i="1"/>
  <c r="V489" i="1"/>
  <c r="U489" i="1"/>
  <c r="T489" i="1"/>
  <c r="S489" i="1"/>
  <c r="R489" i="1"/>
  <c r="P489" i="1"/>
  <c r="O489" i="1"/>
  <c r="N489" i="1"/>
  <c r="M489" i="1"/>
  <c r="J489" i="1"/>
  <c r="I489" i="1"/>
  <c r="H489" i="1"/>
  <c r="G489" i="1"/>
  <c r="AC488" i="1"/>
  <c r="AA488" i="1"/>
  <c r="Z488" i="1"/>
  <c r="Y488" i="1"/>
  <c r="X488" i="1"/>
  <c r="W488" i="1"/>
  <c r="V488" i="1"/>
  <c r="U488" i="1"/>
  <c r="T488" i="1"/>
  <c r="S488" i="1"/>
  <c r="R488" i="1"/>
  <c r="P488" i="1"/>
  <c r="O488" i="1"/>
  <c r="N488" i="1"/>
  <c r="M488" i="1"/>
  <c r="J488" i="1"/>
  <c r="I488" i="1"/>
  <c r="H488" i="1"/>
  <c r="G488" i="1"/>
  <c r="AC487" i="1"/>
  <c r="AA487" i="1"/>
  <c r="Z487" i="1"/>
  <c r="Y487" i="1"/>
  <c r="X487" i="1"/>
  <c r="W487" i="1"/>
  <c r="V487" i="1"/>
  <c r="U487" i="1"/>
  <c r="T487" i="1"/>
  <c r="S487" i="1"/>
  <c r="R487" i="1"/>
  <c r="P487" i="1"/>
  <c r="O487" i="1"/>
  <c r="N487" i="1"/>
  <c r="M487" i="1"/>
  <c r="J487" i="1"/>
  <c r="I487" i="1"/>
  <c r="H487" i="1"/>
  <c r="G487" i="1"/>
  <c r="AC486" i="1"/>
  <c r="AA486" i="1"/>
  <c r="Z486" i="1"/>
  <c r="Y486" i="1"/>
  <c r="X486" i="1"/>
  <c r="W486" i="1"/>
  <c r="V486" i="1"/>
  <c r="U486" i="1"/>
  <c r="T486" i="1"/>
  <c r="S486" i="1"/>
  <c r="R486" i="1"/>
  <c r="P486" i="1"/>
  <c r="O486" i="1"/>
  <c r="N486" i="1"/>
  <c r="M486" i="1"/>
  <c r="J486" i="1"/>
  <c r="I486" i="1"/>
  <c r="H486" i="1"/>
  <c r="G486" i="1"/>
  <c r="AC485" i="1"/>
  <c r="AA485" i="1"/>
  <c r="Z485" i="1"/>
  <c r="Y485" i="1"/>
  <c r="X485" i="1"/>
  <c r="W485" i="1"/>
  <c r="V485" i="1"/>
  <c r="U485" i="1"/>
  <c r="T485" i="1"/>
  <c r="S485" i="1"/>
  <c r="R485" i="1"/>
  <c r="P485" i="1"/>
  <c r="O485" i="1"/>
  <c r="N485" i="1"/>
  <c r="M485" i="1"/>
  <c r="J485" i="1"/>
  <c r="I485" i="1"/>
  <c r="H485" i="1"/>
  <c r="G485" i="1"/>
  <c r="AC484" i="1"/>
  <c r="AA484" i="1"/>
  <c r="Z484" i="1"/>
  <c r="Y484" i="1"/>
  <c r="X484" i="1"/>
  <c r="W484" i="1"/>
  <c r="V484" i="1"/>
  <c r="U484" i="1"/>
  <c r="T484" i="1"/>
  <c r="S484" i="1"/>
  <c r="R484" i="1"/>
  <c r="P484" i="1"/>
  <c r="O484" i="1"/>
  <c r="N484" i="1"/>
  <c r="M484" i="1"/>
  <c r="J484" i="1"/>
  <c r="I484" i="1"/>
  <c r="H484" i="1"/>
  <c r="G484" i="1"/>
  <c r="AC483" i="1"/>
  <c r="AA483" i="1"/>
  <c r="Z483" i="1"/>
  <c r="Y483" i="1"/>
  <c r="X483" i="1"/>
  <c r="W483" i="1"/>
  <c r="V483" i="1"/>
  <c r="U483" i="1"/>
  <c r="T483" i="1"/>
  <c r="S483" i="1"/>
  <c r="R483" i="1"/>
  <c r="P483" i="1"/>
  <c r="O483" i="1"/>
  <c r="N483" i="1"/>
  <c r="M483" i="1"/>
  <c r="J483" i="1"/>
  <c r="I483" i="1"/>
  <c r="H483" i="1"/>
  <c r="G483" i="1"/>
  <c r="AC482" i="1"/>
  <c r="AA482" i="1"/>
  <c r="Z482" i="1"/>
  <c r="Y482" i="1"/>
  <c r="X482" i="1"/>
  <c r="W482" i="1"/>
  <c r="V482" i="1"/>
  <c r="U482" i="1"/>
  <c r="T482" i="1"/>
  <c r="S482" i="1"/>
  <c r="R482" i="1"/>
  <c r="P482" i="1"/>
  <c r="O482" i="1"/>
  <c r="N482" i="1"/>
  <c r="M482" i="1"/>
  <c r="J482" i="1"/>
  <c r="I482" i="1"/>
  <c r="H482" i="1"/>
  <c r="G482" i="1"/>
  <c r="AC481" i="1"/>
  <c r="AA481" i="1"/>
  <c r="Z481" i="1"/>
  <c r="Y481" i="1"/>
  <c r="X481" i="1"/>
  <c r="W481" i="1"/>
  <c r="V481" i="1"/>
  <c r="U481" i="1"/>
  <c r="T481" i="1"/>
  <c r="S481" i="1"/>
  <c r="R481" i="1"/>
  <c r="P481" i="1"/>
  <c r="O481" i="1"/>
  <c r="N481" i="1"/>
  <c r="M481" i="1"/>
  <c r="J481" i="1"/>
  <c r="I481" i="1"/>
  <c r="H481" i="1"/>
  <c r="G481" i="1"/>
  <c r="AC480" i="1"/>
  <c r="AA480" i="1"/>
  <c r="Z480" i="1"/>
  <c r="Y480" i="1"/>
  <c r="X480" i="1"/>
  <c r="W480" i="1"/>
  <c r="V480" i="1"/>
  <c r="U480" i="1"/>
  <c r="T480" i="1"/>
  <c r="S480" i="1"/>
  <c r="R480" i="1"/>
  <c r="P480" i="1"/>
  <c r="O480" i="1"/>
  <c r="N480" i="1"/>
  <c r="M480" i="1"/>
  <c r="J480" i="1"/>
  <c r="I480" i="1"/>
  <c r="H480" i="1"/>
  <c r="G480" i="1"/>
  <c r="AC479" i="1"/>
  <c r="AA479" i="1"/>
  <c r="Z479" i="1"/>
  <c r="Y479" i="1"/>
  <c r="X479" i="1"/>
  <c r="W479" i="1"/>
  <c r="V479" i="1"/>
  <c r="U479" i="1"/>
  <c r="T479" i="1"/>
  <c r="S479" i="1"/>
  <c r="R479" i="1"/>
  <c r="P479" i="1"/>
  <c r="O479" i="1"/>
  <c r="N479" i="1"/>
  <c r="M479" i="1"/>
  <c r="J479" i="1"/>
  <c r="I479" i="1"/>
  <c r="H479" i="1"/>
  <c r="G479" i="1"/>
  <c r="AC478" i="1"/>
  <c r="AA478" i="1"/>
  <c r="Z478" i="1"/>
  <c r="Y478" i="1"/>
  <c r="X478" i="1"/>
  <c r="W478" i="1"/>
  <c r="V478" i="1"/>
  <c r="U478" i="1"/>
  <c r="T478" i="1"/>
  <c r="S478" i="1"/>
  <c r="R478" i="1"/>
  <c r="P478" i="1"/>
  <c r="O478" i="1"/>
  <c r="N478" i="1"/>
  <c r="M478" i="1"/>
  <c r="J478" i="1"/>
  <c r="I478" i="1"/>
  <c r="H478" i="1"/>
  <c r="G478" i="1"/>
  <c r="AC477" i="1"/>
  <c r="AA477" i="1"/>
  <c r="Z477" i="1"/>
  <c r="Y477" i="1"/>
  <c r="X477" i="1"/>
  <c r="W477" i="1"/>
  <c r="V477" i="1"/>
  <c r="U477" i="1"/>
  <c r="T477" i="1"/>
  <c r="S477" i="1"/>
  <c r="R477" i="1"/>
  <c r="P477" i="1"/>
  <c r="O477" i="1"/>
  <c r="N477" i="1"/>
  <c r="M477" i="1"/>
  <c r="J477" i="1"/>
  <c r="I477" i="1"/>
  <c r="H477" i="1"/>
  <c r="G477" i="1"/>
  <c r="AC476" i="1"/>
  <c r="AA476" i="1"/>
  <c r="Z476" i="1"/>
  <c r="Y476" i="1"/>
  <c r="X476" i="1"/>
  <c r="W476" i="1"/>
  <c r="V476" i="1"/>
  <c r="U476" i="1"/>
  <c r="T476" i="1"/>
  <c r="S476" i="1"/>
  <c r="R476" i="1"/>
  <c r="P476" i="1"/>
  <c r="O476" i="1"/>
  <c r="N476" i="1"/>
  <c r="M476" i="1"/>
  <c r="J476" i="1"/>
  <c r="I476" i="1"/>
  <c r="H476" i="1"/>
  <c r="G476" i="1"/>
  <c r="AC475" i="1"/>
  <c r="AA475" i="1"/>
  <c r="Z475" i="1"/>
  <c r="Y475" i="1"/>
  <c r="X475" i="1"/>
  <c r="W475" i="1"/>
  <c r="V475" i="1"/>
  <c r="U475" i="1"/>
  <c r="T475" i="1"/>
  <c r="S475" i="1"/>
  <c r="R475" i="1"/>
  <c r="P475" i="1"/>
  <c r="O475" i="1"/>
  <c r="N475" i="1"/>
  <c r="M475" i="1"/>
  <c r="J475" i="1"/>
  <c r="I475" i="1"/>
  <c r="H475" i="1"/>
  <c r="G475" i="1"/>
  <c r="AC474" i="1"/>
  <c r="AA474" i="1"/>
  <c r="Z474" i="1"/>
  <c r="Y474" i="1"/>
  <c r="X474" i="1"/>
  <c r="W474" i="1"/>
  <c r="V474" i="1"/>
  <c r="U474" i="1"/>
  <c r="T474" i="1"/>
  <c r="S474" i="1"/>
  <c r="R474" i="1"/>
  <c r="P474" i="1"/>
  <c r="O474" i="1"/>
  <c r="N474" i="1"/>
  <c r="M474" i="1"/>
  <c r="J474" i="1"/>
  <c r="I474" i="1"/>
  <c r="H474" i="1"/>
  <c r="G474" i="1"/>
  <c r="AC473" i="1"/>
  <c r="AA473" i="1"/>
  <c r="Z473" i="1"/>
  <c r="Y473" i="1"/>
  <c r="X473" i="1"/>
  <c r="W473" i="1"/>
  <c r="V473" i="1"/>
  <c r="U473" i="1"/>
  <c r="T473" i="1"/>
  <c r="S473" i="1"/>
  <c r="R473" i="1"/>
  <c r="P473" i="1"/>
  <c r="O473" i="1"/>
  <c r="N473" i="1"/>
  <c r="M473" i="1"/>
  <c r="J473" i="1"/>
  <c r="I473" i="1"/>
  <c r="H473" i="1"/>
  <c r="G473" i="1"/>
  <c r="AC472" i="1"/>
  <c r="AA472" i="1"/>
  <c r="Z472" i="1"/>
  <c r="Y472" i="1"/>
  <c r="X472" i="1"/>
  <c r="W472" i="1"/>
  <c r="V472" i="1"/>
  <c r="U472" i="1"/>
  <c r="T472" i="1"/>
  <c r="S472" i="1"/>
  <c r="R472" i="1"/>
  <c r="P472" i="1"/>
  <c r="O472" i="1"/>
  <c r="N472" i="1"/>
  <c r="M472" i="1"/>
  <c r="J472" i="1"/>
  <c r="I472" i="1"/>
  <c r="H472" i="1"/>
  <c r="G472" i="1"/>
  <c r="AC471" i="1"/>
  <c r="AA471" i="1"/>
  <c r="Z471" i="1"/>
  <c r="Y471" i="1"/>
  <c r="X471" i="1"/>
  <c r="W471" i="1"/>
  <c r="V471" i="1"/>
  <c r="U471" i="1"/>
  <c r="T471" i="1"/>
  <c r="S471" i="1"/>
  <c r="R471" i="1"/>
  <c r="P471" i="1"/>
  <c r="O471" i="1"/>
  <c r="N471" i="1"/>
  <c r="M471" i="1"/>
  <c r="J471" i="1"/>
  <c r="I471" i="1"/>
  <c r="H471" i="1"/>
  <c r="G471" i="1"/>
  <c r="AC470" i="1"/>
  <c r="AA470" i="1"/>
  <c r="Z470" i="1"/>
  <c r="Y470" i="1"/>
  <c r="X470" i="1"/>
  <c r="W470" i="1"/>
  <c r="V470" i="1"/>
  <c r="U470" i="1"/>
  <c r="T470" i="1"/>
  <c r="S470" i="1"/>
  <c r="R470" i="1"/>
  <c r="P470" i="1"/>
  <c r="O470" i="1"/>
  <c r="N470" i="1"/>
  <c r="M470" i="1"/>
  <c r="J470" i="1"/>
  <c r="I470" i="1"/>
  <c r="H470" i="1"/>
  <c r="G470" i="1"/>
  <c r="AC469" i="1"/>
  <c r="AA469" i="1"/>
  <c r="Z469" i="1"/>
  <c r="Y469" i="1"/>
  <c r="X469" i="1"/>
  <c r="W469" i="1"/>
  <c r="V469" i="1"/>
  <c r="U469" i="1"/>
  <c r="T469" i="1"/>
  <c r="S469" i="1"/>
  <c r="R469" i="1"/>
  <c r="P469" i="1"/>
  <c r="O469" i="1"/>
  <c r="N469" i="1"/>
  <c r="M469" i="1"/>
  <c r="J469" i="1"/>
  <c r="I469" i="1"/>
  <c r="H469" i="1"/>
  <c r="G469" i="1"/>
  <c r="AC468" i="1"/>
  <c r="AA468" i="1"/>
  <c r="Z468" i="1"/>
  <c r="Y468" i="1"/>
  <c r="X468" i="1"/>
  <c r="W468" i="1"/>
  <c r="V468" i="1"/>
  <c r="U468" i="1"/>
  <c r="T468" i="1"/>
  <c r="S468" i="1"/>
  <c r="R468" i="1"/>
  <c r="P468" i="1"/>
  <c r="O468" i="1"/>
  <c r="N468" i="1"/>
  <c r="M468" i="1"/>
  <c r="J468" i="1"/>
  <c r="I468" i="1"/>
  <c r="H468" i="1"/>
  <c r="G468" i="1"/>
  <c r="AC467" i="1"/>
  <c r="AA467" i="1"/>
  <c r="Z467" i="1"/>
  <c r="Y467" i="1"/>
  <c r="X467" i="1"/>
  <c r="W467" i="1"/>
  <c r="V467" i="1"/>
  <c r="U467" i="1"/>
  <c r="T467" i="1"/>
  <c r="S467" i="1"/>
  <c r="R467" i="1"/>
  <c r="P467" i="1"/>
  <c r="O467" i="1"/>
  <c r="N467" i="1"/>
  <c r="M467" i="1"/>
  <c r="J467" i="1"/>
  <c r="I467" i="1"/>
  <c r="H467" i="1"/>
  <c r="G467" i="1"/>
  <c r="AC466" i="1"/>
  <c r="AA466" i="1"/>
  <c r="Z466" i="1"/>
  <c r="Y466" i="1"/>
  <c r="X466" i="1"/>
  <c r="W466" i="1"/>
  <c r="V466" i="1"/>
  <c r="U466" i="1"/>
  <c r="T466" i="1"/>
  <c r="S466" i="1"/>
  <c r="R466" i="1"/>
  <c r="P466" i="1"/>
  <c r="O466" i="1"/>
  <c r="N466" i="1"/>
  <c r="M466" i="1"/>
  <c r="J466" i="1"/>
  <c r="I466" i="1"/>
  <c r="H466" i="1"/>
  <c r="G466" i="1"/>
  <c r="AC465" i="1"/>
  <c r="AA465" i="1"/>
  <c r="Z465" i="1"/>
  <c r="Y465" i="1"/>
  <c r="X465" i="1"/>
  <c r="W465" i="1"/>
  <c r="V465" i="1"/>
  <c r="U465" i="1"/>
  <c r="T465" i="1"/>
  <c r="S465" i="1"/>
  <c r="R465" i="1"/>
  <c r="P465" i="1"/>
  <c r="O465" i="1"/>
  <c r="N465" i="1"/>
  <c r="M465" i="1"/>
  <c r="J465" i="1"/>
  <c r="I465" i="1"/>
  <c r="H465" i="1"/>
  <c r="G465" i="1"/>
  <c r="AC464" i="1"/>
  <c r="AA464" i="1"/>
  <c r="Z464" i="1"/>
  <c r="Y464" i="1"/>
  <c r="X464" i="1"/>
  <c r="W464" i="1"/>
  <c r="V464" i="1"/>
  <c r="U464" i="1"/>
  <c r="T464" i="1"/>
  <c r="S464" i="1"/>
  <c r="R464" i="1"/>
  <c r="P464" i="1"/>
  <c r="O464" i="1"/>
  <c r="N464" i="1"/>
  <c r="M464" i="1"/>
  <c r="J464" i="1"/>
  <c r="I464" i="1"/>
  <c r="H464" i="1"/>
  <c r="G464" i="1"/>
  <c r="AC463" i="1"/>
  <c r="AA463" i="1"/>
  <c r="Z463" i="1"/>
  <c r="Y463" i="1"/>
  <c r="X463" i="1"/>
  <c r="W463" i="1"/>
  <c r="V463" i="1"/>
  <c r="U463" i="1"/>
  <c r="T463" i="1"/>
  <c r="S463" i="1"/>
  <c r="R463" i="1"/>
  <c r="P463" i="1"/>
  <c r="O463" i="1"/>
  <c r="N463" i="1"/>
  <c r="M463" i="1"/>
  <c r="J463" i="1"/>
  <c r="I463" i="1"/>
  <c r="H463" i="1"/>
  <c r="G463" i="1"/>
  <c r="AC462" i="1"/>
  <c r="AA462" i="1"/>
  <c r="Z462" i="1"/>
  <c r="Y462" i="1"/>
  <c r="X462" i="1"/>
  <c r="W462" i="1"/>
  <c r="V462" i="1"/>
  <c r="U462" i="1"/>
  <c r="T462" i="1"/>
  <c r="S462" i="1"/>
  <c r="R462" i="1"/>
  <c r="P462" i="1"/>
  <c r="O462" i="1"/>
  <c r="N462" i="1"/>
  <c r="M462" i="1"/>
  <c r="J462" i="1"/>
  <c r="I462" i="1"/>
  <c r="H462" i="1"/>
  <c r="G462" i="1"/>
  <c r="AC461" i="1"/>
  <c r="AA461" i="1"/>
  <c r="Z461" i="1"/>
  <c r="Y461" i="1"/>
  <c r="X461" i="1"/>
  <c r="W461" i="1"/>
  <c r="V461" i="1"/>
  <c r="U461" i="1"/>
  <c r="T461" i="1"/>
  <c r="S461" i="1"/>
  <c r="R461" i="1"/>
  <c r="P461" i="1"/>
  <c r="O461" i="1"/>
  <c r="N461" i="1"/>
  <c r="M461" i="1"/>
  <c r="J461" i="1"/>
  <c r="I461" i="1"/>
  <c r="H461" i="1"/>
  <c r="G461" i="1"/>
  <c r="AC460" i="1"/>
  <c r="AA460" i="1"/>
  <c r="Z460" i="1"/>
  <c r="Y460" i="1"/>
  <c r="X460" i="1"/>
  <c r="W460" i="1"/>
  <c r="V460" i="1"/>
  <c r="U460" i="1"/>
  <c r="T460" i="1"/>
  <c r="S460" i="1"/>
  <c r="R460" i="1"/>
  <c r="P460" i="1"/>
  <c r="O460" i="1"/>
  <c r="N460" i="1"/>
  <c r="M460" i="1"/>
  <c r="J460" i="1"/>
  <c r="I460" i="1"/>
  <c r="H460" i="1"/>
  <c r="G460" i="1"/>
  <c r="AC459" i="1"/>
  <c r="AA459" i="1"/>
  <c r="Z459" i="1"/>
  <c r="Y459" i="1"/>
  <c r="X459" i="1"/>
  <c r="W459" i="1"/>
  <c r="V459" i="1"/>
  <c r="U459" i="1"/>
  <c r="T459" i="1"/>
  <c r="S459" i="1"/>
  <c r="R459" i="1"/>
  <c r="P459" i="1"/>
  <c r="O459" i="1"/>
  <c r="N459" i="1"/>
  <c r="M459" i="1"/>
  <c r="J459" i="1"/>
  <c r="I459" i="1"/>
  <c r="H459" i="1"/>
  <c r="G459" i="1"/>
  <c r="AC458" i="1"/>
  <c r="AA458" i="1"/>
  <c r="Z458" i="1"/>
  <c r="Y458" i="1"/>
  <c r="X458" i="1"/>
  <c r="W458" i="1"/>
  <c r="V458" i="1"/>
  <c r="U458" i="1"/>
  <c r="T458" i="1"/>
  <c r="S458" i="1"/>
  <c r="R458" i="1"/>
  <c r="P458" i="1"/>
  <c r="O458" i="1"/>
  <c r="N458" i="1"/>
  <c r="M458" i="1"/>
  <c r="J458" i="1"/>
  <c r="I458" i="1"/>
  <c r="H458" i="1"/>
  <c r="G458" i="1"/>
  <c r="AC457" i="1"/>
  <c r="AA457" i="1"/>
  <c r="Z457" i="1"/>
  <c r="Y457" i="1"/>
  <c r="X457" i="1"/>
  <c r="W457" i="1"/>
  <c r="V457" i="1"/>
  <c r="U457" i="1"/>
  <c r="T457" i="1"/>
  <c r="S457" i="1"/>
  <c r="R457" i="1"/>
  <c r="P457" i="1"/>
  <c r="O457" i="1"/>
  <c r="N457" i="1"/>
  <c r="M457" i="1"/>
  <c r="J457" i="1"/>
  <c r="I457" i="1"/>
  <c r="H457" i="1"/>
  <c r="G457" i="1"/>
  <c r="AC456" i="1"/>
  <c r="AA456" i="1"/>
  <c r="Z456" i="1"/>
  <c r="Y456" i="1"/>
  <c r="X456" i="1"/>
  <c r="W456" i="1"/>
  <c r="V456" i="1"/>
  <c r="U456" i="1"/>
  <c r="T456" i="1"/>
  <c r="S456" i="1"/>
  <c r="R456" i="1"/>
  <c r="P456" i="1"/>
  <c r="O456" i="1"/>
  <c r="N456" i="1"/>
  <c r="M456" i="1"/>
  <c r="J456" i="1"/>
  <c r="I456" i="1"/>
  <c r="H456" i="1"/>
  <c r="G456" i="1"/>
  <c r="AC455" i="1"/>
  <c r="AA455" i="1"/>
  <c r="Z455" i="1"/>
  <c r="Y455" i="1"/>
  <c r="X455" i="1"/>
  <c r="W455" i="1"/>
  <c r="V455" i="1"/>
  <c r="U455" i="1"/>
  <c r="T455" i="1"/>
  <c r="S455" i="1"/>
  <c r="R455" i="1"/>
  <c r="P455" i="1"/>
  <c r="O455" i="1"/>
  <c r="N455" i="1"/>
  <c r="M455" i="1"/>
  <c r="J455" i="1"/>
  <c r="I455" i="1"/>
  <c r="H455" i="1"/>
  <c r="G455" i="1"/>
  <c r="AC454" i="1"/>
  <c r="AA454" i="1"/>
  <c r="Z454" i="1"/>
  <c r="Y454" i="1"/>
  <c r="X454" i="1"/>
  <c r="W454" i="1"/>
  <c r="V454" i="1"/>
  <c r="U454" i="1"/>
  <c r="T454" i="1"/>
  <c r="S454" i="1"/>
  <c r="R454" i="1"/>
  <c r="P454" i="1"/>
  <c r="O454" i="1"/>
  <c r="N454" i="1"/>
  <c r="M454" i="1"/>
  <c r="J454" i="1"/>
  <c r="I454" i="1"/>
  <c r="H454" i="1"/>
  <c r="G454" i="1"/>
  <c r="AC453" i="1"/>
  <c r="AA453" i="1"/>
  <c r="Z453" i="1"/>
  <c r="Y453" i="1"/>
  <c r="X453" i="1"/>
  <c r="W453" i="1"/>
  <c r="V453" i="1"/>
  <c r="U453" i="1"/>
  <c r="T453" i="1"/>
  <c r="S453" i="1"/>
  <c r="R453" i="1"/>
  <c r="P453" i="1"/>
  <c r="O453" i="1"/>
  <c r="N453" i="1"/>
  <c r="M453" i="1"/>
  <c r="J453" i="1"/>
  <c r="I453" i="1"/>
  <c r="H453" i="1"/>
  <c r="G453" i="1"/>
  <c r="AC452" i="1"/>
  <c r="AA452" i="1"/>
  <c r="Z452" i="1"/>
  <c r="Y452" i="1"/>
  <c r="X452" i="1"/>
  <c r="W452" i="1"/>
  <c r="V452" i="1"/>
  <c r="U452" i="1"/>
  <c r="T452" i="1"/>
  <c r="S452" i="1"/>
  <c r="R452" i="1"/>
  <c r="P452" i="1"/>
  <c r="O452" i="1"/>
  <c r="N452" i="1"/>
  <c r="M452" i="1"/>
  <c r="J452" i="1"/>
  <c r="I452" i="1"/>
  <c r="H452" i="1"/>
  <c r="G452" i="1"/>
  <c r="AC451" i="1"/>
  <c r="AA451" i="1"/>
  <c r="Z451" i="1"/>
  <c r="Y451" i="1"/>
  <c r="X451" i="1"/>
  <c r="W451" i="1"/>
  <c r="V451" i="1"/>
  <c r="U451" i="1"/>
  <c r="T451" i="1"/>
  <c r="S451" i="1"/>
  <c r="R451" i="1"/>
  <c r="P451" i="1"/>
  <c r="O451" i="1"/>
  <c r="N451" i="1"/>
  <c r="M451" i="1"/>
  <c r="J451" i="1"/>
  <c r="I451" i="1"/>
  <c r="H451" i="1"/>
  <c r="G451" i="1"/>
  <c r="AC450" i="1"/>
  <c r="AA450" i="1"/>
  <c r="Z450" i="1"/>
  <c r="Y450" i="1"/>
  <c r="X450" i="1"/>
  <c r="W450" i="1"/>
  <c r="V450" i="1"/>
  <c r="U450" i="1"/>
  <c r="T450" i="1"/>
  <c r="S450" i="1"/>
  <c r="R450" i="1"/>
  <c r="P450" i="1"/>
  <c r="O450" i="1"/>
  <c r="N450" i="1"/>
  <c r="M450" i="1"/>
  <c r="J450" i="1"/>
  <c r="I450" i="1"/>
  <c r="H450" i="1"/>
  <c r="G450" i="1"/>
  <c r="AC449" i="1"/>
  <c r="AA449" i="1"/>
  <c r="Z449" i="1"/>
  <c r="Y449" i="1"/>
  <c r="X449" i="1"/>
  <c r="W449" i="1"/>
  <c r="V449" i="1"/>
  <c r="U449" i="1"/>
  <c r="T449" i="1"/>
  <c r="S449" i="1"/>
  <c r="R449" i="1"/>
  <c r="P449" i="1"/>
  <c r="O449" i="1"/>
  <c r="N449" i="1"/>
  <c r="M449" i="1"/>
  <c r="J449" i="1"/>
  <c r="I449" i="1"/>
  <c r="H449" i="1"/>
  <c r="G449" i="1"/>
  <c r="AC448" i="1"/>
  <c r="AA448" i="1"/>
  <c r="Z448" i="1"/>
  <c r="Y448" i="1"/>
  <c r="X448" i="1"/>
  <c r="W448" i="1"/>
  <c r="V448" i="1"/>
  <c r="U448" i="1"/>
  <c r="T448" i="1"/>
  <c r="S448" i="1"/>
  <c r="R448" i="1"/>
  <c r="P448" i="1"/>
  <c r="O448" i="1"/>
  <c r="N448" i="1"/>
  <c r="M448" i="1"/>
  <c r="J448" i="1"/>
  <c r="I448" i="1"/>
  <c r="H448" i="1"/>
  <c r="G448" i="1"/>
  <c r="AC447" i="1"/>
  <c r="AA447" i="1"/>
  <c r="Z447" i="1"/>
  <c r="Y447" i="1"/>
  <c r="X447" i="1"/>
  <c r="W447" i="1"/>
  <c r="V447" i="1"/>
  <c r="U447" i="1"/>
  <c r="T447" i="1"/>
  <c r="S447" i="1"/>
  <c r="R447" i="1"/>
  <c r="P447" i="1"/>
  <c r="O447" i="1"/>
  <c r="N447" i="1"/>
  <c r="M447" i="1"/>
  <c r="J447" i="1"/>
  <c r="I447" i="1"/>
  <c r="H447" i="1"/>
  <c r="G447" i="1"/>
  <c r="AC446" i="1"/>
  <c r="AA446" i="1"/>
  <c r="Z446" i="1"/>
  <c r="Y446" i="1"/>
  <c r="X446" i="1"/>
  <c r="W446" i="1"/>
  <c r="V446" i="1"/>
  <c r="U446" i="1"/>
  <c r="T446" i="1"/>
  <c r="S446" i="1"/>
  <c r="R446" i="1"/>
  <c r="P446" i="1"/>
  <c r="O446" i="1"/>
  <c r="N446" i="1"/>
  <c r="M446" i="1"/>
  <c r="J446" i="1"/>
  <c r="I446" i="1"/>
  <c r="H446" i="1"/>
  <c r="G446" i="1"/>
  <c r="AC445" i="1"/>
  <c r="AA445" i="1"/>
  <c r="Z445" i="1"/>
  <c r="Y445" i="1"/>
  <c r="X445" i="1"/>
  <c r="W445" i="1"/>
  <c r="V445" i="1"/>
  <c r="U445" i="1"/>
  <c r="T445" i="1"/>
  <c r="S445" i="1"/>
  <c r="R445" i="1"/>
  <c r="P445" i="1"/>
  <c r="O445" i="1"/>
  <c r="N445" i="1"/>
  <c r="M445" i="1"/>
  <c r="J445" i="1"/>
  <c r="I445" i="1"/>
  <c r="H445" i="1"/>
  <c r="G445" i="1"/>
  <c r="AC444" i="1"/>
  <c r="AA444" i="1"/>
  <c r="Z444" i="1"/>
  <c r="Y444" i="1"/>
  <c r="X444" i="1"/>
  <c r="W444" i="1"/>
  <c r="V444" i="1"/>
  <c r="U444" i="1"/>
  <c r="T444" i="1"/>
  <c r="S444" i="1"/>
  <c r="R444" i="1"/>
  <c r="P444" i="1"/>
  <c r="O444" i="1"/>
  <c r="N444" i="1"/>
  <c r="M444" i="1"/>
  <c r="J444" i="1"/>
  <c r="I444" i="1"/>
  <c r="H444" i="1"/>
  <c r="G444" i="1"/>
  <c r="AC443" i="1"/>
  <c r="AA443" i="1"/>
  <c r="Z443" i="1"/>
  <c r="Y443" i="1"/>
  <c r="X443" i="1"/>
  <c r="W443" i="1"/>
  <c r="V443" i="1"/>
  <c r="U443" i="1"/>
  <c r="T443" i="1"/>
  <c r="S443" i="1"/>
  <c r="R443" i="1"/>
  <c r="P443" i="1"/>
  <c r="O443" i="1"/>
  <c r="N443" i="1"/>
  <c r="M443" i="1"/>
  <c r="J443" i="1"/>
  <c r="I443" i="1"/>
  <c r="H443" i="1"/>
  <c r="G443" i="1"/>
  <c r="AC442" i="1"/>
  <c r="AA442" i="1"/>
  <c r="Z442" i="1"/>
  <c r="Y442" i="1"/>
  <c r="X442" i="1"/>
  <c r="W442" i="1"/>
  <c r="V442" i="1"/>
  <c r="U442" i="1"/>
  <c r="T442" i="1"/>
  <c r="S442" i="1"/>
  <c r="R442" i="1"/>
  <c r="P442" i="1"/>
  <c r="O442" i="1"/>
  <c r="N442" i="1"/>
  <c r="M442" i="1"/>
  <c r="J442" i="1"/>
  <c r="I442" i="1"/>
  <c r="H442" i="1"/>
  <c r="G442" i="1"/>
  <c r="AC441" i="1"/>
  <c r="AA441" i="1"/>
  <c r="Z441" i="1"/>
  <c r="Y441" i="1"/>
  <c r="X441" i="1"/>
  <c r="W441" i="1"/>
  <c r="V441" i="1"/>
  <c r="U441" i="1"/>
  <c r="T441" i="1"/>
  <c r="S441" i="1"/>
  <c r="R441" i="1"/>
  <c r="P441" i="1"/>
  <c r="O441" i="1"/>
  <c r="N441" i="1"/>
  <c r="M441" i="1"/>
  <c r="J441" i="1"/>
  <c r="I441" i="1"/>
  <c r="H441" i="1"/>
  <c r="G441" i="1"/>
  <c r="AC440" i="1"/>
  <c r="AA440" i="1"/>
  <c r="Z440" i="1"/>
  <c r="Y440" i="1"/>
  <c r="X440" i="1"/>
  <c r="W440" i="1"/>
  <c r="V440" i="1"/>
  <c r="U440" i="1"/>
  <c r="T440" i="1"/>
  <c r="S440" i="1"/>
  <c r="R440" i="1"/>
  <c r="P440" i="1"/>
  <c r="O440" i="1"/>
  <c r="N440" i="1"/>
  <c r="M440" i="1"/>
  <c r="J440" i="1"/>
  <c r="I440" i="1"/>
  <c r="H440" i="1"/>
  <c r="G440" i="1"/>
  <c r="AC439" i="1"/>
  <c r="AA439" i="1"/>
  <c r="Z439" i="1"/>
  <c r="Y439" i="1"/>
  <c r="X439" i="1"/>
  <c r="W439" i="1"/>
  <c r="V439" i="1"/>
  <c r="U439" i="1"/>
  <c r="T439" i="1"/>
  <c r="S439" i="1"/>
  <c r="R439" i="1"/>
  <c r="P439" i="1"/>
  <c r="O439" i="1"/>
  <c r="N439" i="1"/>
  <c r="M439" i="1"/>
  <c r="J439" i="1"/>
  <c r="I439" i="1"/>
  <c r="H439" i="1"/>
  <c r="G439" i="1"/>
  <c r="AC438" i="1"/>
  <c r="AA438" i="1"/>
  <c r="Z438" i="1"/>
  <c r="Y438" i="1"/>
  <c r="X438" i="1"/>
  <c r="W438" i="1"/>
  <c r="V438" i="1"/>
  <c r="U438" i="1"/>
  <c r="T438" i="1"/>
  <c r="S438" i="1"/>
  <c r="R438" i="1"/>
  <c r="P438" i="1"/>
  <c r="O438" i="1"/>
  <c r="N438" i="1"/>
  <c r="M438" i="1"/>
  <c r="J438" i="1"/>
  <c r="I438" i="1"/>
  <c r="H438" i="1"/>
  <c r="G438" i="1"/>
  <c r="AC437" i="1"/>
  <c r="AA437" i="1"/>
  <c r="Z437" i="1"/>
  <c r="Y437" i="1"/>
  <c r="X437" i="1"/>
  <c r="W437" i="1"/>
  <c r="V437" i="1"/>
  <c r="U437" i="1"/>
  <c r="T437" i="1"/>
  <c r="S437" i="1"/>
  <c r="R437" i="1"/>
  <c r="P437" i="1"/>
  <c r="O437" i="1"/>
  <c r="N437" i="1"/>
  <c r="M437" i="1"/>
  <c r="J437" i="1"/>
  <c r="I437" i="1"/>
  <c r="H437" i="1"/>
  <c r="G437" i="1"/>
  <c r="AC436" i="1"/>
  <c r="AA436" i="1"/>
  <c r="Z436" i="1"/>
  <c r="Y436" i="1"/>
  <c r="X436" i="1"/>
  <c r="W436" i="1"/>
  <c r="V436" i="1"/>
  <c r="U436" i="1"/>
  <c r="T436" i="1"/>
  <c r="S436" i="1"/>
  <c r="R436" i="1"/>
  <c r="P436" i="1"/>
  <c r="O436" i="1"/>
  <c r="N436" i="1"/>
  <c r="M436" i="1"/>
  <c r="J436" i="1"/>
  <c r="I436" i="1"/>
  <c r="H436" i="1"/>
  <c r="G436" i="1"/>
  <c r="AC435" i="1"/>
  <c r="AA435" i="1"/>
  <c r="Z435" i="1"/>
  <c r="Y435" i="1"/>
  <c r="X435" i="1"/>
  <c r="W435" i="1"/>
  <c r="V435" i="1"/>
  <c r="U435" i="1"/>
  <c r="T435" i="1"/>
  <c r="S435" i="1"/>
  <c r="R435" i="1"/>
  <c r="P435" i="1"/>
  <c r="O435" i="1"/>
  <c r="N435" i="1"/>
  <c r="M435" i="1"/>
  <c r="J435" i="1"/>
  <c r="I435" i="1"/>
  <c r="H435" i="1"/>
  <c r="G435" i="1"/>
  <c r="F435" i="1"/>
  <c r="AC434" i="1"/>
  <c r="AA434" i="1"/>
  <c r="Z434" i="1"/>
  <c r="Y434" i="1"/>
  <c r="X434" i="1"/>
  <c r="W434" i="1"/>
  <c r="V434" i="1"/>
  <c r="U434" i="1"/>
  <c r="T434" i="1"/>
  <c r="S434" i="1"/>
  <c r="R434" i="1"/>
  <c r="P434" i="1"/>
  <c r="O434" i="1"/>
  <c r="N434" i="1"/>
  <c r="M434" i="1"/>
  <c r="J434" i="1"/>
  <c r="I434" i="1"/>
  <c r="H434" i="1"/>
  <c r="G434" i="1"/>
  <c r="F434" i="1"/>
  <c r="AC433" i="1"/>
  <c r="AA433" i="1"/>
  <c r="Z433" i="1"/>
  <c r="Y433" i="1"/>
  <c r="X433" i="1"/>
  <c r="W433" i="1"/>
  <c r="V433" i="1"/>
  <c r="U433" i="1"/>
  <c r="T433" i="1"/>
  <c r="S433" i="1"/>
  <c r="R433" i="1"/>
  <c r="P433" i="1"/>
  <c r="O433" i="1"/>
  <c r="N433" i="1"/>
  <c r="M433" i="1"/>
  <c r="J433" i="1"/>
  <c r="I433" i="1"/>
  <c r="H433" i="1"/>
  <c r="G433" i="1"/>
  <c r="F433" i="1"/>
  <c r="AC432" i="1"/>
  <c r="AA432" i="1"/>
  <c r="Z432" i="1"/>
  <c r="Y432" i="1"/>
  <c r="X432" i="1"/>
  <c r="W432" i="1"/>
  <c r="V432" i="1"/>
  <c r="U432" i="1"/>
  <c r="T432" i="1"/>
  <c r="S432" i="1"/>
  <c r="R432" i="1"/>
  <c r="P432" i="1"/>
  <c r="O432" i="1"/>
  <c r="N432" i="1"/>
  <c r="M432" i="1"/>
  <c r="J432" i="1"/>
  <c r="I432" i="1"/>
  <c r="H432" i="1"/>
  <c r="G432" i="1"/>
  <c r="F432" i="1"/>
  <c r="AC431" i="1"/>
  <c r="AA431" i="1"/>
  <c r="Z431" i="1"/>
  <c r="Y431" i="1"/>
  <c r="X431" i="1"/>
  <c r="W431" i="1"/>
  <c r="V431" i="1"/>
  <c r="U431" i="1"/>
  <c r="T431" i="1"/>
  <c r="S431" i="1"/>
  <c r="R431" i="1"/>
  <c r="P431" i="1"/>
  <c r="O431" i="1"/>
  <c r="N431" i="1"/>
  <c r="M431" i="1"/>
  <c r="J431" i="1"/>
  <c r="I431" i="1"/>
  <c r="H431" i="1"/>
  <c r="G431" i="1"/>
  <c r="F431" i="1"/>
  <c r="AC430" i="1"/>
  <c r="AA430" i="1"/>
  <c r="Z430" i="1"/>
  <c r="Y430" i="1"/>
  <c r="X430" i="1"/>
  <c r="W430" i="1"/>
  <c r="V430" i="1"/>
  <c r="U430" i="1"/>
  <c r="T430" i="1"/>
  <c r="S430" i="1"/>
  <c r="R430" i="1"/>
  <c r="P430" i="1"/>
  <c r="O430" i="1"/>
  <c r="N430" i="1"/>
  <c r="M430" i="1"/>
  <c r="J430" i="1"/>
  <c r="I430" i="1"/>
  <c r="H430" i="1"/>
  <c r="G430" i="1"/>
  <c r="F430" i="1"/>
  <c r="AC429" i="1"/>
  <c r="AA429" i="1"/>
  <c r="Z429" i="1"/>
  <c r="Y429" i="1"/>
  <c r="X429" i="1"/>
  <c r="W429" i="1"/>
  <c r="V429" i="1"/>
  <c r="U429" i="1"/>
  <c r="T429" i="1"/>
  <c r="S429" i="1"/>
  <c r="R429" i="1"/>
  <c r="P429" i="1"/>
  <c r="O429" i="1"/>
  <c r="N429" i="1"/>
  <c r="M429" i="1"/>
  <c r="J429" i="1"/>
  <c r="I429" i="1"/>
  <c r="H429" i="1"/>
  <c r="G429" i="1"/>
  <c r="F429" i="1"/>
  <c r="AC428" i="1"/>
  <c r="AA428" i="1"/>
  <c r="Z428" i="1"/>
  <c r="Y428" i="1"/>
  <c r="X428" i="1"/>
  <c r="W428" i="1"/>
  <c r="V428" i="1"/>
  <c r="U428" i="1"/>
  <c r="T428" i="1"/>
  <c r="S428" i="1"/>
  <c r="R428" i="1"/>
  <c r="P428" i="1"/>
  <c r="O428" i="1"/>
  <c r="N428" i="1"/>
  <c r="M428" i="1"/>
  <c r="J428" i="1"/>
  <c r="I428" i="1"/>
  <c r="H428" i="1"/>
  <c r="G428" i="1"/>
  <c r="F428" i="1"/>
  <c r="AC427" i="1"/>
  <c r="AA427" i="1"/>
  <c r="Z427" i="1"/>
  <c r="Y427" i="1"/>
  <c r="X427" i="1"/>
  <c r="W427" i="1"/>
  <c r="V427" i="1"/>
  <c r="U427" i="1"/>
  <c r="T427" i="1"/>
  <c r="S427" i="1"/>
  <c r="R427" i="1"/>
  <c r="P427" i="1"/>
  <c r="O427" i="1"/>
  <c r="N427" i="1"/>
  <c r="M427" i="1"/>
  <c r="J427" i="1"/>
  <c r="I427" i="1"/>
  <c r="H427" i="1"/>
  <c r="G427" i="1"/>
  <c r="F427" i="1"/>
  <c r="AC426" i="1"/>
  <c r="AA426" i="1"/>
  <c r="Z426" i="1"/>
  <c r="Y426" i="1"/>
  <c r="X426" i="1"/>
  <c r="W426" i="1"/>
  <c r="V426" i="1"/>
  <c r="U426" i="1"/>
  <c r="T426" i="1"/>
  <c r="S426" i="1"/>
  <c r="R426" i="1"/>
  <c r="P426" i="1"/>
  <c r="O426" i="1"/>
  <c r="N426" i="1"/>
  <c r="M426" i="1"/>
  <c r="J426" i="1"/>
  <c r="I426" i="1"/>
  <c r="H426" i="1"/>
  <c r="G426" i="1"/>
  <c r="AC425" i="1"/>
  <c r="AA425" i="1"/>
  <c r="Z425" i="1"/>
  <c r="Y425" i="1"/>
  <c r="X425" i="1"/>
  <c r="W425" i="1"/>
  <c r="V425" i="1"/>
  <c r="U425" i="1"/>
  <c r="T425" i="1"/>
  <c r="S425" i="1"/>
  <c r="R425" i="1"/>
  <c r="P425" i="1"/>
  <c r="O425" i="1"/>
  <c r="N425" i="1"/>
  <c r="M425" i="1"/>
  <c r="J425" i="1"/>
  <c r="I425" i="1"/>
  <c r="H425" i="1"/>
  <c r="G425" i="1"/>
  <c r="AC424" i="1"/>
  <c r="AA424" i="1"/>
  <c r="Z424" i="1"/>
  <c r="Y424" i="1"/>
  <c r="X424" i="1"/>
  <c r="W424" i="1"/>
  <c r="V424" i="1"/>
  <c r="U424" i="1"/>
  <c r="T424" i="1"/>
  <c r="S424" i="1"/>
  <c r="R424" i="1"/>
  <c r="P424" i="1"/>
  <c r="O424" i="1"/>
  <c r="N424" i="1"/>
  <c r="M424" i="1"/>
  <c r="J424" i="1"/>
  <c r="I424" i="1"/>
  <c r="H424" i="1"/>
  <c r="G424" i="1"/>
  <c r="AC423" i="1"/>
  <c r="AA423" i="1"/>
  <c r="Z423" i="1"/>
  <c r="Y423" i="1"/>
  <c r="X423" i="1"/>
  <c r="W423" i="1"/>
  <c r="V423" i="1"/>
  <c r="U423" i="1"/>
  <c r="T423" i="1"/>
  <c r="S423" i="1"/>
  <c r="R423" i="1"/>
  <c r="P423" i="1"/>
  <c r="O423" i="1"/>
  <c r="N423" i="1"/>
  <c r="M423" i="1"/>
  <c r="J423" i="1"/>
  <c r="I423" i="1"/>
  <c r="H423" i="1"/>
  <c r="G423" i="1"/>
  <c r="AC422" i="1"/>
  <c r="AA422" i="1"/>
  <c r="Z422" i="1"/>
  <c r="Y422" i="1"/>
  <c r="X422" i="1"/>
  <c r="W422" i="1"/>
  <c r="V422" i="1"/>
  <c r="U422" i="1"/>
  <c r="T422" i="1"/>
  <c r="S422" i="1"/>
  <c r="R422" i="1"/>
  <c r="P422" i="1"/>
  <c r="O422" i="1"/>
  <c r="N422" i="1"/>
  <c r="M422" i="1"/>
  <c r="J422" i="1"/>
  <c r="I422" i="1"/>
  <c r="H422" i="1"/>
  <c r="G422" i="1"/>
  <c r="AC421" i="1"/>
  <c r="AA421" i="1"/>
  <c r="Z421" i="1"/>
  <c r="Y421" i="1"/>
  <c r="X421" i="1"/>
  <c r="W421" i="1"/>
  <c r="V421" i="1"/>
  <c r="U421" i="1"/>
  <c r="T421" i="1"/>
  <c r="S421" i="1"/>
  <c r="R421" i="1"/>
  <c r="P421" i="1"/>
  <c r="O421" i="1"/>
  <c r="N421" i="1"/>
  <c r="M421" i="1"/>
  <c r="J421" i="1"/>
  <c r="I421" i="1"/>
  <c r="H421" i="1"/>
  <c r="G421" i="1"/>
  <c r="AC420" i="1"/>
  <c r="AA420" i="1"/>
  <c r="Z420" i="1"/>
  <c r="Y420" i="1"/>
  <c r="X420" i="1"/>
  <c r="W420" i="1"/>
  <c r="V420" i="1"/>
  <c r="U420" i="1"/>
  <c r="T420" i="1"/>
  <c r="S420" i="1"/>
  <c r="R420" i="1"/>
  <c r="P420" i="1"/>
  <c r="O420" i="1"/>
  <c r="N420" i="1"/>
  <c r="M420" i="1"/>
  <c r="J420" i="1"/>
  <c r="I420" i="1"/>
  <c r="H420" i="1"/>
  <c r="G420" i="1"/>
  <c r="AC419" i="1"/>
  <c r="AA419" i="1"/>
  <c r="Z419" i="1"/>
  <c r="Y419" i="1"/>
  <c r="X419" i="1"/>
  <c r="W419" i="1"/>
  <c r="V419" i="1"/>
  <c r="U419" i="1"/>
  <c r="T419" i="1"/>
  <c r="S419" i="1"/>
  <c r="R419" i="1"/>
  <c r="P419" i="1"/>
  <c r="O419" i="1"/>
  <c r="N419" i="1"/>
  <c r="M419" i="1"/>
  <c r="J419" i="1"/>
  <c r="I419" i="1"/>
  <c r="H419" i="1"/>
  <c r="G419" i="1"/>
  <c r="AC418" i="1"/>
  <c r="AA418" i="1"/>
  <c r="Z418" i="1"/>
  <c r="Y418" i="1"/>
  <c r="X418" i="1"/>
  <c r="W418" i="1"/>
  <c r="V418" i="1"/>
  <c r="U418" i="1"/>
  <c r="T418" i="1"/>
  <c r="S418" i="1"/>
  <c r="R418" i="1"/>
  <c r="P418" i="1"/>
  <c r="O418" i="1"/>
  <c r="N418" i="1"/>
  <c r="M418" i="1"/>
  <c r="J418" i="1"/>
  <c r="I418" i="1"/>
  <c r="H418" i="1"/>
  <c r="G418" i="1"/>
  <c r="AC417" i="1"/>
  <c r="AA417" i="1"/>
  <c r="Z417" i="1"/>
  <c r="Y417" i="1"/>
  <c r="X417" i="1"/>
  <c r="W417" i="1"/>
  <c r="V417" i="1"/>
  <c r="U417" i="1"/>
  <c r="T417" i="1"/>
  <c r="S417" i="1"/>
  <c r="R417" i="1"/>
  <c r="P417" i="1"/>
  <c r="O417" i="1"/>
  <c r="N417" i="1"/>
  <c r="M417" i="1"/>
  <c r="J417" i="1"/>
  <c r="I417" i="1"/>
  <c r="H417" i="1"/>
  <c r="G417" i="1"/>
  <c r="AC416" i="1"/>
  <c r="AA416" i="1"/>
  <c r="Z416" i="1"/>
  <c r="Y416" i="1"/>
  <c r="X416" i="1"/>
  <c r="W416" i="1"/>
  <c r="V416" i="1"/>
  <c r="U416" i="1"/>
  <c r="T416" i="1"/>
  <c r="S416" i="1"/>
  <c r="R416" i="1"/>
  <c r="P416" i="1"/>
  <c r="O416" i="1"/>
  <c r="N416" i="1"/>
  <c r="M416" i="1"/>
  <c r="J416" i="1"/>
  <c r="I416" i="1"/>
  <c r="H416" i="1"/>
  <c r="G416" i="1"/>
  <c r="AC415" i="1"/>
  <c r="AA415" i="1"/>
  <c r="Z415" i="1"/>
  <c r="Y415" i="1"/>
  <c r="X415" i="1"/>
  <c r="W415" i="1"/>
  <c r="V415" i="1"/>
  <c r="U415" i="1"/>
  <c r="T415" i="1"/>
  <c r="S415" i="1"/>
  <c r="R415" i="1"/>
  <c r="P415" i="1"/>
  <c r="O415" i="1"/>
  <c r="N415" i="1"/>
  <c r="M415" i="1"/>
  <c r="J415" i="1"/>
  <c r="I415" i="1"/>
  <c r="H415" i="1"/>
  <c r="G415" i="1"/>
  <c r="AC414" i="1"/>
  <c r="AA414" i="1"/>
  <c r="Z414" i="1"/>
  <c r="Y414" i="1"/>
  <c r="X414" i="1"/>
  <c r="W414" i="1"/>
  <c r="V414" i="1"/>
  <c r="U414" i="1"/>
  <c r="T414" i="1"/>
  <c r="S414" i="1"/>
  <c r="R414" i="1"/>
  <c r="P414" i="1"/>
  <c r="O414" i="1"/>
  <c r="N414" i="1"/>
  <c r="M414" i="1"/>
  <c r="J414" i="1"/>
  <c r="I414" i="1"/>
  <c r="H414" i="1"/>
  <c r="G414" i="1"/>
  <c r="AC413" i="1"/>
  <c r="AA413" i="1"/>
  <c r="Z413" i="1"/>
  <c r="Y413" i="1"/>
  <c r="X413" i="1"/>
  <c r="W413" i="1"/>
  <c r="V413" i="1"/>
  <c r="U413" i="1"/>
  <c r="T413" i="1"/>
  <c r="S413" i="1"/>
  <c r="R413" i="1"/>
  <c r="P413" i="1"/>
  <c r="O413" i="1"/>
  <c r="N413" i="1"/>
  <c r="M413" i="1"/>
  <c r="J413" i="1"/>
  <c r="I413" i="1"/>
  <c r="H413" i="1"/>
  <c r="G413" i="1"/>
  <c r="AC412" i="1"/>
  <c r="AA412" i="1"/>
  <c r="Z412" i="1"/>
  <c r="Y412" i="1"/>
  <c r="X412" i="1"/>
  <c r="W412" i="1"/>
  <c r="V412" i="1"/>
  <c r="U412" i="1"/>
  <c r="T412" i="1"/>
  <c r="S412" i="1"/>
  <c r="R412" i="1"/>
  <c r="P412" i="1"/>
  <c r="O412" i="1"/>
  <c r="N412" i="1"/>
  <c r="M412" i="1"/>
  <c r="J412" i="1"/>
  <c r="I412" i="1"/>
  <c r="H412" i="1"/>
  <c r="G412" i="1"/>
  <c r="AC411" i="1"/>
  <c r="AA411" i="1"/>
  <c r="Z411" i="1"/>
  <c r="Y411" i="1"/>
  <c r="X411" i="1"/>
  <c r="W411" i="1"/>
  <c r="V411" i="1"/>
  <c r="U411" i="1"/>
  <c r="T411" i="1"/>
  <c r="S411" i="1"/>
  <c r="R411" i="1"/>
  <c r="P411" i="1"/>
  <c r="O411" i="1"/>
  <c r="N411" i="1"/>
  <c r="M411" i="1"/>
  <c r="J411" i="1"/>
  <c r="I411" i="1"/>
  <c r="H411" i="1"/>
  <c r="G411" i="1"/>
  <c r="AC410" i="1"/>
  <c r="AA410" i="1"/>
  <c r="Z410" i="1"/>
  <c r="Y410" i="1"/>
  <c r="X410" i="1"/>
  <c r="W410" i="1"/>
  <c r="V410" i="1"/>
  <c r="U410" i="1"/>
  <c r="T410" i="1"/>
  <c r="S410" i="1"/>
  <c r="R410" i="1"/>
  <c r="P410" i="1"/>
  <c r="O410" i="1"/>
  <c r="N410" i="1"/>
  <c r="M410" i="1"/>
  <c r="J410" i="1"/>
  <c r="I410" i="1"/>
  <c r="H410" i="1"/>
  <c r="G410" i="1"/>
  <c r="AC409" i="1"/>
  <c r="AA409" i="1"/>
  <c r="Z409" i="1"/>
  <c r="Y409" i="1"/>
  <c r="X409" i="1"/>
  <c r="W409" i="1"/>
  <c r="V409" i="1"/>
  <c r="U409" i="1"/>
  <c r="T409" i="1"/>
  <c r="S409" i="1"/>
  <c r="R409" i="1"/>
  <c r="P409" i="1"/>
  <c r="O409" i="1"/>
  <c r="N409" i="1"/>
  <c r="M409" i="1"/>
  <c r="J409" i="1"/>
  <c r="I409" i="1"/>
  <c r="H409" i="1"/>
  <c r="G409" i="1"/>
  <c r="AC408" i="1"/>
  <c r="AA408" i="1"/>
  <c r="Z408" i="1"/>
  <c r="Y408" i="1"/>
  <c r="X408" i="1"/>
  <c r="W408" i="1"/>
  <c r="V408" i="1"/>
  <c r="U408" i="1"/>
  <c r="T408" i="1"/>
  <c r="S408" i="1"/>
  <c r="R408" i="1"/>
  <c r="P408" i="1"/>
  <c r="O408" i="1"/>
  <c r="N408" i="1"/>
  <c r="M408" i="1"/>
  <c r="J408" i="1"/>
  <c r="I408" i="1"/>
  <c r="H408" i="1"/>
  <c r="G408" i="1"/>
  <c r="AC407" i="1"/>
  <c r="AA407" i="1"/>
  <c r="Z407" i="1"/>
  <c r="Y407" i="1"/>
  <c r="X407" i="1"/>
  <c r="W407" i="1"/>
  <c r="V407" i="1"/>
  <c r="U407" i="1"/>
  <c r="T407" i="1"/>
  <c r="S407" i="1"/>
  <c r="R407" i="1"/>
  <c r="P407" i="1"/>
  <c r="O407" i="1"/>
  <c r="N407" i="1"/>
  <c r="M407" i="1"/>
  <c r="J407" i="1"/>
  <c r="I407" i="1"/>
  <c r="H407" i="1"/>
  <c r="G407" i="1"/>
  <c r="AC406" i="1"/>
  <c r="AA406" i="1"/>
  <c r="Z406" i="1"/>
  <c r="Y406" i="1"/>
  <c r="X406" i="1"/>
  <c r="W406" i="1"/>
  <c r="V406" i="1"/>
  <c r="U406" i="1"/>
  <c r="T406" i="1"/>
  <c r="S406" i="1"/>
  <c r="R406" i="1"/>
  <c r="P406" i="1"/>
  <c r="O406" i="1"/>
  <c r="N406" i="1"/>
  <c r="M406" i="1"/>
  <c r="J406" i="1"/>
  <c r="I406" i="1"/>
  <c r="H406" i="1"/>
  <c r="G406" i="1"/>
  <c r="AC405" i="1"/>
  <c r="AA405" i="1"/>
  <c r="Z405" i="1"/>
  <c r="Y405" i="1"/>
  <c r="X405" i="1"/>
  <c r="W405" i="1"/>
  <c r="V405" i="1"/>
  <c r="U405" i="1"/>
  <c r="T405" i="1"/>
  <c r="S405" i="1"/>
  <c r="R405" i="1"/>
  <c r="P405" i="1"/>
  <c r="O405" i="1"/>
  <c r="N405" i="1"/>
  <c r="M405" i="1"/>
  <c r="J405" i="1"/>
  <c r="I405" i="1"/>
  <c r="H405" i="1"/>
  <c r="G405" i="1"/>
  <c r="AC404" i="1"/>
  <c r="AA404" i="1"/>
  <c r="Z404" i="1"/>
  <c r="Y404" i="1"/>
  <c r="X404" i="1"/>
  <c r="W404" i="1"/>
  <c r="V404" i="1"/>
  <c r="U404" i="1"/>
  <c r="T404" i="1"/>
  <c r="S404" i="1"/>
  <c r="R404" i="1"/>
  <c r="P404" i="1"/>
  <c r="O404" i="1"/>
  <c r="N404" i="1"/>
  <c r="M404" i="1"/>
  <c r="J404" i="1"/>
  <c r="I404" i="1"/>
  <c r="H404" i="1"/>
  <c r="G404" i="1"/>
  <c r="AC403" i="1"/>
  <c r="AA403" i="1"/>
  <c r="Z403" i="1"/>
  <c r="Y403" i="1"/>
  <c r="X403" i="1"/>
  <c r="W403" i="1"/>
  <c r="V403" i="1"/>
  <c r="U403" i="1"/>
  <c r="T403" i="1"/>
  <c r="S403" i="1"/>
  <c r="R403" i="1"/>
  <c r="P403" i="1"/>
  <c r="O403" i="1"/>
  <c r="N403" i="1"/>
  <c r="M403" i="1"/>
  <c r="J403" i="1"/>
  <c r="I403" i="1"/>
  <c r="H403" i="1"/>
  <c r="G403" i="1"/>
  <c r="AC402" i="1"/>
  <c r="AA402" i="1"/>
  <c r="Z402" i="1"/>
  <c r="Y402" i="1"/>
  <c r="X402" i="1"/>
  <c r="W402" i="1"/>
  <c r="V402" i="1"/>
  <c r="U402" i="1"/>
  <c r="T402" i="1"/>
  <c r="S402" i="1"/>
  <c r="R402" i="1"/>
  <c r="P402" i="1"/>
  <c r="O402" i="1"/>
  <c r="N402" i="1"/>
  <c r="M402" i="1"/>
  <c r="J402" i="1"/>
  <c r="I402" i="1"/>
  <c r="H402" i="1"/>
  <c r="G402" i="1"/>
  <c r="F402" i="1"/>
  <c r="AC401" i="1"/>
  <c r="AA401" i="1"/>
  <c r="Z401" i="1"/>
  <c r="Y401" i="1"/>
  <c r="X401" i="1"/>
  <c r="W401" i="1"/>
  <c r="V401" i="1"/>
  <c r="U401" i="1"/>
  <c r="T401" i="1"/>
  <c r="S401" i="1"/>
  <c r="R401" i="1"/>
  <c r="P401" i="1"/>
  <c r="O401" i="1"/>
  <c r="N401" i="1"/>
  <c r="M401" i="1"/>
  <c r="J401" i="1"/>
  <c r="I401" i="1"/>
  <c r="H401" i="1"/>
  <c r="G401" i="1"/>
  <c r="AC400" i="1"/>
  <c r="AA400" i="1"/>
  <c r="Z400" i="1"/>
  <c r="Y400" i="1"/>
  <c r="X400" i="1"/>
  <c r="W400" i="1"/>
  <c r="V400" i="1"/>
  <c r="U400" i="1"/>
  <c r="T400" i="1"/>
  <c r="S400" i="1"/>
  <c r="R400" i="1"/>
  <c r="P400" i="1"/>
  <c r="O400" i="1"/>
  <c r="N400" i="1"/>
  <c r="M400" i="1"/>
  <c r="J400" i="1"/>
  <c r="I400" i="1"/>
  <c r="H400" i="1"/>
  <c r="G400" i="1"/>
  <c r="F400" i="1"/>
  <c r="AC399" i="1"/>
  <c r="AA399" i="1"/>
  <c r="Z399" i="1"/>
  <c r="Y399" i="1"/>
  <c r="X399" i="1"/>
  <c r="W399" i="1"/>
  <c r="V399" i="1"/>
  <c r="U399" i="1"/>
  <c r="T399" i="1"/>
  <c r="S399" i="1"/>
  <c r="R399" i="1"/>
  <c r="P399" i="1"/>
  <c r="O399" i="1"/>
  <c r="N399" i="1"/>
  <c r="M399" i="1"/>
  <c r="J399" i="1"/>
  <c r="I399" i="1"/>
  <c r="H399" i="1"/>
  <c r="G399" i="1"/>
  <c r="AC398" i="1"/>
  <c r="AA398" i="1"/>
  <c r="Z398" i="1"/>
  <c r="Y398" i="1"/>
  <c r="X398" i="1"/>
  <c r="W398" i="1"/>
  <c r="V398" i="1"/>
  <c r="U398" i="1"/>
  <c r="T398" i="1"/>
  <c r="S398" i="1"/>
  <c r="R398" i="1"/>
  <c r="P398" i="1"/>
  <c r="O398" i="1"/>
  <c r="N398" i="1"/>
  <c r="M398" i="1"/>
  <c r="J398" i="1"/>
  <c r="I398" i="1"/>
  <c r="H398" i="1"/>
  <c r="G398" i="1"/>
  <c r="AC397" i="1"/>
  <c r="AA397" i="1"/>
  <c r="Z397" i="1"/>
  <c r="Y397" i="1"/>
  <c r="X397" i="1"/>
  <c r="W397" i="1"/>
  <c r="V397" i="1"/>
  <c r="U397" i="1"/>
  <c r="T397" i="1"/>
  <c r="S397" i="1"/>
  <c r="R397" i="1"/>
  <c r="P397" i="1"/>
  <c r="O397" i="1"/>
  <c r="N397" i="1"/>
  <c r="M397" i="1"/>
  <c r="J397" i="1"/>
  <c r="I397" i="1"/>
  <c r="H397" i="1"/>
  <c r="G397" i="1"/>
  <c r="AC396" i="1"/>
  <c r="AA396" i="1"/>
  <c r="Z396" i="1"/>
  <c r="Y396" i="1"/>
  <c r="X396" i="1"/>
  <c r="W396" i="1"/>
  <c r="V396" i="1"/>
  <c r="U396" i="1"/>
  <c r="T396" i="1"/>
  <c r="S396" i="1"/>
  <c r="R396" i="1"/>
  <c r="P396" i="1"/>
  <c r="O396" i="1"/>
  <c r="N396" i="1"/>
  <c r="M396" i="1"/>
  <c r="J396" i="1"/>
  <c r="I396" i="1"/>
  <c r="H396" i="1"/>
  <c r="G396" i="1"/>
  <c r="AC395" i="1"/>
  <c r="AA395" i="1"/>
  <c r="Z395" i="1"/>
  <c r="Y395" i="1"/>
  <c r="X395" i="1"/>
  <c r="W395" i="1"/>
  <c r="V395" i="1"/>
  <c r="U395" i="1"/>
  <c r="T395" i="1"/>
  <c r="S395" i="1"/>
  <c r="R395" i="1"/>
  <c r="P395" i="1"/>
  <c r="O395" i="1"/>
  <c r="N395" i="1"/>
  <c r="M395" i="1"/>
  <c r="J395" i="1"/>
  <c r="I395" i="1"/>
  <c r="H395" i="1"/>
  <c r="G395" i="1"/>
  <c r="AC394" i="1"/>
  <c r="AA394" i="1"/>
  <c r="Z394" i="1"/>
  <c r="Y394" i="1"/>
  <c r="X394" i="1"/>
  <c r="W394" i="1"/>
  <c r="V394" i="1"/>
  <c r="U394" i="1"/>
  <c r="T394" i="1"/>
  <c r="S394" i="1"/>
  <c r="R394" i="1"/>
  <c r="P394" i="1"/>
  <c r="O394" i="1"/>
  <c r="N394" i="1"/>
  <c r="M394" i="1"/>
  <c r="J394" i="1"/>
  <c r="I394" i="1"/>
  <c r="H394" i="1"/>
  <c r="G394" i="1"/>
  <c r="AC393" i="1"/>
  <c r="AA393" i="1"/>
  <c r="Z393" i="1"/>
  <c r="Y393" i="1"/>
  <c r="X393" i="1"/>
  <c r="W393" i="1"/>
  <c r="V393" i="1"/>
  <c r="U393" i="1"/>
  <c r="T393" i="1"/>
  <c r="S393" i="1"/>
  <c r="R393" i="1"/>
  <c r="P393" i="1"/>
  <c r="O393" i="1"/>
  <c r="N393" i="1"/>
  <c r="M393" i="1"/>
  <c r="J393" i="1"/>
  <c r="I393" i="1"/>
  <c r="H393" i="1"/>
  <c r="G393" i="1"/>
  <c r="AC392" i="1"/>
  <c r="AA392" i="1"/>
  <c r="Z392" i="1"/>
  <c r="Y392" i="1"/>
  <c r="X392" i="1"/>
  <c r="W392" i="1"/>
  <c r="V392" i="1"/>
  <c r="U392" i="1"/>
  <c r="T392" i="1"/>
  <c r="S392" i="1"/>
  <c r="R392" i="1"/>
  <c r="P392" i="1"/>
  <c r="O392" i="1"/>
  <c r="N392" i="1"/>
  <c r="M392" i="1"/>
  <c r="J392" i="1"/>
  <c r="I392" i="1"/>
  <c r="H392" i="1"/>
  <c r="G392" i="1"/>
  <c r="AC391" i="1"/>
  <c r="AA391" i="1"/>
  <c r="Z391" i="1"/>
  <c r="Y391" i="1"/>
  <c r="X391" i="1"/>
  <c r="W391" i="1"/>
  <c r="V391" i="1"/>
  <c r="U391" i="1"/>
  <c r="T391" i="1"/>
  <c r="S391" i="1"/>
  <c r="R391" i="1"/>
  <c r="P391" i="1"/>
  <c r="O391" i="1"/>
  <c r="N391" i="1"/>
  <c r="M391" i="1"/>
  <c r="J391" i="1"/>
  <c r="I391" i="1"/>
  <c r="H391" i="1"/>
  <c r="G391" i="1"/>
  <c r="AC390" i="1"/>
  <c r="AA390" i="1"/>
  <c r="Z390" i="1"/>
  <c r="Y390" i="1"/>
  <c r="X390" i="1"/>
  <c r="W390" i="1"/>
  <c r="V390" i="1"/>
  <c r="U390" i="1"/>
  <c r="T390" i="1"/>
  <c r="S390" i="1"/>
  <c r="R390" i="1"/>
  <c r="P390" i="1"/>
  <c r="O390" i="1"/>
  <c r="N390" i="1"/>
  <c r="M390" i="1"/>
  <c r="J390" i="1"/>
  <c r="I390" i="1"/>
  <c r="H390" i="1"/>
  <c r="G390" i="1"/>
  <c r="AC389" i="1"/>
  <c r="AA389" i="1"/>
  <c r="Z389" i="1"/>
  <c r="Y389" i="1"/>
  <c r="X389" i="1"/>
  <c r="W389" i="1"/>
  <c r="V389" i="1"/>
  <c r="U389" i="1"/>
  <c r="T389" i="1"/>
  <c r="S389" i="1"/>
  <c r="R389" i="1"/>
  <c r="P389" i="1"/>
  <c r="O389" i="1"/>
  <c r="N389" i="1"/>
  <c r="M389" i="1"/>
  <c r="J389" i="1"/>
  <c r="I389" i="1"/>
  <c r="H389" i="1"/>
  <c r="G389" i="1"/>
  <c r="AC388" i="1"/>
  <c r="AA388" i="1"/>
  <c r="Z388" i="1"/>
  <c r="Y388" i="1"/>
  <c r="X388" i="1"/>
  <c r="W388" i="1"/>
  <c r="V388" i="1"/>
  <c r="U388" i="1"/>
  <c r="T388" i="1"/>
  <c r="S388" i="1"/>
  <c r="R388" i="1"/>
  <c r="P388" i="1"/>
  <c r="O388" i="1"/>
  <c r="N388" i="1"/>
  <c r="M388" i="1"/>
  <c r="J388" i="1"/>
  <c r="I388" i="1"/>
  <c r="H388" i="1"/>
  <c r="G388" i="1"/>
  <c r="AC387" i="1"/>
  <c r="AA387" i="1"/>
  <c r="Z387" i="1"/>
  <c r="Y387" i="1"/>
  <c r="X387" i="1"/>
  <c r="W387" i="1"/>
  <c r="V387" i="1"/>
  <c r="U387" i="1"/>
  <c r="T387" i="1"/>
  <c r="S387" i="1"/>
  <c r="R387" i="1"/>
  <c r="P387" i="1"/>
  <c r="O387" i="1"/>
  <c r="N387" i="1"/>
  <c r="M387" i="1"/>
  <c r="J387" i="1"/>
  <c r="I387" i="1"/>
  <c r="H387" i="1"/>
  <c r="G387" i="1"/>
  <c r="AC386" i="1"/>
  <c r="AA386" i="1"/>
  <c r="Z386" i="1"/>
  <c r="Y386" i="1"/>
  <c r="X386" i="1"/>
  <c r="W386" i="1"/>
  <c r="V386" i="1"/>
  <c r="U386" i="1"/>
  <c r="T386" i="1"/>
  <c r="S386" i="1"/>
  <c r="R386" i="1"/>
  <c r="P386" i="1"/>
  <c r="O386" i="1"/>
  <c r="N386" i="1"/>
  <c r="M386" i="1"/>
  <c r="J386" i="1"/>
  <c r="I386" i="1"/>
  <c r="H386" i="1"/>
  <c r="G386" i="1"/>
  <c r="AC385" i="1"/>
  <c r="AA385" i="1"/>
  <c r="Z385" i="1"/>
  <c r="Y385" i="1"/>
  <c r="X385" i="1"/>
  <c r="W385" i="1"/>
  <c r="V385" i="1"/>
  <c r="U385" i="1"/>
  <c r="T385" i="1"/>
  <c r="S385" i="1"/>
  <c r="R385" i="1"/>
  <c r="P385" i="1"/>
  <c r="O385" i="1"/>
  <c r="N385" i="1"/>
  <c r="M385" i="1"/>
  <c r="J385" i="1"/>
  <c r="I385" i="1"/>
  <c r="H385" i="1"/>
  <c r="G385" i="1"/>
  <c r="AC384" i="1"/>
  <c r="AA384" i="1"/>
  <c r="Z384" i="1"/>
  <c r="Y384" i="1"/>
  <c r="X384" i="1"/>
  <c r="W384" i="1"/>
  <c r="V384" i="1"/>
  <c r="U384" i="1"/>
  <c r="T384" i="1"/>
  <c r="S384" i="1"/>
  <c r="R384" i="1"/>
  <c r="P384" i="1"/>
  <c r="O384" i="1"/>
  <c r="N384" i="1"/>
  <c r="M384" i="1"/>
  <c r="J384" i="1"/>
  <c r="I384" i="1"/>
  <c r="H384" i="1"/>
  <c r="G384" i="1"/>
  <c r="AC383" i="1"/>
  <c r="AA383" i="1"/>
  <c r="Z383" i="1"/>
  <c r="Y383" i="1"/>
  <c r="X383" i="1"/>
  <c r="W383" i="1"/>
  <c r="V383" i="1"/>
  <c r="U383" i="1"/>
  <c r="T383" i="1"/>
  <c r="S383" i="1"/>
  <c r="R383" i="1"/>
  <c r="P383" i="1"/>
  <c r="O383" i="1"/>
  <c r="N383" i="1"/>
  <c r="M383" i="1"/>
  <c r="J383" i="1"/>
  <c r="I383" i="1"/>
  <c r="H383" i="1"/>
  <c r="G383" i="1"/>
  <c r="AC382" i="1"/>
  <c r="AA382" i="1"/>
  <c r="Z382" i="1"/>
  <c r="Y382" i="1"/>
  <c r="X382" i="1"/>
  <c r="W382" i="1"/>
  <c r="V382" i="1"/>
  <c r="U382" i="1"/>
  <c r="T382" i="1"/>
  <c r="S382" i="1"/>
  <c r="R382" i="1"/>
  <c r="P382" i="1"/>
  <c r="O382" i="1"/>
  <c r="N382" i="1"/>
  <c r="M382" i="1"/>
  <c r="J382" i="1"/>
  <c r="I382" i="1"/>
  <c r="H382" i="1"/>
  <c r="G382" i="1"/>
  <c r="AC381" i="1"/>
  <c r="AA381" i="1"/>
  <c r="Z381" i="1"/>
  <c r="Y381" i="1"/>
  <c r="X381" i="1"/>
  <c r="W381" i="1"/>
  <c r="V381" i="1"/>
  <c r="U381" i="1"/>
  <c r="T381" i="1"/>
  <c r="S381" i="1"/>
  <c r="R381" i="1"/>
  <c r="P381" i="1"/>
  <c r="O381" i="1"/>
  <c r="N381" i="1"/>
  <c r="M381" i="1"/>
  <c r="J381" i="1"/>
  <c r="I381" i="1"/>
  <c r="H381" i="1"/>
  <c r="G381" i="1"/>
  <c r="AC380" i="1"/>
  <c r="AA380" i="1"/>
  <c r="Z380" i="1"/>
  <c r="Y380" i="1"/>
  <c r="X380" i="1"/>
  <c r="W380" i="1"/>
  <c r="V380" i="1"/>
  <c r="U380" i="1"/>
  <c r="T380" i="1"/>
  <c r="S380" i="1"/>
  <c r="R380" i="1"/>
  <c r="P380" i="1"/>
  <c r="O380" i="1"/>
  <c r="N380" i="1"/>
  <c r="M380" i="1"/>
  <c r="J380" i="1"/>
  <c r="I380" i="1"/>
  <c r="H380" i="1"/>
  <c r="G380" i="1"/>
  <c r="AC379" i="1"/>
  <c r="AA379" i="1"/>
  <c r="Z379" i="1"/>
  <c r="Y379" i="1"/>
  <c r="X379" i="1"/>
  <c r="W379" i="1"/>
  <c r="V379" i="1"/>
  <c r="U379" i="1"/>
  <c r="T379" i="1"/>
  <c r="S379" i="1"/>
  <c r="R379" i="1"/>
  <c r="P379" i="1"/>
  <c r="O379" i="1"/>
  <c r="N379" i="1"/>
  <c r="M379" i="1"/>
  <c r="J379" i="1"/>
  <c r="I379" i="1"/>
  <c r="H379" i="1"/>
  <c r="G379" i="1"/>
  <c r="AC378" i="1"/>
  <c r="AA378" i="1"/>
  <c r="Z378" i="1"/>
  <c r="Y378" i="1"/>
  <c r="X378" i="1"/>
  <c r="W378" i="1"/>
  <c r="V378" i="1"/>
  <c r="U378" i="1"/>
  <c r="T378" i="1"/>
  <c r="S378" i="1"/>
  <c r="R378" i="1"/>
  <c r="P378" i="1"/>
  <c r="O378" i="1"/>
  <c r="N378" i="1"/>
  <c r="M378" i="1"/>
  <c r="J378" i="1"/>
  <c r="I378" i="1"/>
  <c r="H378" i="1"/>
  <c r="G378" i="1"/>
  <c r="AC377" i="1"/>
  <c r="AA377" i="1"/>
  <c r="Z377" i="1"/>
  <c r="Y377" i="1"/>
  <c r="X377" i="1"/>
  <c r="W377" i="1"/>
  <c r="V377" i="1"/>
  <c r="U377" i="1"/>
  <c r="T377" i="1"/>
  <c r="S377" i="1"/>
  <c r="R377" i="1"/>
  <c r="P377" i="1"/>
  <c r="O377" i="1"/>
  <c r="N377" i="1"/>
  <c r="M377" i="1"/>
  <c r="J377" i="1"/>
  <c r="I377" i="1"/>
  <c r="H377" i="1"/>
  <c r="G377" i="1"/>
  <c r="AC376" i="1"/>
  <c r="AA376" i="1"/>
  <c r="Z376" i="1"/>
  <c r="Y376" i="1"/>
  <c r="X376" i="1"/>
  <c r="W376" i="1"/>
  <c r="V376" i="1"/>
  <c r="U376" i="1"/>
  <c r="T376" i="1"/>
  <c r="S376" i="1"/>
  <c r="R376" i="1"/>
  <c r="P376" i="1"/>
  <c r="O376" i="1"/>
  <c r="N376" i="1"/>
  <c r="M376" i="1"/>
  <c r="J376" i="1"/>
  <c r="I376" i="1"/>
  <c r="H376" i="1"/>
  <c r="G376" i="1"/>
  <c r="AC375" i="1"/>
  <c r="AA375" i="1"/>
  <c r="Z375" i="1"/>
  <c r="Y375" i="1"/>
  <c r="X375" i="1"/>
  <c r="W375" i="1"/>
  <c r="V375" i="1"/>
  <c r="U375" i="1"/>
  <c r="T375" i="1"/>
  <c r="S375" i="1"/>
  <c r="R375" i="1"/>
  <c r="P375" i="1"/>
  <c r="O375" i="1"/>
  <c r="N375" i="1"/>
  <c r="M375" i="1"/>
  <c r="J375" i="1"/>
  <c r="I375" i="1"/>
  <c r="H375" i="1"/>
  <c r="G375" i="1"/>
  <c r="AC374" i="1"/>
  <c r="AA374" i="1"/>
  <c r="Z374" i="1"/>
  <c r="Y374" i="1"/>
  <c r="X374" i="1"/>
  <c r="W374" i="1"/>
  <c r="V374" i="1"/>
  <c r="U374" i="1"/>
  <c r="T374" i="1"/>
  <c r="S374" i="1"/>
  <c r="R374" i="1"/>
  <c r="P374" i="1"/>
  <c r="O374" i="1"/>
  <c r="N374" i="1"/>
  <c r="M374" i="1"/>
  <c r="J374" i="1"/>
  <c r="I374" i="1"/>
  <c r="H374" i="1"/>
  <c r="G374" i="1"/>
  <c r="AC373" i="1"/>
  <c r="AA373" i="1"/>
  <c r="Z373" i="1"/>
  <c r="Y373" i="1"/>
  <c r="X373" i="1"/>
  <c r="W373" i="1"/>
  <c r="V373" i="1"/>
  <c r="U373" i="1"/>
  <c r="T373" i="1"/>
  <c r="S373" i="1"/>
  <c r="R373" i="1"/>
  <c r="P373" i="1"/>
  <c r="O373" i="1"/>
  <c r="N373" i="1"/>
  <c r="M373" i="1"/>
  <c r="J373" i="1"/>
  <c r="I373" i="1"/>
  <c r="H373" i="1"/>
  <c r="G373" i="1"/>
  <c r="AC372" i="1"/>
  <c r="AA372" i="1"/>
  <c r="Z372" i="1"/>
  <c r="Y372" i="1"/>
  <c r="X372" i="1"/>
  <c r="W372" i="1"/>
  <c r="V372" i="1"/>
  <c r="U372" i="1"/>
  <c r="T372" i="1"/>
  <c r="S372" i="1"/>
  <c r="R372" i="1"/>
  <c r="P372" i="1"/>
  <c r="O372" i="1"/>
  <c r="N372" i="1"/>
  <c r="M372" i="1"/>
  <c r="J372" i="1"/>
  <c r="I372" i="1"/>
  <c r="H372" i="1"/>
  <c r="G372" i="1"/>
  <c r="AC371" i="1"/>
  <c r="AA371" i="1"/>
  <c r="Z371" i="1"/>
  <c r="Y371" i="1"/>
  <c r="X371" i="1"/>
  <c r="W371" i="1"/>
  <c r="V371" i="1"/>
  <c r="U371" i="1"/>
  <c r="T371" i="1"/>
  <c r="S371" i="1"/>
  <c r="R371" i="1"/>
  <c r="P371" i="1"/>
  <c r="O371" i="1"/>
  <c r="N371" i="1"/>
  <c r="M371" i="1"/>
  <c r="J371" i="1"/>
  <c r="I371" i="1"/>
  <c r="H371" i="1"/>
  <c r="G371" i="1"/>
  <c r="AC370" i="1"/>
  <c r="AA370" i="1"/>
  <c r="Z370" i="1"/>
  <c r="Y370" i="1"/>
  <c r="X370" i="1"/>
  <c r="W370" i="1"/>
  <c r="V370" i="1"/>
  <c r="U370" i="1"/>
  <c r="T370" i="1"/>
  <c r="S370" i="1"/>
  <c r="R370" i="1"/>
  <c r="P370" i="1"/>
  <c r="O370" i="1"/>
  <c r="N370" i="1"/>
  <c r="M370" i="1"/>
  <c r="J370" i="1"/>
  <c r="I370" i="1"/>
  <c r="H370" i="1"/>
  <c r="G370" i="1"/>
  <c r="AC369" i="1"/>
  <c r="AA369" i="1"/>
  <c r="Z369" i="1"/>
  <c r="Y369" i="1"/>
  <c r="X369" i="1"/>
  <c r="W369" i="1"/>
  <c r="V369" i="1"/>
  <c r="U369" i="1"/>
  <c r="T369" i="1"/>
  <c r="S369" i="1"/>
  <c r="R369" i="1"/>
  <c r="P369" i="1"/>
  <c r="O369" i="1"/>
  <c r="N369" i="1"/>
  <c r="M369" i="1"/>
  <c r="J369" i="1"/>
  <c r="I369" i="1"/>
  <c r="H369" i="1"/>
  <c r="G369" i="1"/>
  <c r="AC368" i="1"/>
  <c r="AA368" i="1"/>
  <c r="Z368" i="1"/>
  <c r="Y368" i="1"/>
  <c r="X368" i="1"/>
  <c r="W368" i="1"/>
  <c r="V368" i="1"/>
  <c r="U368" i="1"/>
  <c r="T368" i="1"/>
  <c r="S368" i="1"/>
  <c r="R368" i="1"/>
  <c r="P368" i="1"/>
  <c r="O368" i="1"/>
  <c r="N368" i="1"/>
  <c r="M368" i="1"/>
  <c r="J368" i="1"/>
  <c r="I368" i="1"/>
  <c r="H368" i="1"/>
  <c r="G368" i="1"/>
  <c r="AC367" i="1"/>
  <c r="AA367" i="1"/>
  <c r="Z367" i="1"/>
  <c r="Y367" i="1"/>
  <c r="X367" i="1"/>
  <c r="W367" i="1"/>
  <c r="V367" i="1"/>
  <c r="U367" i="1"/>
  <c r="T367" i="1"/>
  <c r="S367" i="1"/>
  <c r="R367" i="1"/>
  <c r="P367" i="1"/>
  <c r="O367" i="1"/>
  <c r="N367" i="1"/>
  <c r="M367" i="1"/>
  <c r="J367" i="1"/>
  <c r="I367" i="1"/>
  <c r="H367" i="1"/>
  <c r="G367" i="1"/>
  <c r="AC366" i="1"/>
  <c r="AA366" i="1"/>
  <c r="Z366" i="1"/>
  <c r="Y366" i="1"/>
  <c r="X366" i="1"/>
  <c r="W366" i="1"/>
  <c r="V366" i="1"/>
  <c r="U366" i="1"/>
  <c r="T366" i="1"/>
  <c r="S366" i="1"/>
  <c r="R366" i="1"/>
  <c r="P366" i="1"/>
  <c r="O366" i="1"/>
  <c r="N366" i="1"/>
  <c r="M366" i="1"/>
  <c r="J366" i="1"/>
  <c r="I366" i="1"/>
  <c r="H366" i="1"/>
  <c r="G366" i="1"/>
  <c r="AC365" i="1"/>
  <c r="AA365" i="1"/>
  <c r="Z365" i="1"/>
  <c r="Y365" i="1"/>
  <c r="X365" i="1"/>
  <c r="W365" i="1"/>
  <c r="V365" i="1"/>
  <c r="U365" i="1"/>
  <c r="T365" i="1"/>
  <c r="S365" i="1"/>
  <c r="R365" i="1"/>
  <c r="P365" i="1"/>
  <c r="O365" i="1"/>
  <c r="N365" i="1"/>
  <c r="M365" i="1"/>
  <c r="J365" i="1"/>
  <c r="I365" i="1"/>
  <c r="H365" i="1"/>
  <c r="G365" i="1"/>
  <c r="AC364" i="1"/>
  <c r="AA364" i="1"/>
  <c r="Z364" i="1"/>
  <c r="Y364" i="1"/>
  <c r="X364" i="1"/>
  <c r="W364" i="1"/>
  <c r="V364" i="1"/>
  <c r="U364" i="1"/>
  <c r="T364" i="1"/>
  <c r="S364" i="1"/>
  <c r="R364" i="1"/>
  <c r="P364" i="1"/>
  <c r="O364" i="1"/>
  <c r="N364" i="1"/>
  <c r="M364" i="1"/>
  <c r="J364" i="1"/>
  <c r="I364" i="1"/>
  <c r="H364" i="1"/>
  <c r="G364" i="1"/>
  <c r="AC363" i="1"/>
  <c r="AA363" i="1"/>
  <c r="Z363" i="1"/>
  <c r="Y363" i="1"/>
  <c r="X363" i="1"/>
  <c r="W363" i="1"/>
  <c r="V363" i="1"/>
  <c r="U363" i="1"/>
  <c r="T363" i="1"/>
  <c r="S363" i="1"/>
  <c r="R363" i="1"/>
  <c r="P363" i="1"/>
  <c r="O363" i="1"/>
  <c r="N363" i="1"/>
  <c r="M363" i="1"/>
  <c r="J363" i="1"/>
  <c r="I363" i="1"/>
  <c r="H363" i="1"/>
  <c r="G363" i="1"/>
  <c r="AC362" i="1"/>
  <c r="AA362" i="1"/>
  <c r="Z362" i="1"/>
  <c r="Y362" i="1"/>
  <c r="X362" i="1"/>
  <c r="W362" i="1"/>
  <c r="V362" i="1"/>
  <c r="U362" i="1"/>
  <c r="T362" i="1"/>
  <c r="S362" i="1"/>
  <c r="R362" i="1"/>
  <c r="P362" i="1"/>
  <c r="O362" i="1"/>
  <c r="N362" i="1"/>
  <c r="M362" i="1"/>
  <c r="J362" i="1"/>
  <c r="I362" i="1"/>
  <c r="H362" i="1"/>
  <c r="G362" i="1"/>
  <c r="AC361" i="1"/>
  <c r="AA361" i="1"/>
  <c r="Z361" i="1"/>
  <c r="Y361" i="1"/>
  <c r="X361" i="1"/>
  <c r="W361" i="1"/>
  <c r="V361" i="1"/>
  <c r="U361" i="1"/>
  <c r="T361" i="1"/>
  <c r="S361" i="1"/>
  <c r="R361" i="1"/>
  <c r="P361" i="1"/>
  <c r="O361" i="1"/>
  <c r="N361" i="1"/>
  <c r="M361" i="1"/>
  <c r="J361" i="1"/>
  <c r="I361" i="1"/>
  <c r="H361" i="1"/>
  <c r="G361" i="1"/>
  <c r="AC360" i="1"/>
  <c r="AA360" i="1"/>
  <c r="Z360" i="1"/>
  <c r="Y360" i="1"/>
  <c r="X360" i="1"/>
  <c r="W360" i="1"/>
  <c r="V360" i="1"/>
  <c r="U360" i="1"/>
  <c r="T360" i="1"/>
  <c r="S360" i="1"/>
  <c r="R360" i="1"/>
  <c r="P360" i="1"/>
  <c r="O360" i="1"/>
  <c r="N360" i="1"/>
  <c r="M360" i="1"/>
  <c r="J360" i="1"/>
  <c r="I360" i="1"/>
  <c r="H360" i="1"/>
  <c r="G360" i="1"/>
  <c r="AC359" i="1"/>
  <c r="AA359" i="1"/>
  <c r="Z359" i="1"/>
  <c r="Y359" i="1"/>
  <c r="X359" i="1"/>
  <c r="W359" i="1"/>
  <c r="V359" i="1"/>
  <c r="U359" i="1"/>
  <c r="T359" i="1"/>
  <c r="S359" i="1"/>
  <c r="R359" i="1"/>
  <c r="P359" i="1"/>
  <c r="O359" i="1"/>
  <c r="N359" i="1"/>
  <c r="M359" i="1"/>
  <c r="J359" i="1"/>
  <c r="I359" i="1"/>
  <c r="H359" i="1"/>
  <c r="G359" i="1"/>
  <c r="AC358" i="1"/>
  <c r="AA358" i="1"/>
  <c r="Z358" i="1"/>
  <c r="Y358" i="1"/>
  <c r="X358" i="1"/>
  <c r="W358" i="1"/>
  <c r="V358" i="1"/>
  <c r="U358" i="1"/>
  <c r="T358" i="1"/>
  <c r="S358" i="1"/>
  <c r="R358" i="1"/>
  <c r="P358" i="1"/>
  <c r="O358" i="1"/>
  <c r="N358" i="1"/>
  <c r="M358" i="1"/>
  <c r="J358" i="1"/>
  <c r="I358" i="1"/>
  <c r="H358" i="1"/>
  <c r="G358" i="1"/>
  <c r="AC357" i="1"/>
  <c r="AA357" i="1"/>
  <c r="Z357" i="1"/>
  <c r="Y357" i="1"/>
  <c r="X357" i="1"/>
  <c r="W357" i="1"/>
  <c r="V357" i="1"/>
  <c r="U357" i="1"/>
  <c r="T357" i="1"/>
  <c r="S357" i="1"/>
  <c r="R357" i="1"/>
  <c r="P357" i="1"/>
  <c r="O357" i="1"/>
  <c r="N357" i="1"/>
  <c r="M357" i="1"/>
  <c r="J357" i="1"/>
  <c r="I357" i="1"/>
  <c r="H357" i="1"/>
  <c r="G357" i="1"/>
  <c r="AC356" i="1"/>
  <c r="AA356" i="1"/>
  <c r="Z356" i="1"/>
  <c r="Y356" i="1"/>
  <c r="X356" i="1"/>
  <c r="W356" i="1"/>
  <c r="V356" i="1"/>
  <c r="U356" i="1"/>
  <c r="T356" i="1"/>
  <c r="S356" i="1"/>
  <c r="R356" i="1"/>
  <c r="P356" i="1"/>
  <c r="O356" i="1"/>
  <c r="N356" i="1"/>
  <c r="M356" i="1"/>
  <c r="J356" i="1"/>
  <c r="I356" i="1"/>
  <c r="H356" i="1"/>
  <c r="G356" i="1"/>
  <c r="AC355" i="1"/>
  <c r="AA355" i="1"/>
  <c r="Z355" i="1"/>
  <c r="Y355" i="1"/>
  <c r="X355" i="1"/>
  <c r="W355" i="1"/>
  <c r="V355" i="1"/>
  <c r="U355" i="1"/>
  <c r="T355" i="1"/>
  <c r="S355" i="1"/>
  <c r="R355" i="1"/>
  <c r="P355" i="1"/>
  <c r="O355" i="1"/>
  <c r="N355" i="1"/>
  <c r="M355" i="1"/>
  <c r="J355" i="1"/>
  <c r="I355" i="1"/>
  <c r="H355" i="1"/>
  <c r="G355" i="1"/>
  <c r="AC354" i="1"/>
  <c r="AA354" i="1"/>
  <c r="Z354" i="1"/>
  <c r="Y354" i="1"/>
  <c r="X354" i="1"/>
  <c r="W354" i="1"/>
  <c r="V354" i="1"/>
  <c r="U354" i="1"/>
  <c r="T354" i="1"/>
  <c r="S354" i="1"/>
  <c r="R354" i="1"/>
  <c r="P354" i="1"/>
  <c r="O354" i="1"/>
  <c r="N354" i="1"/>
  <c r="M354" i="1"/>
  <c r="J354" i="1"/>
  <c r="I354" i="1"/>
  <c r="H354" i="1"/>
  <c r="G354" i="1"/>
  <c r="AC353" i="1"/>
  <c r="AA353" i="1"/>
  <c r="Z353" i="1"/>
  <c r="Y353" i="1"/>
  <c r="X353" i="1"/>
  <c r="W353" i="1"/>
  <c r="V353" i="1"/>
  <c r="U353" i="1"/>
  <c r="T353" i="1"/>
  <c r="S353" i="1"/>
  <c r="R353" i="1"/>
  <c r="P353" i="1"/>
  <c r="O353" i="1"/>
  <c r="N353" i="1"/>
  <c r="M353" i="1"/>
  <c r="J353" i="1"/>
  <c r="I353" i="1"/>
  <c r="H353" i="1"/>
  <c r="G353" i="1"/>
  <c r="AC352" i="1"/>
  <c r="AA352" i="1"/>
  <c r="Z352" i="1"/>
  <c r="Y352" i="1"/>
  <c r="X352" i="1"/>
  <c r="W352" i="1"/>
  <c r="V352" i="1"/>
  <c r="U352" i="1"/>
  <c r="T352" i="1"/>
  <c r="S352" i="1"/>
  <c r="R352" i="1"/>
  <c r="P352" i="1"/>
  <c r="O352" i="1"/>
  <c r="N352" i="1"/>
  <c r="M352" i="1"/>
  <c r="J352" i="1"/>
  <c r="I352" i="1"/>
  <c r="H352" i="1"/>
  <c r="G352" i="1"/>
  <c r="AC351" i="1"/>
  <c r="AA351" i="1"/>
  <c r="Z351" i="1"/>
  <c r="Y351" i="1"/>
  <c r="X351" i="1"/>
  <c r="W351" i="1"/>
  <c r="V351" i="1"/>
  <c r="U351" i="1"/>
  <c r="T351" i="1"/>
  <c r="S351" i="1"/>
  <c r="R351" i="1"/>
  <c r="P351" i="1"/>
  <c r="O351" i="1"/>
  <c r="N351" i="1"/>
  <c r="M351" i="1"/>
  <c r="J351" i="1"/>
  <c r="I351" i="1"/>
  <c r="H351" i="1"/>
  <c r="G351" i="1"/>
  <c r="AC350" i="1"/>
  <c r="AA350" i="1"/>
  <c r="Z350" i="1"/>
  <c r="Y350" i="1"/>
  <c r="X350" i="1"/>
  <c r="W350" i="1"/>
  <c r="V350" i="1"/>
  <c r="U350" i="1"/>
  <c r="T350" i="1"/>
  <c r="S350" i="1"/>
  <c r="R350" i="1"/>
  <c r="P350" i="1"/>
  <c r="O350" i="1"/>
  <c r="N350" i="1"/>
  <c r="M350" i="1"/>
  <c r="J350" i="1"/>
  <c r="I350" i="1"/>
  <c r="H350" i="1"/>
  <c r="G350" i="1"/>
  <c r="AC349" i="1"/>
  <c r="AA349" i="1"/>
  <c r="Z349" i="1"/>
  <c r="Y349" i="1"/>
  <c r="X349" i="1"/>
  <c r="W349" i="1"/>
  <c r="V349" i="1"/>
  <c r="U349" i="1"/>
  <c r="T349" i="1"/>
  <c r="S349" i="1"/>
  <c r="R349" i="1"/>
  <c r="P349" i="1"/>
  <c r="O349" i="1"/>
  <c r="N349" i="1"/>
  <c r="M349" i="1"/>
  <c r="J349" i="1"/>
  <c r="I349" i="1"/>
  <c r="H349" i="1"/>
  <c r="G349" i="1"/>
  <c r="AC348" i="1"/>
  <c r="AA348" i="1"/>
  <c r="Z348" i="1"/>
  <c r="Y348" i="1"/>
  <c r="X348" i="1"/>
  <c r="W348" i="1"/>
  <c r="V348" i="1"/>
  <c r="U348" i="1"/>
  <c r="T348" i="1"/>
  <c r="S348" i="1"/>
  <c r="R348" i="1"/>
  <c r="P348" i="1"/>
  <c r="O348" i="1"/>
  <c r="N348" i="1"/>
  <c r="M348" i="1"/>
  <c r="J348" i="1"/>
  <c r="I348" i="1"/>
  <c r="H348" i="1"/>
  <c r="G348" i="1"/>
  <c r="AC347" i="1"/>
  <c r="AA347" i="1"/>
  <c r="Z347" i="1"/>
  <c r="Y347" i="1"/>
  <c r="X347" i="1"/>
  <c r="W347" i="1"/>
  <c r="V347" i="1"/>
  <c r="U347" i="1"/>
  <c r="T347" i="1"/>
  <c r="S347" i="1"/>
  <c r="R347" i="1"/>
  <c r="P347" i="1"/>
  <c r="O347" i="1"/>
  <c r="N347" i="1"/>
  <c r="M347" i="1"/>
  <c r="J347" i="1"/>
  <c r="I347" i="1"/>
  <c r="H347" i="1"/>
  <c r="G347" i="1"/>
  <c r="AC346" i="1"/>
  <c r="AA346" i="1"/>
  <c r="Z346" i="1"/>
  <c r="Y346" i="1"/>
  <c r="X346" i="1"/>
  <c r="W346" i="1"/>
  <c r="V346" i="1"/>
  <c r="U346" i="1"/>
  <c r="T346" i="1"/>
  <c r="S346" i="1"/>
  <c r="R346" i="1"/>
  <c r="P346" i="1"/>
  <c r="O346" i="1"/>
  <c r="N346" i="1"/>
  <c r="M346" i="1"/>
  <c r="J346" i="1"/>
  <c r="I346" i="1"/>
  <c r="H346" i="1"/>
  <c r="G346" i="1"/>
  <c r="AC345" i="1"/>
  <c r="AA345" i="1"/>
  <c r="Z345" i="1"/>
  <c r="Y345" i="1"/>
  <c r="X345" i="1"/>
  <c r="W345" i="1"/>
  <c r="V345" i="1"/>
  <c r="U345" i="1"/>
  <c r="T345" i="1"/>
  <c r="S345" i="1"/>
  <c r="R345" i="1"/>
  <c r="P345" i="1"/>
  <c r="O345" i="1"/>
  <c r="N345" i="1"/>
  <c r="M345" i="1"/>
  <c r="J345" i="1"/>
  <c r="I345" i="1"/>
  <c r="H345" i="1"/>
  <c r="G345" i="1"/>
  <c r="AC344" i="1"/>
  <c r="AA344" i="1"/>
  <c r="Z344" i="1"/>
  <c r="Y344" i="1"/>
  <c r="X344" i="1"/>
  <c r="W344" i="1"/>
  <c r="V344" i="1"/>
  <c r="U344" i="1"/>
  <c r="T344" i="1"/>
  <c r="S344" i="1"/>
  <c r="R344" i="1"/>
  <c r="P344" i="1"/>
  <c r="O344" i="1"/>
  <c r="N344" i="1"/>
  <c r="M344" i="1"/>
  <c r="J344" i="1"/>
  <c r="I344" i="1"/>
  <c r="H344" i="1"/>
  <c r="G344" i="1"/>
  <c r="AC343" i="1"/>
  <c r="AA343" i="1"/>
  <c r="Z343" i="1"/>
  <c r="Y343" i="1"/>
  <c r="X343" i="1"/>
  <c r="W343" i="1"/>
  <c r="V343" i="1"/>
  <c r="U343" i="1"/>
  <c r="T343" i="1"/>
  <c r="S343" i="1"/>
  <c r="R343" i="1"/>
  <c r="P343" i="1"/>
  <c r="O343" i="1"/>
  <c r="N343" i="1"/>
  <c r="M343" i="1"/>
  <c r="J343" i="1"/>
  <c r="I343" i="1"/>
  <c r="H343" i="1"/>
  <c r="G343" i="1"/>
  <c r="AC342" i="1"/>
  <c r="AA342" i="1"/>
  <c r="Z342" i="1"/>
  <c r="Y342" i="1"/>
  <c r="X342" i="1"/>
  <c r="W342" i="1"/>
  <c r="V342" i="1"/>
  <c r="U342" i="1"/>
  <c r="T342" i="1"/>
  <c r="S342" i="1"/>
  <c r="R342" i="1"/>
  <c r="P342" i="1"/>
  <c r="O342" i="1"/>
  <c r="N342" i="1"/>
  <c r="M342" i="1"/>
  <c r="J342" i="1"/>
  <c r="I342" i="1"/>
  <c r="H342" i="1"/>
  <c r="G342" i="1"/>
  <c r="AC341" i="1"/>
  <c r="AA341" i="1"/>
  <c r="Z341" i="1"/>
  <c r="Y341" i="1"/>
  <c r="X341" i="1"/>
  <c r="W341" i="1"/>
  <c r="V341" i="1"/>
  <c r="U341" i="1"/>
  <c r="T341" i="1"/>
  <c r="S341" i="1"/>
  <c r="R341" i="1"/>
  <c r="P341" i="1"/>
  <c r="O341" i="1"/>
  <c r="N341" i="1"/>
  <c r="M341" i="1"/>
  <c r="J341" i="1"/>
  <c r="I341" i="1"/>
  <c r="H341" i="1"/>
  <c r="G341" i="1"/>
  <c r="AC340" i="1"/>
  <c r="AA340" i="1"/>
  <c r="Z340" i="1"/>
  <c r="Y340" i="1"/>
  <c r="X340" i="1"/>
  <c r="W340" i="1"/>
  <c r="V340" i="1"/>
  <c r="U340" i="1"/>
  <c r="T340" i="1"/>
  <c r="S340" i="1"/>
  <c r="R340" i="1"/>
  <c r="P340" i="1"/>
  <c r="O340" i="1"/>
  <c r="N340" i="1"/>
  <c r="M340" i="1"/>
  <c r="J340" i="1"/>
  <c r="I340" i="1"/>
  <c r="H340" i="1"/>
  <c r="G340" i="1"/>
  <c r="AC339" i="1"/>
  <c r="AA339" i="1"/>
  <c r="Z339" i="1"/>
  <c r="Y339" i="1"/>
  <c r="X339" i="1"/>
  <c r="W339" i="1"/>
  <c r="V339" i="1"/>
  <c r="U339" i="1"/>
  <c r="T339" i="1"/>
  <c r="S339" i="1"/>
  <c r="R339" i="1"/>
  <c r="P339" i="1"/>
  <c r="O339" i="1"/>
  <c r="N339" i="1"/>
  <c r="M339" i="1"/>
  <c r="J339" i="1"/>
  <c r="I339" i="1"/>
  <c r="H339" i="1"/>
  <c r="G339" i="1"/>
  <c r="AC338" i="1"/>
  <c r="AA338" i="1"/>
  <c r="Z338" i="1"/>
  <c r="Y338" i="1"/>
  <c r="X338" i="1"/>
  <c r="W338" i="1"/>
  <c r="V338" i="1"/>
  <c r="U338" i="1"/>
  <c r="T338" i="1"/>
  <c r="S338" i="1"/>
  <c r="R338" i="1"/>
  <c r="P338" i="1"/>
  <c r="O338" i="1"/>
  <c r="N338" i="1"/>
  <c r="M338" i="1"/>
  <c r="J338" i="1"/>
  <c r="I338" i="1"/>
  <c r="H338" i="1"/>
  <c r="G338" i="1"/>
  <c r="AC337" i="1"/>
  <c r="AA337" i="1"/>
  <c r="Z337" i="1"/>
  <c r="Y337" i="1"/>
  <c r="X337" i="1"/>
  <c r="W337" i="1"/>
  <c r="V337" i="1"/>
  <c r="U337" i="1"/>
  <c r="T337" i="1"/>
  <c r="S337" i="1"/>
  <c r="R337" i="1"/>
  <c r="P337" i="1"/>
  <c r="O337" i="1"/>
  <c r="N337" i="1"/>
  <c r="M337" i="1"/>
  <c r="J337" i="1"/>
  <c r="I337" i="1"/>
  <c r="H337" i="1"/>
  <c r="G337" i="1"/>
  <c r="AC336" i="1"/>
  <c r="AA336" i="1"/>
  <c r="Z336" i="1"/>
  <c r="Y336" i="1"/>
  <c r="X336" i="1"/>
  <c r="W336" i="1"/>
  <c r="V336" i="1"/>
  <c r="U336" i="1"/>
  <c r="T336" i="1"/>
  <c r="S336" i="1"/>
  <c r="R336" i="1"/>
  <c r="P336" i="1"/>
  <c r="O336" i="1"/>
  <c r="N336" i="1"/>
  <c r="M336" i="1"/>
  <c r="J336" i="1"/>
  <c r="I336" i="1"/>
  <c r="H336" i="1"/>
  <c r="G336" i="1"/>
  <c r="AC335" i="1"/>
  <c r="AA335" i="1"/>
  <c r="Z335" i="1"/>
  <c r="Y335" i="1"/>
  <c r="X335" i="1"/>
  <c r="W335" i="1"/>
  <c r="V335" i="1"/>
  <c r="U335" i="1"/>
  <c r="T335" i="1"/>
  <c r="S335" i="1"/>
  <c r="R335" i="1"/>
  <c r="P335" i="1"/>
  <c r="O335" i="1"/>
  <c r="N335" i="1"/>
  <c r="M335" i="1"/>
  <c r="J335" i="1"/>
  <c r="I335" i="1"/>
  <c r="H335" i="1"/>
  <c r="G335" i="1"/>
  <c r="AC334" i="1"/>
  <c r="AA334" i="1"/>
  <c r="Z334" i="1"/>
  <c r="Y334" i="1"/>
  <c r="X334" i="1"/>
  <c r="W334" i="1"/>
  <c r="V334" i="1"/>
  <c r="U334" i="1"/>
  <c r="T334" i="1"/>
  <c r="S334" i="1"/>
  <c r="R334" i="1"/>
  <c r="P334" i="1"/>
  <c r="O334" i="1"/>
  <c r="N334" i="1"/>
  <c r="M334" i="1"/>
  <c r="J334" i="1"/>
  <c r="I334" i="1"/>
  <c r="H334" i="1"/>
  <c r="G334" i="1"/>
  <c r="AC333" i="1"/>
  <c r="AA333" i="1"/>
  <c r="Z333" i="1"/>
  <c r="Y333" i="1"/>
  <c r="X333" i="1"/>
  <c r="W333" i="1"/>
  <c r="V333" i="1"/>
  <c r="U333" i="1"/>
  <c r="T333" i="1"/>
  <c r="S333" i="1"/>
  <c r="R333" i="1"/>
  <c r="P333" i="1"/>
  <c r="O333" i="1"/>
  <c r="N333" i="1"/>
  <c r="M333" i="1"/>
  <c r="J333" i="1"/>
  <c r="I333" i="1"/>
  <c r="H333" i="1"/>
  <c r="G333" i="1"/>
  <c r="AC332" i="1"/>
  <c r="AA332" i="1"/>
  <c r="Z332" i="1"/>
  <c r="Y332" i="1"/>
  <c r="X332" i="1"/>
  <c r="W332" i="1"/>
  <c r="V332" i="1"/>
  <c r="U332" i="1"/>
  <c r="T332" i="1"/>
  <c r="S332" i="1"/>
  <c r="R332" i="1"/>
  <c r="P332" i="1"/>
  <c r="O332" i="1"/>
  <c r="N332" i="1"/>
  <c r="M332" i="1"/>
  <c r="J332" i="1"/>
  <c r="I332" i="1"/>
  <c r="H332" i="1"/>
  <c r="G332" i="1"/>
  <c r="AC331" i="1"/>
  <c r="AA331" i="1"/>
  <c r="Z331" i="1"/>
  <c r="Y331" i="1"/>
  <c r="X331" i="1"/>
  <c r="W331" i="1"/>
  <c r="V331" i="1"/>
  <c r="U331" i="1"/>
  <c r="T331" i="1"/>
  <c r="S331" i="1"/>
  <c r="R331" i="1"/>
  <c r="P331" i="1"/>
  <c r="O331" i="1"/>
  <c r="N331" i="1"/>
  <c r="M331" i="1"/>
  <c r="J331" i="1"/>
  <c r="I331" i="1"/>
  <c r="H331" i="1"/>
  <c r="G331" i="1"/>
  <c r="AC330" i="1"/>
  <c r="AA330" i="1"/>
  <c r="Z330" i="1"/>
  <c r="Y330" i="1"/>
  <c r="X330" i="1"/>
  <c r="W330" i="1"/>
  <c r="V330" i="1"/>
  <c r="U330" i="1"/>
  <c r="T330" i="1"/>
  <c r="S330" i="1"/>
  <c r="R330" i="1"/>
  <c r="P330" i="1"/>
  <c r="O330" i="1"/>
  <c r="N330" i="1"/>
  <c r="M330" i="1"/>
  <c r="J330" i="1"/>
  <c r="I330" i="1"/>
  <c r="H330" i="1"/>
  <c r="G330" i="1"/>
  <c r="AC329" i="1"/>
  <c r="AA329" i="1"/>
  <c r="Z329" i="1"/>
  <c r="Y329" i="1"/>
  <c r="X329" i="1"/>
  <c r="W329" i="1"/>
  <c r="V329" i="1"/>
  <c r="U329" i="1"/>
  <c r="T329" i="1"/>
  <c r="S329" i="1"/>
  <c r="R329" i="1"/>
  <c r="P329" i="1"/>
  <c r="O329" i="1"/>
  <c r="N329" i="1"/>
  <c r="M329" i="1"/>
  <c r="J329" i="1"/>
  <c r="I329" i="1"/>
  <c r="H329" i="1"/>
  <c r="G329" i="1"/>
  <c r="AC328" i="1"/>
  <c r="AA328" i="1"/>
  <c r="Z328" i="1"/>
  <c r="Y328" i="1"/>
  <c r="X328" i="1"/>
  <c r="W328" i="1"/>
  <c r="V328" i="1"/>
  <c r="U328" i="1"/>
  <c r="T328" i="1"/>
  <c r="S328" i="1"/>
  <c r="R328" i="1"/>
  <c r="P328" i="1"/>
  <c r="O328" i="1"/>
  <c r="N328" i="1"/>
  <c r="M328" i="1"/>
  <c r="J328" i="1"/>
  <c r="I328" i="1"/>
  <c r="H328" i="1"/>
  <c r="G328" i="1"/>
  <c r="AC327" i="1"/>
  <c r="AA327" i="1"/>
  <c r="Z327" i="1"/>
  <c r="Y327" i="1"/>
  <c r="X327" i="1"/>
  <c r="W327" i="1"/>
  <c r="V327" i="1"/>
  <c r="U327" i="1"/>
  <c r="T327" i="1"/>
  <c r="S327" i="1"/>
  <c r="R327" i="1"/>
  <c r="P327" i="1"/>
  <c r="O327" i="1"/>
  <c r="N327" i="1"/>
  <c r="M327" i="1"/>
  <c r="J327" i="1"/>
  <c r="I327" i="1"/>
  <c r="H327" i="1"/>
  <c r="G327" i="1"/>
  <c r="AC326" i="1"/>
  <c r="AA326" i="1"/>
  <c r="Z326" i="1"/>
  <c r="Y326" i="1"/>
  <c r="X326" i="1"/>
  <c r="W326" i="1"/>
  <c r="V326" i="1"/>
  <c r="U326" i="1"/>
  <c r="T326" i="1"/>
  <c r="S326" i="1"/>
  <c r="R326" i="1"/>
  <c r="P326" i="1"/>
  <c r="O326" i="1"/>
  <c r="N326" i="1"/>
  <c r="M326" i="1"/>
  <c r="J326" i="1"/>
  <c r="I326" i="1"/>
  <c r="H326" i="1"/>
  <c r="G326" i="1"/>
  <c r="AC325" i="1"/>
  <c r="AA325" i="1"/>
  <c r="Z325" i="1"/>
  <c r="Y325" i="1"/>
  <c r="X325" i="1"/>
  <c r="W325" i="1"/>
  <c r="V325" i="1"/>
  <c r="U325" i="1"/>
  <c r="T325" i="1"/>
  <c r="S325" i="1"/>
  <c r="R325" i="1"/>
  <c r="P325" i="1"/>
  <c r="O325" i="1"/>
  <c r="N325" i="1"/>
  <c r="M325" i="1"/>
  <c r="J325" i="1"/>
  <c r="I325" i="1"/>
  <c r="H325" i="1"/>
  <c r="G325" i="1"/>
  <c r="AC324" i="1"/>
  <c r="AA324" i="1"/>
  <c r="Z324" i="1"/>
  <c r="Y324" i="1"/>
  <c r="X324" i="1"/>
  <c r="W324" i="1"/>
  <c r="V324" i="1"/>
  <c r="U324" i="1"/>
  <c r="T324" i="1"/>
  <c r="S324" i="1"/>
  <c r="R324" i="1"/>
  <c r="P324" i="1"/>
  <c r="O324" i="1"/>
  <c r="N324" i="1"/>
  <c r="M324" i="1"/>
  <c r="J324" i="1"/>
  <c r="I324" i="1"/>
  <c r="H324" i="1"/>
  <c r="G324" i="1"/>
  <c r="AC323" i="1"/>
  <c r="AA323" i="1"/>
  <c r="Z323" i="1"/>
  <c r="Y323" i="1"/>
  <c r="X323" i="1"/>
  <c r="W323" i="1"/>
  <c r="V323" i="1"/>
  <c r="U323" i="1"/>
  <c r="T323" i="1"/>
  <c r="S323" i="1"/>
  <c r="R323" i="1"/>
  <c r="P323" i="1"/>
  <c r="O323" i="1"/>
  <c r="N323" i="1"/>
  <c r="M323" i="1"/>
  <c r="J323" i="1"/>
  <c r="I323" i="1"/>
  <c r="H323" i="1"/>
  <c r="G323" i="1"/>
  <c r="AC322" i="1"/>
  <c r="AA322" i="1"/>
  <c r="Z322" i="1"/>
  <c r="Y322" i="1"/>
  <c r="X322" i="1"/>
  <c r="W322" i="1"/>
  <c r="V322" i="1"/>
  <c r="U322" i="1"/>
  <c r="T322" i="1"/>
  <c r="S322" i="1"/>
  <c r="R322" i="1"/>
  <c r="P322" i="1"/>
  <c r="O322" i="1"/>
  <c r="N322" i="1"/>
  <c r="M322" i="1"/>
  <c r="J322" i="1"/>
  <c r="I322" i="1"/>
  <c r="H322" i="1"/>
  <c r="G322" i="1"/>
  <c r="AC321" i="1"/>
  <c r="AA321" i="1"/>
  <c r="Z321" i="1"/>
  <c r="Y321" i="1"/>
  <c r="X321" i="1"/>
  <c r="W321" i="1"/>
  <c r="V321" i="1"/>
  <c r="U321" i="1"/>
  <c r="T321" i="1"/>
  <c r="S321" i="1"/>
  <c r="R321" i="1"/>
  <c r="P321" i="1"/>
  <c r="O321" i="1"/>
  <c r="N321" i="1"/>
  <c r="M321" i="1"/>
  <c r="J321" i="1"/>
  <c r="I321" i="1"/>
  <c r="H321" i="1"/>
  <c r="G321" i="1"/>
  <c r="AC320" i="1"/>
  <c r="AA320" i="1"/>
  <c r="Z320" i="1"/>
  <c r="Y320" i="1"/>
  <c r="X320" i="1"/>
  <c r="W320" i="1"/>
  <c r="V320" i="1"/>
  <c r="U320" i="1"/>
  <c r="T320" i="1"/>
  <c r="S320" i="1"/>
  <c r="R320" i="1"/>
  <c r="P320" i="1"/>
  <c r="O320" i="1"/>
  <c r="N320" i="1"/>
  <c r="M320" i="1"/>
  <c r="J320" i="1"/>
  <c r="I320" i="1"/>
  <c r="H320" i="1"/>
  <c r="G320" i="1"/>
  <c r="AC319" i="1"/>
  <c r="AA319" i="1"/>
  <c r="Z319" i="1"/>
  <c r="Y319" i="1"/>
  <c r="X319" i="1"/>
  <c r="W319" i="1"/>
  <c r="V319" i="1"/>
  <c r="U319" i="1"/>
  <c r="T319" i="1"/>
  <c r="S319" i="1"/>
  <c r="R319" i="1"/>
  <c r="P319" i="1"/>
  <c r="O319" i="1"/>
  <c r="N319" i="1"/>
  <c r="M319" i="1"/>
  <c r="J319" i="1"/>
  <c r="I319" i="1"/>
  <c r="H319" i="1"/>
  <c r="G319" i="1"/>
  <c r="AC318" i="1"/>
  <c r="AA318" i="1"/>
  <c r="Z318" i="1"/>
  <c r="Y318" i="1"/>
  <c r="X318" i="1"/>
  <c r="W318" i="1"/>
  <c r="V318" i="1"/>
  <c r="U318" i="1"/>
  <c r="T318" i="1"/>
  <c r="S318" i="1"/>
  <c r="R318" i="1"/>
  <c r="P318" i="1"/>
  <c r="O318" i="1"/>
  <c r="N318" i="1"/>
  <c r="M318" i="1"/>
  <c r="J318" i="1"/>
  <c r="I318" i="1"/>
  <c r="H318" i="1"/>
  <c r="G318" i="1"/>
  <c r="AC317" i="1"/>
  <c r="AA317" i="1"/>
  <c r="Z317" i="1"/>
  <c r="Y317" i="1"/>
  <c r="X317" i="1"/>
  <c r="W317" i="1"/>
  <c r="V317" i="1"/>
  <c r="U317" i="1"/>
  <c r="T317" i="1"/>
  <c r="S317" i="1"/>
  <c r="R317" i="1"/>
  <c r="P317" i="1"/>
  <c r="O317" i="1"/>
  <c r="N317" i="1"/>
  <c r="M317" i="1"/>
  <c r="J317" i="1"/>
  <c r="I317" i="1"/>
  <c r="H317" i="1"/>
  <c r="G317" i="1"/>
  <c r="AC316" i="1"/>
  <c r="AA316" i="1"/>
  <c r="Z316" i="1"/>
  <c r="Y316" i="1"/>
  <c r="X316" i="1"/>
  <c r="W316" i="1"/>
  <c r="V316" i="1"/>
  <c r="U316" i="1"/>
  <c r="T316" i="1"/>
  <c r="S316" i="1"/>
  <c r="R316" i="1"/>
  <c r="P316" i="1"/>
  <c r="O316" i="1"/>
  <c r="N316" i="1"/>
  <c r="M316" i="1"/>
  <c r="J316" i="1"/>
  <c r="I316" i="1"/>
  <c r="H316" i="1"/>
  <c r="G316" i="1"/>
  <c r="AC315" i="1"/>
  <c r="AA315" i="1"/>
  <c r="Z315" i="1"/>
  <c r="Y315" i="1"/>
  <c r="X315" i="1"/>
  <c r="W315" i="1"/>
  <c r="V315" i="1"/>
  <c r="U315" i="1"/>
  <c r="T315" i="1"/>
  <c r="S315" i="1"/>
  <c r="R315" i="1"/>
  <c r="P315" i="1"/>
  <c r="O315" i="1"/>
  <c r="N315" i="1"/>
  <c r="M315" i="1"/>
  <c r="J315" i="1"/>
  <c r="I315" i="1"/>
  <c r="H315" i="1"/>
  <c r="G315" i="1"/>
  <c r="AC314" i="1"/>
  <c r="AA314" i="1"/>
  <c r="Z314" i="1"/>
  <c r="Y314" i="1"/>
  <c r="X314" i="1"/>
  <c r="W314" i="1"/>
  <c r="V314" i="1"/>
  <c r="U314" i="1"/>
  <c r="T314" i="1"/>
  <c r="S314" i="1"/>
  <c r="R314" i="1"/>
  <c r="P314" i="1"/>
  <c r="O314" i="1"/>
  <c r="N314" i="1"/>
  <c r="M314" i="1"/>
  <c r="J314" i="1"/>
  <c r="I314" i="1"/>
  <c r="H314" i="1"/>
  <c r="G314" i="1"/>
  <c r="AC313" i="1"/>
  <c r="AA313" i="1"/>
  <c r="Z313" i="1"/>
  <c r="Y313" i="1"/>
  <c r="X313" i="1"/>
  <c r="W313" i="1"/>
  <c r="V313" i="1"/>
  <c r="U313" i="1"/>
  <c r="T313" i="1"/>
  <c r="S313" i="1"/>
  <c r="R313" i="1"/>
  <c r="P313" i="1"/>
  <c r="O313" i="1"/>
  <c r="N313" i="1"/>
  <c r="M313" i="1"/>
  <c r="J313" i="1"/>
  <c r="I313" i="1"/>
  <c r="H313" i="1"/>
  <c r="G313" i="1"/>
  <c r="AC312" i="1"/>
  <c r="AA312" i="1"/>
  <c r="Z312" i="1"/>
  <c r="Y312" i="1"/>
  <c r="X312" i="1"/>
  <c r="W312" i="1"/>
  <c r="V312" i="1"/>
  <c r="U312" i="1"/>
  <c r="T312" i="1"/>
  <c r="S312" i="1"/>
  <c r="R312" i="1"/>
  <c r="P312" i="1"/>
  <c r="O312" i="1"/>
  <c r="N312" i="1"/>
  <c r="M312" i="1"/>
  <c r="J312" i="1"/>
  <c r="I312" i="1"/>
  <c r="H312" i="1"/>
  <c r="G312" i="1"/>
  <c r="AC311" i="1"/>
  <c r="AA311" i="1"/>
  <c r="Z311" i="1"/>
  <c r="Y311" i="1"/>
  <c r="X311" i="1"/>
  <c r="W311" i="1"/>
  <c r="V311" i="1"/>
  <c r="U311" i="1"/>
  <c r="T311" i="1"/>
  <c r="S311" i="1"/>
  <c r="R311" i="1"/>
  <c r="P311" i="1"/>
  <c r="O311" i="1"/>
  <c r="N311" i="1"/>
  <c r="M311" i="1"/>
  <c r="J311" i="1"/>
  <c r="I311" i="1"/>
  <c r="H311" i="1"/>
  <c r="G311" i="1"/>
  <c r="AC310" i="1"/>
  <c r="AA310" i="1"/>
  <c r="Z310" i="1"/>
  <c r="Y310" i="1"/>
  <c r="X310" i="1"/>
  <c r="W310" i="1"/>
  <c r="V310" i="1"/>
  <c r="U310" i="1"/>
  <c r="T310" i="1"/>
  <c r="S310" i="1"/>
  <c r="R310" i="1"/>
  <c r="P310" i="1"/>
  <c r="O310" i="1"/>
  <c r="N310" i="1"/>
  <c r="M310" i="1"/>
  <c r="J310" i="1"/>
  <c r="I310" i="1"/>
  <c r="H310" i="1"/>
  <c r="G310" i="1"/>
  <c r="AC309" i="1"/>
  <c r="AA309" i="1"/>
  <c r="Z309" i="1"/>
  <c r="Y309" i="1"/>
  <c r="X309" i="1"/>
  <c r="W309" i="1"/>
  <c r="V309" i="1"/>
  <c r="U309" i="1"/>
  <c r="T309" i="1"/>
  <c r="S309" i="1"/>
  <c r="R309" i="1"/>
  <c r="P309" i="1"/>
  <c r="O309" i="1"/>
  <c r="N309" i="1"/>
  <c r="M309" i="1"/>
  <c r="J309" i="1"/>
  <c r="I309" i="1"/>
  <c r="H309" i="1"/>
  <c r="G309" i="1"/>
  <c r="AC308" i="1"/>
  <c r="AA308" i="1"/>
  <c r="Z308" i="1"/>
  <c r="Y308" i="1"/>
  <c r="X308" i="1"/>
  <c r="W308" i="1"/>
  <c r="V308" i="1"/>
  <c r="U308" i="1"/>
  <c r="T308" i="1"/>
  <c r="S308" i="1"/>
  <c r="R308" i="1"/>
  <c r="P308" i="1"/>
  <c r="O308" i="1"/>
  <c r="N308" i="1"/>
  <c r="M308" i="1"/>
  <c r="J308" i="1"/>
  <c r="I308" i="1"/>
  <c r="H308" i="1"/>
  <c r="G308" i="1"/>
  <c r="AC307" i="1"/>
  <c r="AA307" i="1"/>
  <c r="Z307" i="1"/>
  <c r="Y307" i="1"/>
  <c r="X307" i="1"/>
  <c r="W307" i="1"/>
  <c r="V307" i="1"/>
  <c r="U307" i="1"/>
  <c r="T307" i="1"/>
  <c r="S307" i="1"/>
  <c r="R307" i="1"/>
  <c r="P307" i="1"/>
  <c r="O307" i="1"/>
  <c r="N307" i="1"/>
  <c r="M307" i="1"/>
  <c r="J307" i="1"/>
  <c r="I307" i="1"/>
  <c r="H307" i="1"/>
  <c r="G307" i="1"/>
  <c r="AC306" i="1"/>
  <c r="AA306" i="1"/>
  <c r="Z306" i="1"/>
  <c r="Y306" i="1"/>
  <c r="X306" i="1"/>
  <c r="W306" i="1"/>
  <c r="V306" i="1"/>
  <c r="U306" i="1"/>
  <c r="T306" i="1"/>
  <c r="S306" i="1"/>
  <c r="R306" i="1"/>
  <c r="P306" i="1"/>
  <c r="O306" i="1"/>
  <c r="N306" i="1"/>
  <c r="M306" i="1"/>
  <c r="J306" i="1"/>
  <c r="I306" i="1"/>
  <c r="H306" i="1"/>
  <c r="G306" i="1"/>
  <c r="AC305" i="1"/>
  <c r="AA305" i="1"/>
  <c r="Z305" i="1"/>
  <c r="Y305" i="1"/>
  <c r="X305" i="1"/>
  <c r="W305" i="1"/>
  <c r="V305" i="1"/>
  <c r="U305" i="1"/>
  <c r="T305" i="1"/>
  <c r="S305" i="1"/>
  <c r="R305" i="1"/>
  <c r="P305" i="1"/>
  <c r="O305" i="1"/>
  <c r="N305" i="1"/>
  <c r="M305" i="1"/>
  <c r="J305" i="1"/>
  <c r="I305" i="1"/>
  <c r="H305" i="1"/>
  <c r="G305" i="1"/>
  <c r="AC304" i="1"/>
  <c r="AA304" i="1"/>
  <c r="Z304" i="1"/>
  <c r="Y304" i="1"/>
  <c r="X304" i="1"/>
  <c r="W304" i="1"/>
  <c r="V304" i="1"/>
  <c r="U304" i="1"/>
  <c r="T304" i="1"/>
  <c r="S304" i="1"/>
  <c r="R304" i="1"/>
  <c r="P304" i="1"/>
  <c r="O304" i="1"/>
  <c r="N304" i="1"/>
  <c r="M304" i="1"/>
  <c r="J304" i="1"/>
  <c r="I304" i="1"/>
  <c r="H304" i="1"/>
  <c r="G304" i="1"/>
  <c r="AC303" i="1"/>
  <c r="AA303" i="1"/>
  <c r="Z303" i="1"/>
  <c r="Y303" i="1"/>
  <c r="X303" i="1"/>
  <c r="W303" i="1"/>
  <c r="V303" i="1"/>
  <c r="U303" i="1"/>
  <c r="T303" i="1"/>
  <c r="S303" i="1"/>
  <c r="R303" i="1"/>
  <c r="P303" i="1"/>
  <c r="O303" i="1"/>
  <c r="N303" i="1"/>
  <c r="M303" i="1"/>
  <c r="J303" i="1"/>
  <c r="I303" i="1"/>
  <c r="H303" i="1"/>
  <c r="G303" i="1"/>
  <c r="AC302" i="1"/>
  <c r="AA302" i="1"/>
  <c r="Z302" i="1"/>
  <c r="Y302" i="1"/>
  <c r="X302" i="1"/>
  <c r="W302" i="1"/>
  <c r="V302" i="1"/>
  <c r="U302" i="1"/>
  <c r="T302" i="1"/>
  <c r="S302" i="1"/>
  <c r="R302" i="1"/>
  <c r="P302" i="1"/>
  <c r="O302" i="1"/>
  <c r="N302" i="1"/>
  <c r="M302" i="1"/>
  <c r="J302" i="1"/>
  <c r="I302" i="1"/>
  <c r="H302" i="1"/>
  <c r="G302" i="1"/>
  <c r="AC301" i="1"/>
  <c r="AA301" i="1"/>
  <c r="Z301" i="1"/>
  <c r="Y301" i="1"/>
  <c r="X301" i="1"/>
  <c r="W301" i="1"/>
  <c r="V301" i="1"/>
  <c r="U301" i="1"/>
  <c r="T301" i="1"/>
  <c r="S301" i="1"/>
  <c r="R301" i="1"/>
  <c r="P301" i="1"/>
  <c r="O301" i="1"/>
  <c r="N301" i="1"/>
  <c r="M301" i="1"/>
  <c r="J301" i="1"/>
  <c r="I301" i="1"/>
  <c r="H301" i="1"/>
  <c r="G301" i="1"/>
  <c r="AC300" i="1"/>
  <c r="AA300" i="1"/>
  <c r="Z300" i="1"/>
  <c r="Y300" i="1"/>
  <c r="X300" i="1"/>
  <c r="W300" i="1"/>
  <c r="V300" i="1"/>
  <c r="U300" i="1"/>
  <c r="T300" i="1"/>
  <c r="S300" i="1"/>
  <c r="R300" i="1"/>
  <c r="P300" i="1"/>
  <c r="O300" i="1"/>
  <c r="N300" i="1"/>
  <c r="M300" i="1"/>
  <c r="J300" i="1"/>
  <c r="I300" i="1"/>
  <c r="H300" i="1"/>
  <c r="G300" i="1"/>
  <c r="AC299" i="1"/>
  <c r="AA299" i="1"/>
  <c r="Z299" i="1"/>
  <c r="Y299" i="1"/>
  <c r="X299" i="1"/>
  <c r="W299" i="1"/>
  <c r="V299" i="1"/>
  <c r="U299" i="1"/>
  <c r="T299" i="1"/>
  <c r="S299" i="1"/>
  <c r="R299" i="1"/>
  <c r="P299" i="1"/>
  <c r="O299" i="1"/>
  <c r="N299" i="1"/>
  <c r="M299" i="1"/>
  <c r="J299" i="1"/>
  <c r="I299" i="1"/>
  <c r="H299" i="1"/>
  <c r="G299" i="1"/>
  <c r="AC298" i="1"/>
  <c r="AA298" i="1"/>
  <c r="Z298" i="1"/>
  <c r="Y298" i="1"/>
  <c r="X298" i="1"/>
  <c r="W298" i="1"/>
  <c r="V298" i="1"/>
  <c r="U298" i="1"/>
  <c r="T298" i="1"/>
  <c r="S298" i="1"/>
  <c r="R298" i="1"/>
  <c r="P298" i="1"/>
  <c r="O298" i="1"/>
  <c r="N298" i="1"/>
  <c r="M298" i="1"/>
  <c r="J298" i="1"/>
  <c r="I298" i="1"/>
  <c r="H298" i="1"/>
  <c r="G298" i="1"/>
  <c r="AC297" i="1"/>
  <c r="AA297" i="1"/>
  <c r="Z297" i="1"/>
  <c r="Y297" i="1"/>
  <c r="X297" i="1"/>
  <c r="W297" i="1"/>
  <c r="V297" i="1"/>
  <c r="U297" i="1"/>
  <c r="T297" i="1"/>
  <c r="S297" i="1"/>
  <c r="R297" i="1"/>
  <c r="P297" i="1"/>
  <c r="O297" i="1"/>
  <c r="N297" i="1"/>
  <c r="M297" i="1"/>
  <c r="J297" i="1"/>
  <c r="I297" i="1"/>
  <c r="H297" i="1"/>
  <c r="G297" i="1"/>
  <c r="AC296" i="1"/>
  <c r="AA296" i="1"/>
  <c r="Z296" i="1"/>
  <c r="Y296" i="1"/>
  <c r="X296" i="1"/>
  <c r="W296" i="1"/>
  <c r="V296" i="1"/>
  <c r="U296" i="1"/>
  <c r="T296" i="1"/>
  <c r="S296" i="1"/>
  <c r="R296" i="1"/>
  <c r="P296" i="1"/>
  <c r="O296" i="1"/>
  <c r="N296" i="1"/>
  <c r="M296" i="1"/>
  <c r="J296" i="1"/>
  <c r="I296" i="1"/>
  <c r="H296" i="1"/>
  <c r="G296" i="1"/>
  <c r="AC295" i="1"/>
  <c r="AA295" i="1"/>
  <c r="Z295" i="1"/>
  <c r="Y295" i="1"/>
  <c r="X295" i="1"/>
  <c r="W295" i="1"/>
  <c r="V295" i="1"/>
  <c r="U295" i="1"/>
  <c r="T295" i="1"/>
  <c r="S295" i="1"/>
  <c r="R295" i="1"/>
  <c r="P295" i="1"/>
  <c r="O295" i="1"/>
  <c r="N295" i="1"/>
  <c r="M295" i="1"/>
  <c r="J295" i="1"/>
  <c r="I295" i="1"/>
  <c r="H295" i="1"/>
  <c r="G295" i="1"/>
  <c r="AC294" i="1"/>
  <c r="AA294" i="1"/>
  <c r="Z294" i="1"/>
  <c r="Y294" i="1"/>
  <c r="X294" i="1"/>
  <c r="W294" i="1"/>
  <c r="V294" i="1"/>
  <c r="U294" i="1"/>
  <c r="T294" i="1"/>
  <c r="S294" i="1"/>
  <c r="R294" i="1"/>
  <c r="P294" i="1"/>
  <c r="O294" i="1"/>
  <c r="N294" i="1"/>
  <c r="M294" i="1"/>
  <c r="J294" i="1"/>
  <c r="I294" i="1"/>
  <c r="H294" i="1"/>
  <c r="G294" i="1"/>
  <c r="AC293" i="1"/>
  <c r="AA293" i="1"/>
  <c r="Z293" i="1"/>
  <c r="Y293" i="1"/>
  <c r="X293" i="1"/>
  <c r="W293" i="1"/>
  <c r="V293" i="1"/>
  <c r="U293" i="1"/>
  <c r="T293" i="1"/>
  <c r="S293" i="1"/>
  <c r="R293" i="1"/>
  <c r="P293" i="1"/>
  <c r="O293" i="1"/>
  <c r="N293" i="1"/>
  <c r="M293" i="1"/>
  <c r="J293" i="1"/>
  <c r="I293" i="1"/>
  <c r="H293" i="1"/>
  <c r="G293" i="1"/>
  <c r="AC292" i="1"/>
  <c r="AA292" i="1"/>
  <c r="Z292" i="1"/>
  <c r="Y292" i="1"/>
  <c r="X292" i="1"/>
  <c r="W292" i="1"/>
  <c r="V292" i="1"/>
  <c r="U292" i="1"/>
  <c r="T292" i="1"/>
  <c r="S292" i="1"/>
  <c r="R292" i="1"/>
  <c r="P292" i="1"/>
  <c r="O292" i="1"/>
  <c r="N292" i="1"/>
  <c r="M292" i="1"/>
  <c r="J292" i="1"/>
  <c r="I292" i="1"/>
  <c r="H292" i="1"/>
  <c r="G292" i="1"/>
  <c r="AC291" i="1"/>
  <c r="AA291" i="1"/>
  <c r="Z291" i="1"/>
  <c r="Y291" i="1"/>
  <c r="X291" i="1"/>
  <c r="W291" i="1"/>
  <c r="V291" i="1"/>
  <c r="U291" i="1"/>
  <c r="T291" i="1"/>
  <c r="S291" i="1"/>
  <c r="R291" i="1"/>
  <c r="P291" i="1"/>
  <c r="O291" i="1"/>
  <c r="N291" i="1"/>
  <c r="M291" i="1"/>
  <c r="J291" i="1"/>
  <c r="I291" i="1"/>
  <c r="H291" i="1"/>
  <c r="G291" i="1"/>
  <c r="AC290" i="1"/>
  <c r="AA290" i="1"/>
  <c r="Z290" i="1"/>
  <c r="Y290" i="1"/>
  <c r="X290" i="1"/>
  <c r="W290" i="1"/>
  <c r="V290" i="1"/>
  <c r="U290" i="1"/>
  <c r="T290" i="1"/>
  <c r="S290" i="1"/>
  <c r="R290" i="1"/>
  <c r="P290" i="1"/>
  <c r="O290" i="1"/>
  <c r="N290" i="1"/>
  <c r="M290" i="1"/>
  <c r="J290" i="1"/>
  <c r="I290" i="1"/>
  <c r="H290" i="1"/>
  <c r="G290" i="1"/>
  <c r="AC289" i="1"/>
  <c r="AA289" i="1"/>
  <c r="Z289" i="1"/>
  <c r="Y289" i="1"/>
  <c r="X289" i="1"/>
  <c r="W289" i="1"/>
  <c r="V289" i="1"/>
  <c r="U289" i="1"/>
  <c r="T289" i="1"/>
  <c r="S289" i="1"/>
  <c r="R289" i="1"/>
  <c r="P289" i="1"/>
  <c r="O289" i="1"/>
  <c r="N289" i="1"/>
  <c r="M289" i="1"/>
  <c r="J289" i="1"/>
  <c r="I289" i="1"/>
  <c r="H289" i="1"/>
  <c r="G289" i="1"/>
  <c r="AC288" i="1"/>
  <c r="AA288" i="1"/>
  <c r="Z288" i="1"/>
  <c r="Y288" i="1"/>
  <c r="X288" i="1"/>
  <c r="W288" i="1"/>
  <c r="V288" i="1"/>
  <c r="U288" i="1"/>
  <c r="T288" i="1"/>
  <c r="S288" i="1"/>
  <c r="R288" i="1"/>
  <c r="P288" i="1"/>
  <c r="O288" i="1"/>
  <c r="N288" i="1"/>
  <c r="M288" i="1"/>
  <c r="J288" i="1"/>
  <c r="I288" i="1"/>
  <c r="H288" i="1"/>
  <c r="G288" i="1"/>
  <c r="AC287" i="1"/>
  <c r="AA287" i="1"/>
  <c r="Z287" i="1"/>
  <c r="Y287" i="1"/>
  <c r="X287" i="1"/>
  <c r="W287" i="1"/>
  <c r="V287" i="1"/>
  <c r="U287" i="1"/>
  <c r="T287" i="1"/>
  <c r="S287" i="1"/>
  <c r="R287" i="1"/>
  <c r="P287" i="1"/>
  <c r="O287" i="1"/>
  <c r="N287" i="1"/>
  <c r="M287" i="1"/>
  <c r="J287" i="1"/>
  <c r="I287" i="1"/>
  <c r="H287" i="1"/>
  <c r="G287" i="1"/>
  <c r="AC286" i="1"/>
  <c r="AA286" i="1"/>
  <c r="Z286" i="1"/>
  <c r="Y286" i="1"/>
  <c r="X286" i="1"/>
  <c r="W286" i="1"/>
  <c r="V286" i="1"/>
  <c r="U286" i="1"/>
  <c r="T286" i="1"/>
  <c r="S286" i="1"/>
  <c r="R286" i="1"/>
  <c r="P286" i="1"/>
  <c r="O286" i="1"/>
  <c r="N286" i="1"/>
  <c r="M286" i="1"/>
  <c r="J286" i="1"/>
  <c r="I286" i="1"/>
  <c r="H286" i="1"/>
  <c r="G286" i="1"/>
  <c r="AC285" i="1"/>
  <c r="AA285" i="1"/>
  <c r="Z285" i="1"/>
  <c r="Y285" i="1"/>
  <c r="X285" i="1"/>
  <c r="W285" i="1"/>
  <c r="V285" i="1"/>
  <c r="U285" i="1"/>
  <c r="T285" i="1"/>
  <c r="S285" i="1"/>
  <c r="R285" i="1"/>
  <c r="P285" i="1"/>
  <c r="O285" i="1"/>
  <c r="N285" i="1"/>
  <c r="M285" i="1"/>
  <c r="J285" i="1"/>
  <c r="I285" i="1"/>
  <c r="H285" i="1"/>
  <c r="G285" i="1"/>
  <c r="AC284" i="1"/>
  <c r="AA284" i="1"/>
  <c r="Z284" i="1"/>
  <c r="Y284" i="1"/>
  <c r="X284" i="1"/>
  <c r="W284" i="1"/>
  <c r="V284" i="1"/>
  <c r="U284" i="1"/>
  <c r="T284" i="1"/>
  <c r="S284" i="1"/>
  <c r="R284" i="1"/>
  <c r="P284" i="1"/>
  <c r="O284" i="1"/>
  <c r="N284" i="1"/>
  <c r="M284" i="1"/>
  <c r="J284" i="1"/>
  <c r="I284" i="1"/>
  <c r="H284" i="1"/>
  <c r="G284" i="1"/>
  <c r="F284" i="1"/>
  <c r="AC283" i="1"/>
  <c r="AA283" i="1"/>
  <c r="Z283" i="1"/>
  <c r="Y283" i="1"/>
  <c r="X283" i="1"/>
  <c r="W283" i="1"/>
  <c r="V283" i="1"/>
  <c r="U283" i="1"/>
  <c r="T283" i="1"/>
  <c r="S283" i="1"/>
  <c r="R283" i="1"/>
  <c r="P283" i="1"/>
  <c r="O283" i="1"/>
  <c r="N283" i="1"/>
  <c r="M283" i="1"/>
  <c r="J283" i="1"/>
  <c r="I283" i="1"/>
  <c r="H283" i="1"/>
  <c r="G283" i="1"/>
  <c r="F283" i="1"/>
  <c r="AC282" i="1"/>
  <c r="AA282" i="1"/>
  <c r="Z282" i="1"/>
  <c r="Y282" i="1"/>
  <c r="X282" i="1"/>
  <c r="W282" i="1"/>
  <c r="V282" i="1"/>
  <c r="U282" i="1"/>
  <c r="T282" i="1"/>
  <c r="S282" i="1"/>
  <c r="R282" i="1"/>
  <c r="P282" i="1"/>
  <c r="O282" i="1"/>
  <c r="N282" i="1"/>
  <c r="M282" i="1"/>
  <c r="J282" i="1"/>
  <c r="I282" i="1"/>
  <c r="H282" i="1"/>
  <c r="G282" i="1"/>
  <c r="AC281" i="1"/>
  <c r="AA281" i="1"/>
  <c r="Z281" i="1"/>
  <c r="Y281" i="1"/>
  <c r="X281" i="1"/>
  <c r="W281" i="1"/>
  <c r="V281" i="1"/>
  <c r="U281" i="1"/>
  <c r="T281" i="1"/>
  <c r="S281" i="1"/>
  <c r="R281" i="1"/>
  <c r="P281" i="1"/>
  <c r="O281" i="1"/>
  <c r="N281" i="1"/>
  <c r="M281" i="1"/>
  <c r="J281" i="1"/>
  <c r="I281" i="1"/>
  <c r="H281" i="1"/>
  <c r="G281" i="1"/>
  <c r="AC280" i="1"/>
  <c r="AA280" i="1"/>
  <c r="Z280" i="1"/>
  <c r="Y280" i="1"/>
  <c r="X280" i="1"/>
  <c r="W280" i="1"/>
  <c r="V280" i="1"/>
  <c r="U280" i="1"/>
  <c r="T280" i="1"/>
  <c r="S280" i="1"/>
  <c r="R280" i="1"/>
  <c r="P280" i="1"/>
  <c r="O280" i="1"/>
  <c r="N280" i="1"/>
  <c r="M280" i="1"/>
  <c r="J280" i="1"/>
  <c r="I280" i="1"/>
  <c r="H280" i="1"/>
  <c r="G280" i="1"/>
  <c r="AC279" i="1"/>
  <c r="AA279" i="1"/>
  <c r="Z279" i="1"/>
  <c r="Y279" i="1"/>
  <c r="X279" i="1"/>
  <c r="W279" i="1"/>
  <c r="V279" i="1"/>
  <c r="U279" i="1"/>
  <c r="T279" i="1"/>
  <c r="S279" i="1"/>
  <c r="R279" i="1"/>
  <c r="P279" i="1"/>
  <c r="O279" i="1"/>
  <c r="N279" i="1"/>
  <c r="M279" i="1"/>
  <c r="J279" i="1"/>
  <c r="I279" i="1"/>
  <c r="H279" i="1"/>
  <c r="G279" i="1"/>
  <c r="AC278" i="1"/>
  <c r="AA278" i="1"/>
  <c r="Z278" i="1"/>
  <c r="Y278" i="1"/>
  <c r="X278" i="1"/>
  <c r="W278" i="1"/>
  <c r="V278" i="1"/>
  <c r="U278" i="1"/>
  <c r="T278" i="1"/>
  <c r="S278" i="1"/>
  <c r="R278" i="1"/>
  <c r="P278" i="1"/>
  <c r="O278" i="1"/>
  <c r="N278" i="1"/>
  <c r="M278" i="1"/>
  <c r="J278" i="1"/>
  <c r="I278" i="1"/>
  <c r="H278" i="1"/>
  <c r="G278" i="1"/>
  <c r="AC277" i="1"/>
  <c r="AA277" i="1"/>
  <c r="Z277" i="1"/>
  <c r="Y277" i="1"/>
  <c r="X277" i="1"/>
  <c r="W277" i="1"/>
  <c r="V277" i="1"/>
  <c r="U277" i="1"/>
  <c r="T277" i="1"/>
  <c r="S277" i="1"/>
  <c r="R277" i="1"/>
  <c r="P277" i="1"/>
  <c r="O277" i="1"/>
  <c r="N277" i="1"/>
  <c r="M277" i="1"/>
  <c r="J277" i="1"/>
  <c r="I277" i="1"/>
  <c r="H277" i="1"/>
  <c r="G277" i="1"/>
  <c r="AC276" i="1"/>
  <c r="AA276" i="1"/>
  <c r="Z276" i="1"/>
  <c r="Y276" i="1"/>
  <c r="X276" i="1"/>
  <c r="W276" i="1"/>
  <c r="V276" i="1"/>
  <c r="U276" i="1"/>
  <c r="T276" i="1"/>
  <c r="S276" i="1"/>
  <c r="R276" i="1"/>
  <c r="P276" i="1"/>
  <c r="O276" i="1"/>
  <c r="N276" i="1"/>
  <c r="M276" i="1"/>
  <c r="J276" i="1"/>
  <c r="I276" i="1"/>
  <c r="H276" i="1"/>
  <c r="G276" i="1"/>
  <c r="AC275" i="1"/>
  <c r="AA275" i="1"/>
  <c r="Z275" i="1"/>
  <c r="Y275" i="1"/>
  <c r="X275" i="1"/>
  <c r="W275" i="1"/>
  <c r="V275" i="1"/>
  <c r="U275" i="1"/>
  <c r="T275" i="1"/>
  <c r="S275" i="1"/>
  <c r="R275" i="1"/>
  <c r="P275" i="1"/>
  <c r="O275" i="1"/>
  <c r="N275" i="1"/>
  <c r="M275" i="1"/>
  <c r="J275" i="1"/>
  <c r="I275" i="1"/>
  <c r="H275" i="1"/>
  <c r="G275" i="1"/>
  <c r="AC274" i="1"/>
  <c r="AA274" i="1"/>
  <c r="Z274" i="1"/>
  <c r="Y274" i="1"/>
  <c r="X274" i="1"/>
  <c r="W274" i="1"/>
  <c r="V274" i="1"/>
  <c r="U274" i="1"/>
  <c r="T274" i="1"/>
  <c r="S274" i="1"/>
  <c r="R274" i="1"/>
  <c r="P274" i="1"/>
  <c r="O274" i="1"/>
  <c r="N274" i="1"/>
  <c r="M274" i="1"/>
  <c r="J274" i="1"/>
  <c r="I274" i="1"/>
  <c r="H274" i="1"/>
  <c r="G274" i="1"/>
  <c r="AC273" i="1"/>
  <c r="AA273" i="1"/>
  <c r="Z273" i="1"/>
  <c r="Y273" i="1"/>
  <c r="X273" i="1"/>
  <c r="W273" i="1"/>
  <c r="V273" i="1"/>
  <c r="U273" i="1"/>
  <c r="T273" i="1"/>
  <c r="S273" i="1"/>
  <c r="R273" i="1"/>
  <c r="P273" i="1"/>
  <c r="O273" i="1"/>
  <c r="N273" i="1"/>
  <c r="M273" i="1"/>
  <c r="J273" i="1"/>
  <c r="I273" i="1"/>
  <c r="H273" i="1"/>
  <c r="G273" i="1"/>
  <c r="AC272" i="1"/>
  <c r="AA272" i="1"/>
  <c r="Z272" i="1"/>
  <c r="Y272" i="1"/>
  <c r="X272" i="1"/>
  <c r="W272" i="1"/>
  <c r="V272" i="1"/>
  <c r="U272" i="1"/>
  <c r="T272" i="1"/>
  <c r="S272" i="1"/>
  <c r="R272" i="1"/>
  <c r="P272" i="1"/>
  <c r="O272" i="1"/>
  <c r="N272" i="1"/>
  <c r="M272" i="1"/>
  <c r="J272" i="1"/>
  <c r="I272" i="1"/>
  <c r="H272" i="1"/>
  <c r="G272" i="1"/>
  <c r="AC271" i="1"/>
  <c r="AA271" i="1"/>
  <c r="Z271" i="1"/>
  <c r="Y271" i="1"/>
  <c r="X271" i="1"/>
  <c r="W271" i="1"/>
  <c r="V271" i="1"/>
  <c r="U271" i="1"/>
  <c r="T271" i="1"/>
  <c r="S271" i="1"/>
  <c r="R271" i="1"/>
  <c r="P271" i="1"/>
  <c r="O271" i="1"/>
  <c r="N271" i="1"/>
  <c r="M271" i="1"/>
  <c r="J271" i="1"/>
  <c r="I271" i="1"/>
  <c r="H271" i="1"/>
  <c r="G271" i="1"/>
  <c r="AC270" i="1"/>
  <c r="AA270" i="1"/>
  <c r="Z270" i="1"/>
  <c r="Y270" i="1"/>
  <c r="X270" i="1"/>
  <c r="W270" i="1"/>
  <c r="V270" i="1"/>
  <c r="U270" i="1"/>
  <c r="T270" i="1"/>
  <c r="S270" i="1"/>
  <c r="R270" i="1"/>
  <c r="P270" i="1"/>
  <c r="O270" i="1"/>
  <c r="N270" i="1"/>
  <c r="M270" i="1"/>
  <c r="J270" i="1"/>
  <c r="I270" i="1"/>
  <c r="H270" i="1"/>
  <c r="G270" i="1"/>
  <c r="AC269" i="1"/>
  <c r="AA269" i="1"/>
  <c r="Z269" i="1"/>
  <c r="Y269" i="1"/>
  <c r="X269" i="1"/>
  <c r="W269" i="1"/>
  <c r="V269" i="1"/>
  <c r="U269" i="1"/>
  <c r="T269" i="1"/>
  <c r="S269" i="1"/>
  <c r="R269" i="1"/>
  <c r="P269" i="1"/>
  <c r="O269" i="1"/>
  <c r="N269" i="1"/>
  <c r="M269" i="1"/>
  <c r="J269" i="1"/>
  <c r="I269" i="1"/>
  <c r="H269" i="1"/>
  <c r="G269" i="1"/>
  <c r="AC268" i="1"/>
  <c r="AA268" i="1"/>
  <c r="Z268" i="1"/>
  <c r="Y268" i="1"/>
  <c r="X268" i="1"/>
  <c r="W268" i="1"/>
  <c r="V268" i="1"/>
  <c r="U268" i="1"/>
  <c r="T268" i="1"/>
  <c r="S268" i="1"/>
  <c r="R268" i="1"/>
  <c r="P268" i="1"/>
  <c r="O268" i="1"/>
  <c r="N268" i="1"/>
  <c r="M268" i="1"/>
  <c r="J268" i="1"/>
  <c r="I268" i="1"/>
  <c r="H268" i="1"/>
  <c r="G268" i="1"/>
  <c r="AC267" i="1"/>
  <c r="AA267" i="1"/>
  <c r="Z267" i="1"/>
  <c r="Y267" i="1"/>
  <c r="X267" i="1"/>
  <c r="W267" i="1"/>
  <c r="V267" i="1"/>
  <c r="U267" i="1"/>
  <c r="T267" i="1"/>
  <c r="S267" i="1"/>
  <c r="R267" i="1"/>
  <c r="P267" i="1"/>
  <c r="O267" i="1"/>
  <c r="N267" i="1"/>
  <c r="M267" i="1"/>
  <c r="J267" i="1"/>
  <c r="I267" i="1"/>
  <c r="H267" i="1"/>
  <c r="G267" i="1"/>
  <c r="AC266" i="1"/>
  <c r="AA266" i="1"/>
  <c r="Z266" i="1"/>
  <c r="Y266" i="1"/>
  <c r="X266" i="1"/>
  <c r="W266" i="1"/>
  <c r="V266" i="1"/>
  <c r="U266" i="1"/>
  <c r="T266" i="1"/>
  <c r="S266" i="1"/>
  <c r="R266" i="1"/>
  <c r="P266" i="1"/>
  <c r="O266" i="1"/>
  <c r="N266" i="1"/>
  <c r="M266" i="1"/>
  <c r="J266" i="1"/>
  <c r="I266" i="1"/>
  <c r="H266" i="1"/>
  <c r="G266" i="1"/>
  <c r="AC265" i="1"/>
  <c r="AA265" i="1"/>
  <c r="Z265" i="1"/>
  <c r="Y265" i="1"/>
  <c r="X265" i="1"/>
  <c r="W265" i="1"/>
  <c r="V265" i="1"/>
  <c r="U265" i="1"/>
  <c r="T265" i="1"/>
  <c r="S265" i="1"/>
  <c r="R265" i="1"/>
  <c r="P265" i="1"/>
  <c r="O265" i="1"/>
  <c r="N265" i="1"/>
  <c r="M265" i="1"/>
  <c r="J265" i="1"/>
  <c r="I265" i="1"/>
  <c r="H265" i="1"/>
  <c r="G265" i="1"/>
  <c r="AC264" i="1"/>
  <c r="AA264" i="1"/>
  <c r="Z264" i="1"/>
  <c r="Y264" i="1"/>
  <c r="X264" i="1"/>
  <c r="W264" i="1"/>
  <c r="V264" i="1"/>
  <c r="U264" i="1"/>
  <c r="T264" i="1"/>
  <c r="S264" i="1"/>
  <c r="R264" i="1"/>
  <c r="P264" i="1"/>
  <c r="O264" i="1"/>
  <c r="N264" i="1"/>
  <c r="M264" i="1"/>
  <c r="J264" i="1"/>
  <c r="I264" i="1"/>
  <c r="H264" i="1"/>
  <c r="G264" i="1"/>
  <c r="AC263" i="1"/>
  <c r="AA263" i="1"/>
  <c r="Z263" i="1"/>
  <c r="Y263" i="1"/>
  <c r="X263" i="1"/>
  <c r="W263" i="1"/>
  <c r="V263" i="1"/>
  <c r="U263" i="1"/>
  <c r="T263" i="1"/>
  <c r="S263" i="1"/>
  <c r="R263" i="1"/>
  <c r="P263" i="1"/>
  <c r="O263" i="1"/>
  <c r="N263" i="1"/>
  <c r="M263" i="1"/>
  <c r="J263" i="1"/>
  <c r="I263" i="1"/>
  <c r="H263" i="1"/>
  <c r="G263" i="1"/>
  <c r="AC262" i="1"/>
  <c r="AA262" i="1"/>
  <c r="Z262" i="1"/>
  <c r="Y262" i="1"/>
  <c r="X262" i="1"/>
  <c r="W262" i="1"/>
  <c r="V262" i="1"/>
  <c r="U262" i="1"/>
  <c r="T262" i="1"/>
  <c r="S262" i="1"/>
  <c r="R262" i="1"/>
  <c r="P262" i="1"/>
  <c r="O262" i="1"/>
  <c r="N262" i="1"/>
  <c r="M262" i="1"/>
  <c r="J262" i="1"/>
  <c r="I262" i="1"/>
  <c r="H262" i="1"/>
  <c r="G262" i="1"/>
  <c r="AC261" i="1"/>
  <c r="AA261" i="1"/>
  <c r="Z261" i="1"/>
  <c r="Y261" i="1"/>
  <c r="X261" i="1"/>
  <c r="W261" i="1"/>
  <c r="V261" i="1"/>
  <c r="U261" i="1"/>
  <c r="T261" i="1"/>
  <c r="S261" i="1"/>
  <c r="R261" i="1"/>
  <c r="P261" i="1"/>
  <c r="O261" i="1"/>
  <c r="N261" i="1"/>
  <c r="M261" i="1"/>
  <c r="J261" i="1"/>
  <c r="I261" i="1"/>
  <c r="H261" i="1"/>
  <c r="G261" i="1"/>
  <c r="AC260" i="1"/>
  <c r="AA260" i="1"/>
  <c r="Z260" i="1"/>
  <c r="Y260" i="1"/>
  <c r="X260" i="1"/>
  <c r="W260" i="1"/>
  <c r="V260" i="1"/>
  <c r="U260" i="1"/>
  <c r="T260" i="1"/>
  <c r="S260" i="1"/>
  <c r="R260" i="1"/>
  <c r="P260" i="1"/>
  <c r="O260" i="1"/>
  <c r="N260" i="1"/>
  <c r="M260" i="1"/>
  <c r="J260" i="1"/>
  <c r="I260" i="1"/>
  <c r="H260" i="1"/>
  <c r="G260" i="1"/>
  <c r="AC259" i="1"/>
  <c r="AA259" i="1"/>
  <c r="Z259" i="1"/>
  <c r="Y259" i="1"/>
  <c r="X259" i="1"/>
  <c r="W259" i="1"/>
  <c r="V259" i="1"/>
  <c r="U259" i="1"/>
  <c r="T259" i="1"/>
  <c r="S259" i="1"/>
  <c r="R259" i="1"/>
  <c r="P259" i="1"/>
  <c r="O259" i="1"/>
  <c r="N259" i="1"/>
  <c r="M259" i="1"/>
  <c r="J259" i="1"/>
  <c r="I259" i="1"/>
  <c r="H259" i="1"/>
  <c r="G259" i="1"/>
  <c r="AC258" i="1"/>
  <c r="AA258" i="1"/>
  <c r="Z258" i="1"/>
  <c r="Y258" i="1"/>
  <c r="X258" i="1"/>
  <c r="W258" i="1"/>
  <c r="V258" i="1"/>
  <c r="U258" i="1"/>
  <c r="T258" i="1"/>
  <c r="S258" i="1"/>
  <c r="R258" i="1"/>
  <c r="P258" i="1"/>
  <c r="O258" i="1"/>
  <c r="N258" i="1"/>
  <c r="M258" i="1"/>
  <c r="J258" i="1"/>
  <c r="I258" i="1"/>
  <c r="H258" i="1"/>
  <c r="G258" i="1"/>
  <c r="AC257" i="1"/>
  <c r="AA257" i="1"/>
  <c r="Z257" i="1"/>
  <c r="Y257" i="1"/>
  <c r="X257" i="1"/>
  <c r="W257" i="1"/>
  <c r="V257" i="1"/>
  <c r="U257" i="1"/>
  <c r="T257" i="1"/>
  <c r="S257" i="1"/>
  <c r="R257" i="1"/>
  <c r="P257" i="1"/>
  <c r="O257" i="1"/>
  <c r="N257" i="1"/>
  <c r="M257" i="1"/>
  <c r="J257" i="1"/>
  <c r="I257" i="1"/>
  <c r="H257" i="1"/>
  <c r="G257" i="1"/>
  <c r="AC256" i="1"/>
  <c r="AA256" i="1"/>
  <c r="Z256" i="1"/>
  <c r="Y256" i="1"/>
  <c r="X256" i="1"/>
  <c r="W256" i="1"/>
  <c r="V256" i="1"/>
  <c r="U256" i="1"/>
  <c r="T256" i="1"/>
  <c r="S256" i="1"/>
  <c r="R256" i="1"/>
  <c r="P256" i="1"/>
  <c r="O256" i="1"/>
  <c r="N256" i="1"/>
  <c r="M256" i="1"/>
  <c r="J256" i="1"/>
  <c r="I256" i="1"/>
  <c r="H256" i="1"/>
  <c r="G256" i="1"/>
  <c r="AC255" i="1"/>
  <c r="AA255" i="1"/>
  <c r="Z255" i="1"/>
  <c r="Y255" i="1"/>
  <c r="X255" i="1"/>
  <c r="W255" i="1"/>
  <c r="V255" i="1"/>
  <c r="U255" i="1"/>
  <c r="T255" i="1"/>
  <c r="S255" i="1"/>
  <c r="R255" i="1"/>
  <c r="P255" i="1"/>
  <c r="O255" i="1"/>
  <c r="N255" i="1"/>
  <c r="M255" i="1"/>
  <c r="J255" i="1"/>
  <c r="I255" i="1"/>
  <c r="H255" i="1"/>
  <c r="G255" i="1"/>
  <c r="AC254" i="1"/>
  <c r="AA254" i="1"/>
  <c r="Z254" i="1"/>
  <c r="Y254" i="1"/>
  <c r="X254" i="1"/>
  <c r="W254" i="1"/>
  <c r="V254" i="1"/>
  <c r="U254" i="1"/>
  <c r="T254" i="1"/>
  <c r="S254" i="1"/>
  <c r="R254" i="1"/>
  <c r="P254" i="1"/>
  <c r="O254" i="1"/>
  <c r="N254" i="1"/>
  <c r="M254" i="1"/>
  <c r="J254" i="1"/>
  <c r="I254" i="1"/>
  <c r="H254" i="1"/>
  <c r="G254" i="1"/>
  <c r="AC253" i="1"/>
  <c r="AA253" i="1"/>
  <c r="Z253" i="1"/>
  <c r="Y253" i="1"/>
  <c r="X253" i="1"/>
  <c r="W253" i="1"/>
  <c r="V253" i="1"/>
  <c r="U253" i="1"/>
  <c r="T253" i="1"/>
  <c r="S253" i="1"/>
  <c r="R253" i="1"/>
  <c r="P253" i="1"/>
  <c r="O253" i="1"/>
  <c r="N253" i="1"/>
  <c r="M253" i="1"/>
  <c r="J253" i="1"/>
  <c r="I253" i="1"/>
  <c r="H253" i="1"/>
  <c r="G253" i="1"/>
  <c r="AC252" i="1"/>
  <c r="AA252" i="1"/>
  <c r="Z252" i="1"/>
  <c r="Y252" i="1"/>
  <c r="X252" i="1"/>
  <c r="W252" i="1"/>
  <c r="V252" i="1"/>
  <c r="U252" i="1"/>
  <c r="T252" i="1"/>
  <c r="S252" i="1"/>
  <c r="R252" i="1"/>
  <c r="P252" i="1"/>
  <c r="O252" i="1"/>
  <c r="N252" i="1"/>
  <c r="M252" i="1"/>
  <c r="J252" i="1"/>
  <c r="I252" i="1"/>
  <c r="H252" i="1"/>
  <c r="G252" i="1"/>
  <c r="AC251" i="1"/>
  <c r="AA251" i="1"/>
  <c r="Z251" i="1"/>
  <c r="Y251" i="1"/>
  <c r="X251" i="1"/>
  <c r="W251" i="1"/>
  <c r="V251" i="1"/>
  <c r="U251" i="1"/>
  <c r="T251" i="1"/>
  <c r="S251" i="1"/>
  <c r="R251" i="1"/>
  <c r="P251" i="1"/>
  <c r="O251" i="1"/>
  <c r="N251" i="1"/>
  <c r="M251" i="1"/>
  <c r="J251" i="1"/>
  <c r="I251" i="1"/>
  <c r="H251" i="1"/>
  <c r="G251" i="1"/>
  <c r="AC250" i="1"/>
  <c r="AA250" i="1"/>
  <c r="Z250" i="1"/>
  <c r="Y250" i="1"/>
  <c r="X250" i="1"/>
  <c r="W250" i="1"/>
  <c r="V250" i="1"/>
  <c r="U250" i="1"/>
  <c r="T250" i="1"/>
  <c r="S250" i="1"/>
  <c r="R250" i="1"/>
  <c r="P250" i="1"/>
  <c r="O250" i="1"/>
  <c r="N250" i="1"/>
  <c r="M250" i="1"/>
  <c r="J250" i="1"/>
  <c r="I250" i="1"/>
  <c r="H250" i="1"/>
  <c r="G250" i="1"/>
  <c r="AC249" i="1"/>
  <c r="AA249" i="1"/>
  <c r="Z249" i="1"/>
  <c r="Y249" i="1"/>
  <c r="X249" i="1"/>
  <c r="W249" i="1"/>
  <c r="V249" i="1"/>
  <c r="U249" i="1"/>
  <c r="T249" i="1"/>
  <c r="S249" i="1"/>
  <c r="R249" i="1"/>
  <c r="P249" i="1"/>
  <c r="O249" i="1"/>
  <c r="N249" i="1"/>
  <c r="M249" i="1"/>
  <c r="J249" i="1"/>
  <c r="I249" i="1"/>
  <c r="H249" i="1"/>
  <c r="G249" i="1"/>
  <c r="AC248" i="1"/>
  <c r="AA248" i="1"/>
  <c r="Z248" i="1"/>
  <c r="Y248" i="1"/>
  <c r="X248" i="1"/>
  <c r="W248" i="1"/>
  <c r="V248" i="1"/>
  <c r="U248" i="1"/>
  <c r="T248" i="1"/>
  <c r="S248" i="1"/>
  <c r="R248" i="1"/>
  <c r="P248" i="1"/>
  <c r="O248" i="1"/>
  <c r="N248" i="1"/>
  <c r="M248" i="1"/>
  <c r="J248" i="1"/>
  <c r="I248" i="1"/>
  <c r="H248" i="1"/>
  <c r="G248" i="1"/>
  <c r="AC247" i="1"/>
  <c r="AA247" i="1"/>
  <c r="Z247" i="1"/>
  <c r="Y247" i="1"/>
  <c r="X247" i="1"/>
  <c r="W247" i="1"/>
  <c r="V247" i="1"/>
  <c r="U247" i="1"/>
  <c r="T247" i="1"/>
  <c r="S247" i="1"/>
  <c r="R247" i="1"/>
  <c r="P247" i="1"/>
  <c r="O247" i="1"/>
  <c r="N247" i="1"/>
  <c r="M247" i="1"/>
  <c r="J247" i="1"/>
  <c r="I247" i="1"/>
  <c r="H247" i="1"/>
  <c r="G247" i="1"/>
  <c r="AC246" i="1"/>
  <c r="AA246" i="1"/>
  <c r="Z246" i="1"/>
  <c r="Y246" i="1"/>
  <c r="X246" i="1"/>
  <c r="W246" i="1"/>
  <c r="V246" i="1"/>
  <c r="U246" i="1"/>
  <c r="T246" i="1"/>
  <c r="S246" i="1"/>
  <c r="R246" i="1"/>
  <c r="P246" i="1"/>
  <c r="O246" i="1"/>
  <c r="N246" i="1"/>
  <c r="M246" i="1"/>
  <c r="J246" i="1"/>
  <c r="I246" i="1"/>
  <c r="H246" i="1"/>
  <c r="G246" i="1"/>
  <c r="AC245" i="1"/>
  <c r="AA245" i="1"/>
  <c r="Z245" i="1"/>
  <c r="Y245" i="1"/>
  <c r="X245" i="1"/>
  <c r="W245" i="1"/>
  <c r="V245" i="1"/>
  <c r="U245" i="1"/>
  <c r="T245" i="1"/>
  <c r="S245" i="1"/>
  <c r="R245" i="1"/>
  <c r="P245" i="1"/>
  <c r="O245" i="1"/>
  <c r="N245" i="1"/>
  <c r="M245" i="1"/>
  <c r="J245" i="1"/>
  <c r="I245" i="1"/>
  <c r="H245" i="1"/>
  <c r="G245" i="1"/>
  <c r="AC244" i="1"/>
  <c r="AA244" i="1"/>
  <c r="Z244" i="1"/>
  <c r="Y244" i="1"/>
  <c r="X244" i="1"/>
  <c r="W244" i="1"/>
  <c r="V244" i="1"/>
  <c r="U244" i="1"/>
  <c r="T244" i="1"/>
  <c r="S244" i="1"/>
  <c r="R244" i="1"/>
  <c r="P244" i="1"/>
  <c r="O244" i="1"/>
  <c r="N244" i="1"/>
  <c r="M244" i="1"/>
  <c r="J244" i="1"/>
  <c r="I244" i="1"/>
  <c r="H244" i="1"/>
  <c r="G244" i="1"/>
  <c r="AC243" i="1"/>
  <c r="AA243" i="1"/>
  <c r="Z243" i="1"/>
  <c r="Y243" i="1"/>
  <c r="X243" i="1"/>
  <c r="W243" i="1"/>
  <c r="V243" i="1"/>
  <c r="U243" i="1"/>
  <c r="T243" i="1"/>
  <c r="S243" i="1"/>
  <c r="R243" i="1"/>
  <c r="P243" i="1"/>
  <c r="O243" i="1"/>
  <c r="N243" i="1"/>
  <c r="M243" i="1"/>
  <c r="J243" i="1"/>
  <c r="I243" i="1"/>
  <c r="H243" i="1"/>
  <c r="G243" i="1"/>
  <c r="AC242" i="1"/>
  <c r="AA242" i="1"/>
  <c r="Z242" i="1"/>
  <c r="Y242" i="1"/>
  <c r="X242" i="1"/>
  <c r="W242" i="1"/>
  <c r="V242" i="1"/>
  <c r="U242" i="1"/>
  <c r="T242" i="1"/>
  <c r="S242" i="1"/>
  <c r="R242" i="1"/>
  <c r="P242" i="1"/>
  <c r="O242" i="1"/>
  <c r="N242" i="1"/>
  <c r="M242" i="1"/>
  <c r="J242" i="1"/>
  <c r="I242" i="1"/>
  <c r="H242" i="1"/>
  <c r="G242" i="1"/>
  <c r="AC241" i="1"/>
  <c r="AA241" i="1"/>
  <c r="Z241" i="1"/>
  <c r="Y241" i="1"/>
  <c r="X241" i="1"/>
  <c r="W241" i="1"/>
  <c r="V241" i="1"/>
  <c r="U241" i="1"/>
  <c r="T241" i="1"/>
  <c r="S241" i="1"/>
  <c r="R241" i="1"/>
  <c r="P241" i="1"/>
  <c r="O241" i="1"/>
  <c r="N241" i="1"/>
  <c r="M241" i="1"/>
  <c r="J241" i="1"/>
  <c r="I241" i="1"/>
  <c r="H241" i="1"/>
  <c r="G241" i="1"/>
  <c r="AC240" i="1"/>
  <c r="AA240" i="1"/>
  <c r="Z240" i="1"/>
  <c r="Y240" i="1"/>
  <c r="X240" i="1"/>
  <c r="W240" i="1"/>
  <c r="V240" i="1"/>
  <c r="U240" i="1"/>
  <c r="T240" i="1"/>
  <c r="S240" i="1"/>
  <c r="R240" i="1"/>
  <c r="P240" i="1"/>
  <c r="O240" i="1"/>
  <c r="N240" i="1"/>
  <c r="M240" i="1"/>
  <c r="J240" i="1"/>
  <c r="I240" i="1"/>
  <c r="H240" i="1"/>
  <c r="G240" i="1"/>
  <c r="AC239" i="1"/>
  <c r="AA239" i="1"/>
  <c r="Z239" i="1"/>
  <c r="Y239" i="1"/>
  <c r="X239" i="1"/>
  <c r="W239" i="1"/>
  <c r="V239" i="1"/>
  <c r="U239" i="1"/>
  <c r="T239" i="1"/>
  <c r="S239" i="1"/>
  <c r="R239" i="1"/>
  <c r="P239" i="1"/>
  <c r="O239" i="1"/>
  <c r="N239" i="1"/>
  <c r="M239" i="1"/>
  <c r="J239" i="1"/>
  <c r="I239" i="1"/>
  <c r="H239" i="1"/>
  <c r="G239" i="1"/>
  <c r="AC238" i="1"/>
  <c r="AA238" i="1"/>
  <c r="Z238" i="1"/>
  <c r="Y238" i="1"/>
  <c r="X238" i="1"/>
  <c r="W238" i="1"/>
  <c r="V238" i="1"/>
  <c r="U238" i="1"/>
  <c r="T238" i="1"/>
  <c r="S238" i="1"/>
  <c r="R238" i="1"/>
  <c r="P238" i="1"/>
  <c r="O238" i="1"/>
  <c r="N238" i="1"/>
  <c r="M238" i="1"/>
  <c r="J238" i="1"/>
  <c r="I238" i="1"/>
  <c r="H238" i="1"/>
  <c r="G238" i="1"/>
  <c r="AC237" i="1"/>
  <c r="AA237" i="1"/>
  <c r="Z237" i="1"/>
  <c r="Y237" i="1"/>
  <c r="X237" i="1"/>
  <c r="W237" i="1"/>
  <c r="V237" i="1"/>
  <c r="U237" i="1"/>
  <c r="T237" i="1"/>
  <c r="S237" i="1"/>
  <c r="R237" i="1"/>
  <c r="P237" i="1"/>
  <c r="O237" i="1"/>
  <c r="N237" i="1"/>
  <c r="M237" i="1"/>
  <c r="J237" i="1"/>
  <c r="I237" i="1"/>
  <c r="H237" i="1"/>
  <c r="G237" i="1"/>
  <c r="AC236" i="1"/>
  <c r="AA236" i="1"/>
  <c r="Z236" i="1"/>
  <c r="Y236" i="1"/>
  <c r="X236" i="1"/>
  <c r="W236" i="1"/>
  <c r="V236" i="1"/>
  <c r="U236" i="1"/>
  <c r="T236" i="1"/>
  <c r="S236" i="1"/>
  <c r="R236" i="1"/>
  <c r="P236" i="1"/>
  <c r="O236" i="1"/>
  <c r="N236" i="1"/>
  <c r="M236" i="1"/>
  <c r="J236" i="1"/>
  <c r="I236" i="1"/>
  <c r="H236" i="1"/>
  <c r="G236" i="1"/>
  <c r="AC235" i="1"/>
  <c r="AA235" i="1"/>
  <c r="Z235" i="1"/>
  <c r="Y235" i="1"/>
  <c r="X235" i="1"/>
  <c r="W235" i="1"/>
  <c r="V235" i="1"/>
  <c r="U235" i="1"/>
  <c r="T235" i="1"/>
  <c r="S235" i="1"/>
  <c r="R235" i="1"/>
  <c r="P235" i="1"/>
  <c r="O235" i="1"/>
  <c r="N235" i="1"/>
  <c r="M235" i="1"/>
  <c r="J235" i="1"/>
  <c r="I235" i="1"/>
  <c r="H235" i="1"/>
  <c r="G235" i="1"/>
  <c r="AC234" i="1"/>
  <c r="AA234" i="1"/>
  <c r="Z234" i="1"/>
  <c r="Y234" i="1"/>
  <c r="X234" i="1"/>
  <c r="W234" i="1"/>
  <c r="V234" i="1"/>
  <c r="U234" i="1"/>
  <c r="T234" i="1"/>
  <c r="S234" i="1"/>
  <c r="R234" i="1"/>
  <c r="P234" i="1"/>
  <c r="O234" i="1"/>
  <c r="N234" i="1"/>
  <c r="M234" i="1"/>
  <c r="J234" i="1"/>
  <c r="I234" i="1"/>
  <c r="H234" i="1"/>
  <c r="G234" i="1"/>
  <c r="AC233" i="1"/>
  <c r="AA233" i="1"/>
  <c r="Z233" i="1"/>
  <c r="Y233" i="1"/>
  <c r="X233" i="1"/>
  <c r="W233" i="1"/>
  <c r="V233" i="1"/>
  <c r="U233" i="1"/>
  <c r="T233" i="1"/>
  <c r="S233" i="1"/>
  <c r="R233" i="1"/>
  <c r="P233" i="1"/>
  <c r="O233" i="1"/>
  <c r="N233" i="1"/>
  <c r="M233" i="1"/>
  <c r="J233" i="1"/>
  <c r="I233" i="1"/>
  <c r="H233" i="1"/>
  <c r="G233" i="1"/>
  <c r="AC232" i="1"/>
  <c r="AA232" i="1"/>
  <c r="Z232" i="1"/>
  <c r="Y232" i="1"/>
  <c r="X232" i="1"/>
  <c r="W232" i="1"/>
  <c r="V232" i="1"/>
  <c r="U232" i="1"/>
  <c r="T232" i="1"/>
  <c r="S232" i="1"/>
  <c r="R232" i="1"/>
  <c r="P232" i="1"/>
  <c r="O232" i="1"/>
  <c r="N232" i="1"/>
  <c r="M232" i="1"/>
  <c r="J232" i="1"/>
  <c r="I232" i="1"/>
  <c r="H232" i="1"/>
  <c r="G232" i="1"/>
  <c r="AC231" i="1"/>
  <c r="AA231" i="1"/>
  <c r="Z231" i="1"/>
  <c r="Y231" i="1"/>
  <c r="X231" i="1"/>
  <c r="W231" i="1"/>
  <c r="V231" i="1"/>
  <c r="U231" i="1"/>
  <c r="T231" i="1"/>
  <c r="S231" i="1"/>
  <c r="R231" i="1"/>
  <c r="P231" i="1"/>
  <c r="O231" i="1"/>
  <c r="N231" i="1"/>
  <c r="M231" i="1"/>
  <c r="J231" i="1"/>
  <c r="I231" i="1"/>
  <c r="H231" i="1"/>
  <c r="G231" i="1"/>
  <c r="AC230" i="1"/>
  <c r="AA230" i="1"/>
  <c r="Z230" i="1"/>
  <c r="Y230" i="1"/>
  <c r="X230" i="1"/>
  <c r="W230" i="1"/>
  <c r="V230" i="1"/>
  <c r="U230" i="1"/>
  <c r="T230" i="1"/>
  <c r="S230" i="1"/>
  <c r="R230" i="1"/>
  <c r="P230" i="1"/>
  <c r="O230" i="1"/>
  <c r="N230" i="1"/>
  <c r="M230" i="1"/>
  <c r="J230" i="1"/>
  <c r="I230" i="1"/>
  <c r="H230" i="1"/>
  <c r="G230" i="1"/>
  <c r="AC229" i="1"/>
  <c r="AA229" i="1"/>
  <c r="Z229" i="1"/>
  <c r="Y229" i="1"/>
  <c r="X229" i="1"/>
  <c r="W229" i="1"/>
  <c r="V229" i="1"/>
  <c r="U229" i="1"/>
  <c r="T229" i="1"/>
  <c r="S229" i="1"/>
  <c r="R229" i="1"/>
  <c r="P229" i="1"/>
  <c r="O229" i="1"/>
  <c r="N229" i="1"/>
  <c r="M229" i="1"/>
  <c r="J229" i="1"/>
  <c r="I229" i="1"/>
  <c r="H229" i="1"/>
  <c r="G229" i="1"/>
  <c r="AC228" i="1"/>
  <c r="AA228" i="1"/>
  <c r="Z228" i="1"/>
  <c r="Y228" i="1"/>
  <c r="X228" i="1"/>
  <c r="W228" i="1"/>
  <c r="V228" i="1"/>
  <c r="U228" i="1"/>
  <c r="T228" i="1"/>
  <c r="S228" i="1"/>
  <c r="R228" i="1"/>
  <c r="P228" i="1"/>
  <c r="O228" i="1"/>
  <c r="N228" i="1"/>
  <c r="M228" i="1"/>
  <c r="J228" i="1"/>
  <c r="I228" i="1"/>
  <c r="H228" i="1"/>
  <c r="G228" i="1"/>
  <c r="AC227" i="1"/>
  <c r="AA227" i="1"/>
  <c r="Z227" i="1"/>
  <c r="Y227" i="1"/>
  <c r="X227" i="1"/>
  <c r="W227" i="1"/>
  <c r="V227" i="1"/>
  <c r="U227" i="1"/>
  <c r="T227" i="1"/>
  <c r="S227" i="1"/>
  <c r="R227" i="1"/>
  <c r="P227" i="1"/>
  <c r="O227" i="1"/>
  <c r="N227" i="1"/>
  <c r="M227" i="1"/>
  <c r="J227" i="1"/>
  <c r="I227" i="1"/>
  <c r="H227" i="1"/>
  <c r="G227" i="1"/>
  <c r="AC226" i="1"/>
  <c r="AA226" i="1"/>
  <c r="Z226" i="1"/>
  <c r="Y226" i="1"/>
  <c r="X226" i="1"/>
  <c r="W226" i="1"/>
  <c r="V226" i="1"/>
  <c r="U226" i="1"/>
  <c r="T226" i="1"/>
  <c r="S226" i="1"/>
  <c r="R226" i="1"/>
  <c r="P226" i="1"/>
  <c r="O226" i="1"/>
  <c r="N226" i="1"/>
  <c r="M226" i="1"/>
  <c r="J226" i="1"/>
  <c r="I226" i="1"/>
  <c r="H226" i="1"/>
  <c r="G226" i="1"/>
  <c r="AC225" i="1"/>
  <c r="AA225" i="1"/>
  <c r="Z225" i="1"/>
  <c r="Y225" i="1"/>
  <c r="X225" i="1"/>
  <c r="W225" i="1"/>
  <c r="V225" i="1"/>
  <c r="U225" i="1"/>
  <c r="T225" i="1"/>
  <c r="S225" i="1"/>
  <c r="R225" i="1"/>
  <c r="P225" i="1"/>
  <c r="O225" i="1"/>
  <c r="N225" i="1"/>
  <c r="M225" i="1"/>
  <c r="J225" i="1"/>
  <c r="I225" i="1"/>
  <c r="H225" i="1"/>
  <c r="G225" i="1"/>
  <c r="AC224" i="1"/>
  <c r="AA224" i="1"/>
  <c r="Z224" i="1"/>
  <c r="Y224" i="1"/>
  <c r="X224" i="1"/>
  <c r="W224" i="1"/>
  <c r="V224" i="1"/>
  <c r="U224" i="1"/>
  <c r="T224" i="1"/>
  <c r="S224" i="1"/>
  <c r="R224" i="1"/>
  <c r="P224" i="1"/>
  <c r="O224" i="1"/>
  <c r="N224" i="1"/>
  <c r="M224" i="1"/>
  <c r="J224" i="1"/>
  <c r="I224" i="1"/>
  <c r="H224" i="1"/>
  <c r="G224" i="1"/>
  <c r="AC223" i="1"/>
  <c r="AA223" i="1"/>
  <c r="Z223" i="1"/>
  <c r="Y223" i="1"/>
  <c r="X223" i="1"/>
  <c r="W223" i="1"/>
  <c r="V223" i="1"/>
  <c r="U223" i="1"/>
  <c r="T223" i="1"/>
  <c r="S223" i="1"/>
  <c r="R223" i="1"/>
  <c r="P223" i="1"/>
  <c r="O223" i="1"/>
  <c r="N223" i="1"/>
  <c r="M223" i="1"/>
  <c r="J223" i="1"/>
  <c r="I223" i="1"/>
  <c r="H223" i="1"/>
  <c r="G223" i="1"/>
  <c r="AC222" i="1"/>
  <c r="AA222" i="1"/>
  <c r="Z222" i="1"/>
  <c r="Y222" i="1"/>
  <c r="X222" i="1"/>
  <c r="W222" i="1"/>
  <c r="V222" i="1"/>
  <c r="U222" i="1"/>
  <c r="T222" i="1"/>
  <c r="S222" i="1"/>
  <c r="R222" i="1"/>
  <c r="P222" i="1"/>
  <c r="O222" i="1"/>
  <c r="N222" i="1"/>
  <c r="M222" i="1"/>
  <c r="J222" i="1"/>
  <c r="I222" i="1"/>
  <c r="H222" i="1"/>
  <c r="G222" i="1"/>
  <c r="AC221" i="1"/>
  <c r="AA221" i="1"/>
  <c r="Z221" i="1"/>
  <c r="Y221" i="1"/>
  <c r="X221" i="1"/>
  <c r="W221" i="1"/>
  <c r="V221" i="1"/>
  <c r="U221" i="1"/>
  <c r="T221" i="1"/>
  <c r="S221" i="1"/>
  <c r="R221" i="1"/>
  <c r="P221" i="1"/>
  <c r="O221" i="1"/>
  <c r="N221" i="1"/>
  <c r="M221" i="1"/>
  <c r="J221" i="1"/>
  <c r="I221" i="1"/>
  <c r="H221" i="1"/>
  <c r="G221" i="1"/>
  <c r="AC220" i="1"/>
  <c r="AA220" i="1"/>
  <c r="Z220" i="1"/>
  <c r="Y220" i="1"/>
  <c r="X220" i="1"/>
  <c r="W220" i="1"/>
  <c r="V220" i="1"/>
  <c r="U220" i="1"/>
  <c r="T220" i="1"/>
  <c r="S220" i="1"/>
  <c r="R220" i="1"/>
  <c r="P220" i="1"/>
  <c r="O220" i="1"/>
  <c r="N220" i="1"/>
  <c r="M220" i="1"/>
  <c r="J220" i="1"/>
  <c r="I220" i="1"/>
  <c r="H220" i="1"/>
  <c r="G220" i="1"/>
  <c r="AC219" i="1"/>
  <c r="AA219" i="1"/>
  <c r="Z219" i="1"/>
  <c r="Y219" i="1"/>
  <c r="X219" i="1"/>
  <c r="W219" i="1"/>
  <c r="V219" i="1"/>
  <c r="U219" i="1"/>
  <c r="T219" i="1"/>
  <c r="S219" i="1"/>
  <c r="R219" i="1"/>
  <c r="P219" i="1"/>
  <c r="O219" i="1"/>
  <c r="N219" i="1"/>
  <c r="M219" i="1"/>
  <c r="J219" i="1"/>
  <c r="I219" i="1"/>
  <c r="H219" i="1"/>
  <c r="G219" i="1"/>
  <c r="AC218" i="1"/>
  <c r="AA218" i="1"/>
  <c r="Z218" i="1"/>
  <c r="Y218" i="1"/>
  <c r="X218" i="1"/>
  <c r="W218" i="1"/>
  <c r="V218" i="1"/>
  <c r="U218" i="1"/>
  <c r="T218" i="1"/>
  <c r="S218" i="1"/>
  <c r="R218" i="1"/>
  <c r="P218" i="1"/>
  <c r="O218" i="1"/>
  <c r="N218" i="1"/>
  <c r="M218" i="1"/>
  <c r="J218" i="1"/>
  <c r="I218" i="1"/>
  <c r="H218" i="1"/>
  <c r="G218" i="1"/>
  <c r="AC217" i="1"/>
  <c r="AA217" i="1"/>
  <c r="Z217" i="1"/>
  <c r="Y217" i="1"/>
  <c r="X217" i="1"/>
  <c r="W217" i="1"/>
  <c r="V217" i="1"/>
  <c r="U217" i="1"/>
  <c r="T217" i="1"/>
  <c r="S217" i="1"/>
  <c r="R217" i="1"/>
  <c r="P217" i="1"/>
  <c r="O217" i="1"/>
  <c r="N217" i="1"/>
  <c r="M217" i="1"/>
  <c r="J217" i="1"/>
  <c r="I217" i="1"/>
  <c r="H217" i="1"/>
  <c r="G217" i="1"/>
  <c r="AC216" i="1"/>
  <c r="AA216" i="1"/>
  <c r="Z216" i="1"/>
  <c r="Y216" i="1"/>
  <c r="X216" i="1"/>
  <c r="W216" i="1"/>
  <c r="V216" i="1"/>
  <c r="U216" i="1"/>
  <c r="T216" i="1"/>
  <c r="S216" i="1"/>
  <c r="R216" i="1"/>
  <c r="P216" i="1"/>
  <c r="O216" i="1"/>
  <c r="N216" i="1"/>
  <c r="M216" i="1"/>
  <c r="J216" i="1"/>
  <c r="I216" i="1"/>
  <c r="H216" i="1"/>
  <c r="G216" i="1"/>
  <c r="AC215" i="1"/>
  <c r="AA215" i="1"/>
  <c r="Z215" i="1"/>
  <c r="Y215" i="1"/>
  <c r="X215" i="1"/>
  <c r="W215" i="1"/>
  <c r="V215" i="1"/>
  <c r="U215" i="1"/>
  <c r="T215" i="1"/>
  <c r="S215" i="1"/>
  <c r="R215" i="1"/>
  <c r="P215" i="1"/>
  <c r="O215" i="1"/>
  <c r="N215" i="1"/>
  <c r="M215" i="1"/>
  <c r="J215" i="1"/>
  <c r="I215" i="1"/>
  <c r="H215" i="1"/>
  <c r="G215" i="1"/>
  <c r="AC214" i="1"/>
  <c r="AA214" i="1"/>
  <c r="Z214" i="1"/>
  <c r="Y214" i="1"/>
  <c r="X214" i="1"/>
  <c r="W214" i="1"/>
  <c r="V214" i="1"/>
  <c r="U214" i="1"/>
  <c r="T214" i="1"/>
  <c r="S214" i="1"/>
  <c r="R214" i="1"/>
  <c r="P214" i="1"/>
  <c r="O214" i="1"/>
  <c r="N214" i="1"/>
  <c r="M214" i="1"/>
  <c r="J214" i="1"/>
  <c r="I214" i="1"/>
  <c r="H214" i="1"/>
  <c r="G214" i="1"/>
  <c r="AC213" i="1"/>
  <c r="AA213" i="1"/>
  <c r="Z213" i="1"/>
  <c r="Y213" i="1"/>
  <c r="X213" i="1"/>
  <c r="W213" i="1"/>
  <c r="V213" i="1"/>
  <c r="U213" i="1"/>
  <c r="T213" i="1"/>
  <c r="S213" i="1"/>
  <c r="R213" i="1"/>
  <c r="P213" i="1"/>
  <c r="O213" i="1"/>
  <c r="N213" i="1"/>
  <c r="M213" i="1"/>
  <c r="J213" i="1"/>
  <c r="I213" i="1"/>
  <c r="H213" i="1"/>
  <c r="G213" i="1"/>
  <c r="AC212" i="1"/>
  <c r="AA212" i="1"/>
  <c r="Z212" i="1"/>
  <c r="Y212" i="1"/>
  <c r="X212" i="1"/>
  <c r="W212" i="1"/>
  <c r="V212" i="1"/>
  <c r="U212" i="1"/>
  <c r="T212" i="1"/>
  <c r="S212" i="1"/>
  <c r="R212" i="1"/>
  <c r="P212" i="1"/>
  <c r="O212" i="1"/>
  <c r="N212" i="1"/>
  <c r="M212" i="1"/>
  <c r="J212" i="1"/>
  <c r="I212" i="1"/>
  <c r="H212" i="1"/>
  <c r="G212" i="1"/>
  <c r="AC211" i="1"/>
  <c r="AA211" i="1"/>
  <c r="Z211" i="1"/>
  <c r="Y211" i="1"/>
  <c r="X211" i="1"/>
  <c r="W211" i="1"/>
  <c r="V211" i="1"/>
  <c r="U211" i="1"/>
  <c r="T211" i="1"/>
  <c r="S211" i="1"/>
  <c r="R211" i="1"/>
  <c r="P211" i="1"/>
  <c r="O211" i="1"/>
  <c r="N211" i="1"/>
  <c r="M211" i="1"/>
  <c r="J211" i="1"/>
  <c r="I211" i="1"/>
  <c r="H211" i="1"/>
  <c r="G211" i="1"/>
  <c r="AC210" i="1"/>
  <c r="AA210" i="1"/>
  <c r="Z210" i="1"/>
  <c r="Y210" i="1"/>
  <c r="X210" i="1"/>
  <c r="W210" i="1"/>
  <c r="V210" i="1"/>
  <c r="U210" i="1"/>
  <c r="T210" i="1"/>
  <c r="S210" i="1"/>
  <c r="R210" i="1"/>
  <c r="P210" i="1"/>
  <c r="O210" i="1"/>
  <c r="N210" i="1"/>
  <c r="M210" i="1"/>
  <c r="J210" i="1"/>
  <c r="I210" i="1"/>
  <c r="H210" i="1"/>
  <c r="G210" i="1"/>
  <c r="AC209" i="1"/>
  <c r="AA209" i="1"/>
  <c r="Z209" i="1"/>
  <c r="Y209" i="1"/>
  <c r="X209" i="1"/>
  <c r="W209" i="1"/>
  <c r="V209" i="1"/>
  <c r="U209" i="1"/>
  <c r="T209" i="1"/>
  <c r="S209" i="1"/>
  <c r="R209" i="1"/>
  <c r="P209" i="1"/>
  <c r="O209" i="1"/>
  <c r="N209" i="1"/>
  <c r="M209" i="1"/>
  <c r="J209" i="1"/>
  <c r="I209" i="1"/>
  <c r="H209" i="1"/>
  <c r="G209" i="1"/>
  <c r="AC208" i="1"/>
  <c r="AA208" i="1"/>
  <c r="Z208" i="1"/>
  <c r="Y208" i="1"/>
  <c r="X208" i="1"/>
  <c r="W208" i="1"/>
  <c r="V208" i="1"/>
  <c r="U208" i="1"/>
  <c r="T208" i="1"/>
  <c r="S208" i="1"/>
  <c r="R208" i="1"/>
  <c r="P208" i="1"/>
  <c r="O208" i="1"/>
  <c r="N208" i="1"/>
  <c r="M208" i="1"/>
  <c r="J208" i="1"/>
  <c r="I208" i="1"/>
  <c r="H208" i="1"/>
  <c r="G208" i="1"/>
  <c r="AC207" i="1"/>
  <c r="AA207" i="1"/>
  <c r="Z207" i="1"/>
  <c r="Y207" i="1"/>
  <c r="X207" i="1"/>
  <c r="W207" i="1"/>
  <c r="V207" i="1"/>
  <c r="U207" i="1"/>
  <c r="T207" i="1"/>
  <c r="S207" i="1"/>
  <c r="R207" i="1"/>
  <c r="P207" i="1"/>
  <c r="O207" i="1"/>
  <c r="N207" i="1"/>
  <c r="M207" i="1"/>
  <c r="J207" i="1"/>
  <c r="I207" i="1"/>
  <c r="H207" i="1"/>
  <c r="G207" i="1"/>
  <c r="AC206" i="1"/>
  <c r="AA206" i="1"/>
  <c r="Z206" i="1"/>
  <c r="Y206" i="1"/>
  <c r="X206" i="1"/>
  <c r="W206" i="1"/>
  <c r="V206" i="1"/>
  <c r="U206" i="1"/>
  <c r="T206" i="1"/>
  <c r="S206" i="1"/>
  <c r="R206" i="1"/>
  <c r="P206" i="1"/>
  <c r="O206" i="1"/>
  <c r="N206" i="1"/>
  <c r="M206" i="1"/>
  <c r="J206" i="1"/>
  <c r="I206" i="1"/>
  <c r="H206" i="1"/>
  <c r="G206" i="1"/>
  <c r="AC205" i="1"/>
  <c r="AA205" i="1"/>
  <c r="Z205" i="1"/>
  <c r="Y205" i="1"/>
  <c r="X205" i="1"/>
  <c r="W205" i="1"/>
  <c r="V205" i="1"/>
  <c r="U205" i="1"/>
  <c r="T205" i="1"/>
  <c r="S205" i="1"/>
  <c r="R205" i="1"/>
  <c r="P205" i="1"/>
  <c r="O205" i="1"/>
  <c r="N205" i="1"/>
  <c r="M205" i="1"/>
  <c r="J205" i="1"/>
  <c r="I205" i="1"/>
  <c r="H205" i="1"/>
  <c r="G205" i="1"/>
  <c r="AC204" i="1"/>
  <c r="AA204" i="1"/>
  <c r="Z204" i="1"/>
  <c r="Y204" i="1"/>
  <c r="X204" i="1"/>
  <c r="W204" i="1"/>
  <c r="V204" i="1"/>
  <c r="U204" i="1"/>
  <c r="T204" i="1"/>
  <c r="S204" i="1"/>
  <c r="R204" i="1"/>
  <c r="P204" i="1"/>
  <c r="O204" i="1"/>
  <c r="N204" i="1"/>
  <c r="M204" i="1"/>
  <c r="J204" i="1"/>
  <c r="I204" i="1"/>
  <c r="H204" i="1"/>
  <c r="G204" i="1"/>
  <c r="AC203" i="1"/>
  <c r="AA203" i="1"/>
  <c r="Z203" i="1"/>
  <c r="Y203" i="1"/>
  <c r="X203" i="1"/>
  <c r="W203" i="1"/>
  <c r="V203" i="1"/>
  <c r="U203" i="1"/>
  <c r="T203" i="1"/>
  <c r="S203" i="1"/>
  <c r="R203" i="1"/>
  <c r="P203" i="1"/>
  <c r="O203" i="1"/>
  <c r="N203" i="1"/>
  <c r="M203" i="1"/>
  <c r="J203" i="1"/>
  <c r="I203" i="1"/>
  <c r="H203" i="1"/>
  <c r="G203" i="1"/>
  <c r="AC202" i="1"/>
  <c r="AA202" i="1"/>
  <c r="Z202" i="1"/>
  <c r="Y202" i="1"/>
  <c r="X202" i="1"/>
  <c r="W202" i="1"/>
  <c r="V202" i="1"/>
  <c r="U202" i="1"/>
  <c r="T202" i="1"/>
  <c r="S202" i="1"/>
  <c r="R202" i="1"/>
  <c r="P202" i="1"/>
  <c r="O202" i="1"/>
  <c r="N202" i="1"/>
  <c r="M202" i="1"/>
  <c r="J202" i="1"/>
  <c r="I202" i="1"/>
  <c r="H202" i="1"/>
  <c r="G202" i="1"/>
  <c r="AC201" i="1"/>
  <c r="AA201" i="1"/>
  <c r="Z201" i="1"/>
  <c r="Y201" i="1"/>
  <c r="X201" i="1"/>
  <c r="W201" i="1"/>
  <c r="V201" i="1"/>
  <c r="U201" i="1"/>
  <c r="T201" i="1"/>
  <c r="S201" i="1"/>
  <c r="R201" i="1"/>
  <c r="P201" i="1"/>
  <c r="O201" i="1"/>
  <c r="N201" i="1"/>
  <c r="M201" i="1"/>
  <c r="J201" i="1"/>
  <c r="I201" i="1"/>
  <c r="H201" i="1"/>
  <c r="G201" i="1"/>
  <c r="AC200" i="1"/>
  <c r="AA200" i="1"/>
  <c r="Z200" i="1"/>
  <c r="Y200" i="1"/>
  <c r="X200" i="1"/>
  <c r="W200" i="1"/>
  <c r="V200" i="1"/>
  <c r="U200" i="1"/>
  <c r="T200" i="1"/>
  <c r="S200" i="1"/>
  <c r="R200" i="1"/>
  <c r="P200" i="1"/>
  <c r="O200" i="1"/>
  <c r="N200" i="1"/>
  <c r="M200" i="1"/>
  <c r="J200" i="1"/>
  <c r="I200" i="1"/>
  <c r="H200" i="1"/>
  <c r="G200" i="1"/>
  <c r="AC199" i="1"/>
  <c r="AA199" i="1"/>
  <c r="Z199" i="1"/>
  <c r="Y199" i="1"/>
  <c r="X199" i="1"/>
  <c r="W199" i="1"/>
  <c r="V199" i="1"/>
  <c r="U199" i="1"/>
  <c r="T199" i="1"/>
  <c r="S199" i="1"/>
  <c r="R199" i="1"/>
  <c r="P199" i="1"/>
  <c r="O199" i="1"/>
  <c r="N199" i="1"/>
  <c r="M199" i="1"/>
  <c r="J199" i="1"/>
  <c r="I199" i="1"/>
  <c r="H199" i="1"/>
  <c r="G199" i="1"/>
  <c r="AC198" i="1"/>
  <c r="AA198" i="1"/>
  <c r="Z198" i="1"/>
  <c r="Y198" i="1"/>
  <c r="X198" i="1"/>
  <c r="W198" i="1"/>
  <c r="V198" i="1"/>
  <c r="U198" i="1"/>
  <c r="T198" i="1"/>
  <c r="S198" i="1"/>
  <c r="R198" i="1"/>
  <c r="P198" i="1"/>
  <c r="O198" i="1"/>
  <c r="N198" i="1"/>
  <c r="M198" i="1"/>
  <c r="J198" i="1"/>
  <c r="I198" i="1"/>
  <c r="H198" i="1"/>
  <c r="G198" i="1"/>
  <c r="AC197" i="1"/>
  <c r="AA197" i="1"/>
  <c r="Z197" i="1"/>
  <c r="Y197" i="1"/>
  <c r="X197" i="1"/>
  <c r="W197" i="1"/>
  <c r="V197" i="1"/>
  <c r="U197" i="1"/>
  <c r="T197" i="1"/>
  <c r="S197" i="1"/>
  <c r="R197" i="1"/>
  <c r="P197" i="1"/>
  <c r="O197" i="1"/>
  <c r="N197" i="1"/>
  <c r="M197" i="1"/>
  <c r="J197" i="1"/>
  <c r="I197" i="1"/>
  <c r="H197" i="1"/>
  <c r="G197" i="1"/>
  <c r="AC196" i="1"/>
  <c r="AA196" i="1"/>
  <c r="Z196" i="1"/>
  <c r="Y196" i="1"/>
  <c r="X196" i="1"/>
  <c r="W196" i="1"/>
  <c r="V196" i="1"/>
  <c r="U196" i="1"/>
  <c r="T196" i="1"/>
  <c r="S196" i="1"/>
  <c r="R196" i="1"/>
  <c r="P196" i="1"/>
  <c r="O196" i="1"/>
  <c r="N196" i="1"/>
  <c r="M196" i="1"/>
  <c r="J196" i="1"/>
  <c r="I196" i="1"/>
  <c r="H196" i="1"/>
  <c r="G196" i="1"/>
  <c r="AC195" i="1"/>
  <c r="AA195" i="1"/>
  <c r="Z195" i="1"/>
  <c r="Y195" i="1"/>
  <c r="X195" i="1"/>
  <c r="W195" i="1"/>
  <c r="V195" i="1"/>
  <c r="U195" i="1"/>
  <c r="T195" i="1"/>
  <c r="S195" i="1"/>
  <c r="R195" i="1"/>
  <c r="P195" i="1"/>
  <c r="O195" i="1"/>
  <c r="N195" i="1"/>
  <c r="M195" i="1"/>
  <c r="J195" i="1"/>
  <c r="I195" i="1"/>
  <c r="H195" i="1"/>
  <c r="G195" i="1"/>
  <c r="AC194" i="1"/>
  <c r="AA194" i="1"/>
  <c r="Z194" i="1"/>
  <c r="Y194" i="1"/>
  <c r="X194" i="1"/>
  <c r="W194" i="1"/>
  <c r="V194" i="1"/>
  <c r="U194" i="1"/>
  <c r="T194" i="1"/>
  <c r="S194" i="1"/>
  <c r="R194" i="1"/>
  <c r="P194" i="1"/>
  <c r="O194" i="1"/>
  <c r="N194" i="1"/>
  <c r="M194" i="1"/>
  <c r="J194" i="1"/>
  <c r="I194" i="1"/>
  <c r="H194" i="1"/>
  <c r="G194" i="1"/>
  <c r="AC193" i="1"/>
  <c r="AA193" i="1"/>
  <c r="Z193" i="1"/>
  <c r="Y193" i="1"/>
  <c r="X193" i="1"/>
  <c r="W193" i="1"/>
  <c r="V193" i="1"/>
  <c r="U193" i="1"/>
  <c r="T193" i="1"/>
  <c r="S193" i="1"/>
  <c r="R193" i="1"/>
  <c r="P193" i="1"/>
  <c r="O193" i="1"/>
  <c r="N193" i="1"/>
  <c r="M193" i="1"/>
  <c r="J193" i="1"/>
  <c r="I193" i="1"/>
  <c r="H193" i="1"/>
  <c r="G193" i="1"/>
  <c r="AC192" i="1"/>
  <c r="AA192" i="1"/>
  <c r="Z192" i="1"/>
  <c r="Y192" i="1"/>
  <c r="X192" i="1"/>
  <c r="W192" i="1"/>
  <c r="V192" i="1"/>
  <c r="U192" i="1"/>
  <c r="T192" i="1"/>
  <c r="S192" i="1"/>
  <c r="R192" i="1"/>
  <c r="P192" i="1"/>
  <c r="O192" i="1"/>
  <c r="N192" i="1"/>
  <c r="M192" i="1"/>
  <c r="J192" i="1"/>
  <c r="I192" i="1"/>
  <c r="H192" i="1"/>
  <c r="G192" i="1"/>
  <c r="AC191" i="1"/>
  <c r="AA191" i="1"/>
  <c r="Z191" i="1"/>
  <c r="Y191" i="1"/>
  <c r="X191" i="1"/>
  <c r="W191" i="1"/>
  <c r="V191" i="1"/>
  <c r="U191" i="1"/>
  <c r="T191" i="1"/>
  <c r="S191" i="1"/>
  <c r="R191" i="1"/>
  <c r="P191" i="1"/>
  <c r="O191" i="1"/>
  <c r="N191" i="1"/>
  <c r="M191" i="1"/>
  <c r="J191" i="1"/>
  <c r="I191" i="1"/>
  <c r="H191" i="1"/>
  <c r="G191" i="1"/>
  <c r="AC190" i="1"/>
  <c r="AA190" i="1"/>
  <c r="Z190" i="1"/>
  <c r="Y190" i="1"/>
  <c r="X190" i="1"/>
  <c r="W190" i="1"/>
  <c r="V190" i="1"/>
  <c r="U190" i="1"/>
  <c r="T190" i="1"/>
  <c r="S190" i="1"/>
  <c r="R190" i="1"/>
  <c r="P190" i="1"/>
  <c r="O190" i="1"/>
  <c r="N190" i="1"/>
  <c r="M190" i="1"/>
  <c r="J190" i="1"/>
  <c r="I190" i="1"/>
  <c r="H190" i="1"/>
  <c r="G190" i="1"/>
  <c r="AC189" i="1"/>
  <c r="AA189" i="1"/>
  <c r="Z189" i="1"/>
  <c r="Y189" i="1"/>
  <c r="X189" i="1"/>
  <c r="W189" i="1"/>
  <c r="V189" i="1"/>
  <c r="U189" i="1"/>
  <c r="T189" i="1"/>
  <c r="S189" i="1"/>
  <c r="R189" i="1"/>
  <c r="P189" i="1"/>
  <c r="O189" i="1"/>
  <c r="N189" i="1"/>
  <c r="M189" i="1"/>
  <c r="J189" i="1"/>
  <c r="I189" i="1"/>
  <c r="H189" i="1"/>
  <c r="G189" i="1"/>
  <c r="AC188" i="1"/>
  <c r="AA188" i="1"/>
  <c r="Z188" i="1"/>
  <c r="Y188" i="1"/>
  <c r="X188" i="1"/>
  <c r="W188" i="1"/>
  <c r="V188" i="1"/>
  <c r="U188" i="1"/>
  <c r="T188" i="1"/>
  <c r="S188" i="1"/>
  <c r="R188" i="1"/>
  <c r="P188" i="1"/>
  <c r="O188" i="1"/>
  <c r="N188" i="1"/>
  <c r="M188" i="1"/>
  <c r="J188" i="1"/>
  <c r="I188" i="1"/>
  <c r="H188" i="1"/>
  <c r="G188" i="1"/>
  <c r="AC187" i="1"/>
  <c r="AA187" i="1"/>
  <c r="Z187" i="1"/>
  <c r="Y187" i="1"/>
  <c r="X187" i="1"/>
  <c r="W187" i="1"/>
  <c r="V187" i="1"/>
  <c r="U187" i="1"/>
  <c r="T187" i="1"/>
  <c r="S187" i="1"/>
  <c r="R187" i="1"/>
  <c r="P187" i="1"/>
  <c r="O187" i="1"/>
  <c r="N187" i="1"/>
  <c r="M187" i="1"/>
  <c r="J187" i="1"/>
  <c r="I187" i="1"/>
  <c r="H187" i="1"/>
  <c r="G187" i="1"/>
  <c r="AC186" i="1"/>
  <c r="AA186" i="1"/>
  <c r="Z186" i="1"/>
  <c r="Y186" i="1"/>
  <c r="X186" i="1"/>
  <c r="W186" i="1"/>
  <c r="V186" i="1"/>
  <c r="U186" i="1"/>
  <c r="T186" i="1"/>
  <c r="S186" i="1"/>
  <c r="R186" i="1"/>
  <c r="P186" i="1"/>
  <c r="O186" i="1"/>
  <c r="N186" i="1"/>
  <c r="M186" i="1"/>
  <c r="J186" i="1"/>
  <c r="I186" i="1"/>
  <c r="H186" i="1"/>
  <c r="G186" i="1"/>
  <c r="AC185" i="1"/>
  <c r="AA185" i="1"/>
  <c r="Z185" i="1"/>
  <c r="Y185" i="1"/>
  <c r="X185" i="1"/>
  <c r="W185" i="1"/>
  <c r="V185" i="1"/>
  <c r="U185" i="1"/>
  <c r="T185" i="1"/>
  <c r="S185" i="1"/>
  <c r="R185" i="1"/>
  <c r="P185" i="1"/>
  <c r="O185" i="1"/>
  <c r="N185" i="1"/>
  <c r="M185" i="1"/>
  <c r="J185" i="1"/>
  <c r="I185" i="1"/>
  <c r="H185" i="1"/>
  <c r="G185" i="1"/>
  <c r="AC184" i="1"/>
  <c r="AA184" i="1"/>
  <c r="Z184" i="1"/>
  <c r="Y184" i="1"/>
  <c r="X184" i="1"/>
  <c r="W184" i="1"/>
  <c r="V184" i="1"/>
  <c r="U184" i="1"/>
  <c r="T184" i="1"/>
  <c r="S184" i="1"/>
  <c r="R184" i="1"/>
  <c r="P184" i="1"/>
  <c r="O184" i="1"/>
  <c r="N184" i="1"/>
  <c r="M184" i="1"/>
  <c r="J184" i="1"/>
  <c r="I184" i="1"/>
  <c r="H184" i="1"/>
  <c r="G184" i="1"/>
  <c r="AC183" i="1"/>
  <c r="AA183" i="1"/>
  <c r="Z183" i="1"/>
  <c r="Y183" i="1"/>
  <c r="X183" i="1"/>
  <c r="W183" i="1"/>
  <c r="V183" i="1"/>
  <c r="U183" i="1"/>
  <c r="T183" i="1"/>
  <c r="S183" i="1"/>
  <c r="R183" i="1"/>
  <c r="P183" i="1"/>
  <c r="O183" i="1"/>
  <c r="N183" i="1"/>
  <c r="M183" i="1"/>
  <c r="J183" i="1"/>
  <c r="I183" i="1"/>
  <c r="H183" i="1"/>
  <c r="G183" i="1"/>
  <c r="AC182" i="1"/>
  <c r="AA182" i="1"/>
  <c r="Z182" i="1"/>
  <c r="Y182" i="1"/>
  <c r="X182" i="1"/>
  <c r="W182" i="1"/>
  <c r="V182" i="1"/>
  <c r="U182" i="1"/>
  <c r="T182" i="1"/>
  <c r="S182" i="1"/>
  <c r="R182" i="1"/>
  <c r="P182" i="1"/>
  <c r="O182" i="1"/>
  <c r="N182" i="1"/>
  <c r="M182" i="1"/>
  <c r="J182" i="1"/>
  <c r="I182" i="1"/>
  <c r="H182" i="1"/>
  <c r="G182" i="1"/>
  <c r="AC181" i="1"/>
  <c r="AA181" i="1"/>
  <c r="Z181" i="1"/>
  <c r="Y181" i="1"/>
  <c r="X181" i="1"/>
  <c r="W181" i="1"/>
  <c r="V181" i="1"/>
  <c r="U181" i="1"/>
  <c r="T181" i="1"/>
  <c r="S181" i="1"/>
  <c r="R181" i="1"/>
  <c r="P181" i="1"/>
  <c r="O181" i="1"/>
  <c r="N181" i="1"/>
  <c r="M181" i="1"/>
  <c r="J181" i="1"/>
  <c r="I181" i="1"/>
  <c r="H181" i="1"/>
  <c r="G181" i="1"/>
  <c r="AC180" i="1"/>
  <c r="AA180" i="1"/>
  <c r="Z180" i="1"/>
  <c r="Y180" i="1"/>
  <c r="X180" i="1"/>
  <c r="W180" i="1"/>
  <c r="V180" i="1"/>
  <c r="U180" i="1"/>
  <c r="T180" i="1"/>
  <c r="S180" i="1"/>
  <c r="R180" i="1"/>
  <c r="P180" i="1"/>
  <c r="O180" i="1"/>
  <c r="N180" i="1"/>
  <c r="M180" i="1"/>
  <c r="J180" i="1"/>
  <c r="I180" i="1"/>
  <c r="H180" i="1"/>
  <c r="G180" i="1"/>
  <c r="AC179" i="1"/>
  <c r="AA179" i="1"/>
  <c r="Z179" i="1"/>
  <c r="Y179" i="1"/>
  <c r="X179" i="1"/>
  <c r="W179" i="1"/>
  <c r="V179" i="1"/>
  <c r="U179" i="1"/>
  <c r="T179" i="1"/>
  <c r="S179" i="1"/>
  <c r="R179" i="1"/>
  <c r="P179" i="1"/>
  <c r="O179" i="1"/>
  <c r="N179" i="1"/>
  <c r="M179" i="1"/>
  <c r="J179" i="1"/>
  <c r="I179" i="1"/>
  <c r="H179" i="1"/>
  <c r="G179" i="1"/>
  <c r="AC178" i="1"/>
  <c r="AA178" i="1"/>
  <c r="Z178" i="1"/>
  <c r="Y178" i="1"/>
  <c r="X178" i="1"/>
  <c r="W178" i="1"/>
  <c r="V178" i="1"/>
  <c r="U178" i="1"/>
  <c r="T178" i="1"/>
  <c r="S178" i="1"/>
  <c r="R178" i="1"/>
  <c r="P178" i="1"/>
  <c r="O178" i="1"/>
  <c r="N178" i="1"/>
  <c r="M178" i="1"/>
  <c r="J178" i="1"/>
  <c r="I178" i="1"/>
  <c r="H178" i="1"/>
  <c r="G178" i="1"/>
  <c r="AC177" i="1"/>
  <c r="AA177" i="1"/>
  <c r="Z177" i="1"/>
  <c r="Y177" i="1"/>
  <c r="X177" i="1"/>
  <c r="W177" i="1"/>
  <c r="V177" i="1"/>
  <c r="U177" i="1"/>
  <c r="T177" i="1"/>
  <c r="S177" i="1"/>
  <c r="R177" i="1"/>
  <c r="P177" i="1"/>
  <c r="O177" i="1"/>
  <c r="N177" i="1"/>
  <c r="M177" i="1"/>
  <c r="J177" i="1"/>
  <c r="I177" i="1"/>
  <c r="H177" i="1"/>
  <c r="G177" i="1"/>
  <c r="AC176" i="1"/>
  <c r="AA176" i="1"/>
  <c r="Z176" i="1"/>
  <c r="Y176" i="1"/>
  <c r="X176" i="1"/>
  <c r="W176" i="1"/>
  <c r="V176" i="1"/>
  <c r="U176" i="1"/>
  <c r="T176" i="1"/>
  <c r="S176" i="1"/>
  <c r="R176" i="1"/>
  <c r="P176" i="1"/>
  <c r="O176" i="1"/>
  <c r="N176" i="1"/>
  <c r="M176" i="1"/>
  <c r="J176" i="1"/>
  <c r="I176" i="1"/>
  <c r="H176" i="1"/>
  <c r="G176" i="1"/>
  <c r="AC175" i="1"/>
  <c r="AA175" i="1"/>
  <c r="Z175" i="1"/>
  <c r="Y175" i="1"/>
  <c r="X175" i="1"/>
  <c r="W175" i="1"/>
  <c r="V175" i="1"/>
  <c r="U175" i="1"/>
  <c r="T175" i="1"/>
  <c r="S175" i="1"/>
  <c r="R175" i="1"/>
  <c r="P175" i="1"/>
  <c r="O175" i="1"/>
  <c r="N175" i="1"/>
  <c r="M175" i="1"/>
  <c r="J175" i="1"/>
  <c r="I175" i="1"/>
  <c r="H175" i="1"/>
  <c r="G175" i="1"/>
  <c r="AC174" i="1"/>
  <c r="AA174" i="1"/>
  <c r="Z174" i="1"/>
  <c r="Y174" i="1"/>
  <c r="X174" i="1"/>
  <c r="W174" i="1"/>
  <c r="V174" i="1"/>
  <c r="U174" i="1"/>
  <c r="T174" i="1"/>
  <c r="S174" i="1"/>
  <c r="R174" i="1"/>
  <c r="P174" i="1"/>
  <c r="O174" i="1"/>
  <c r="N174" i="1"/>
  <c r="M174" i="1"/>
  <c r="J174" i="1"/>
  <c r="I174" i="1"/>
  <c r="H174" i="1"/>
  <c r="G174" i="1"/>
  <c r="AC173" i="1"/>
  <c r="AA173" i="1"/>
  <c r="Z173" i="1"/>
  <c r="Y173" i="1"/>
  <c r="X173" i="1"/>
  <c r="W173" i="1"/>
  <c r="V173" i="1"/>
  <c r="U173" i="1"/>
  <c r="T173" i="1"/>
  <c r="S173" i="1"/>
  <c r="R173" i="1"/>
  <c r="P173" i="1"/>
  <c r="O173" i="1"/>
  <c r="N173" i="1"/>
  <c r="M173" i="1"/>
  <c r="J173" i="1"/>
  <c r="I173" i="1"/>
  <c r="H173" i="1"/>
  <c r="G173" i="1"/>
  <c r="AC172" i="1"/>
  <c r="AA172" i="1"/>
  <c r="Z172" i="1"/>
  <c r="Y172" i="1"/>
  <c r="X172" i="1"/>
  <c r="W172" i="1"/>
  <c r="V172" i="1"/>
  <c r="U172" i="1"/>
  <c r="T172" i="1"/>
  <c r="S172" i="1"/>
  <c r="R172" i="1"/>
  <c r="P172" i="1"/>
  <c r="O172" i="1"/>
  <c r="N172" i="1"/>
  <c r="M172" i="1"/>
  <c r="J172" i="1"/>
  <c r="I172" i="1"/>
  <c r="H172" i="1"/>
  <c r="G172" i="1"/>
  <c r="AC171" i="1"/>
  <c r="AA171" i="1"/>
  <c r="Z171" i="1"/>
  <c r="Y171" i="1"/>
  <c r="X171" i="1"/>
  <c r="W171" i="1"/>
  <c r="V171" i="1"/>
  <c r="U171" i="1"/>
  <c r="T171" i="1"/>
  <c r="S171" i="1"/>
  <c r="R171" i="1"/>
  <c r="P171" i="1"/>
  <c r="O171" i="1"/>
  <c r="N171" i="1"/>
  <c r="M171" i="1"/>
  <c r="J171" i="1"/>
  <c r="I171" i="1"/>
  <c r="H171" i="1"/>
  <c r="G171" i="1"/>
  <c r="AC170" i="1"/>
  <c r="AA170" i="1"/>
  <c r="Z170" i="1"/>
  <c r="Y170" i="1"/>
  <c r="X170" i="1"/>
  <c r="W170" i="1"/>
  <c r="V170" i="1"/>
  <c r="U170" i="1"/>
  <c r="T170" i="1"/>
  <c r="S170" i="1"/>
  <c r="R170" i="1"/>
  <c r="P170" i="1"/>
  <c r="O170" i="1"/>
  <c r="N170" i="1"/>
  <c r="M170" i="1"/>
  <c r="J170" i="1"/>
  <c r="I170" i="1"/>
  <c r="H170" i="1"/>
  <c r="G170" i="1"/>
  <c r="AC169" i="1"/>
  <c r="AA169" i="1"/>
  <c r="Z169" i="1"/>
  <c r="Y169" i="1"/>
  <c r="X169" i="1"/>
  <c r="W169" i="1"/>
  <c r="V169" i="1"/>
  <c r="U169" i="1"/>
  <c r="T169" i="1"/>
  <c r="S169" i="1"/>
  <c r="R169" i="1"/>
  <c r="P169" i="1"/>
  <c r="O169" i="1"/>
  <c r="N169" i="1"/>
  <c r="M169" i="1"/>
  <c r="J169" i="1"/>
  <c r="I169" i="1"/>
  <c r="H169" i="1"/>
  <c r="G169" i="1"/>
  <c r="AC168" i="1"/>
  <c r="AA168" i="1"/>
  <c r="Z168" i="1"/>
  <c r="Y168" i="1"/>
  <c r="X168" i="1"/>
  <c r="W168" i="1"/>
  <c r="V168" i="1"/>
  <c r="U168" i="1"/>
  <c r="T168" i="1"/>
  <c r="S168" i="1"/>
  <c r="R168" i="1"/>
  <c r="P168" i="1"/>
  <c r="O168" i="1"/>
  <c r="N168" i="1"/>
  <c r="M168" i="1"/>
  <c r="J168" i="1"/>
  <c r="I168" i="1"/>
  <c r="H168" i="1"/>
  <c r="G168" i="1"/>
  <c r="AC167" i="1"/>
  <c r="AA167" i="1"/>
  <c r="Z167" i="1"/>
  <c r="Y167" i="1"/>
  <c r="X167" i="1"/>
  <c r="W167" i="1"/>
  <c r="V167" i="1"/>
  <c r="U167" i="1"/>
  <c r="T167" i="1"/>
  <c r="S167" i="1"/>
  <c r="R167" i="1"/>
  <c r="P167" i="1"/>
  <c r="O167" i="1"/>
  <c r="N167" i="1"/>
  <c r="M167" i="1"/>
  <c r="J167" i="1"/>
  <c r="I167" i="1"/>
  <c r="H167" i="1"/>
  <c r="G167" i="1"/>
  <c r="AC166" i="1"/>
  <c r="AA166" i="1"/>
  <c r="Z166" i="1"/>
  <c r="Y166" i="1"/>
  <c r="X166" i="1"/>
  <c r="W166" i="1"/>
  <c r="V166" i="1"/>
  <c r="U166" i="1"/>
  <c r="T166" i="1"/>
  <c r="S166" i="1"/>
  <c r="R166" i="1"/>
  <c r="P166" i="1"/>
  <c r="O166" i="1"/>
  <c r="N166" i="1"/>
  <c r="M166" i="1"/>
  <c r="J166" i="1"/>
  <c r="I166" i="1"/>
  <c r="H166" i="1"/>
  <c r="G166" i="1"/>
  <c r="AC165" i="1"/>
  <c r="AA165" i="1"/>
  <c r="Z165" i="1"/>
  <c r="Y165" i="1"/>
  <c r="X165" i="1"/>
  <c r="W165" i="1"/>
  <c r="V165" i="1"/>
  <c r="U165" i="1"/>
  <c r="T165" i="1"/>
  <c r="S165" i="1"/>
  <c r="R165" i="1"/>
  <c r="P165" i="1"/>
  <c r="O165" i="1"/>
  <c r="N165" i="1"/>
  <c r="M165" i="1"/>
  <c r="J165" i="1"/>
  <c r="I165" i="1"/>
  <c r="H165" i="1"/>
  <c r="G165" i="1"/>
  <c r="AC164" i="1"/>
  <c r="AA164" i="1"/>
  <c r="Z164" i="1"/>
  <c r="Y164" i="1"/>
  <c r="X164" i="1"/>
  <c r="W164" i="1"/>
  <c r="V164" i="1"/>
  <c r="U164" i="1"/>
  <c r="T164" i="1"/>
  <c r="S164" i="1"/>
  <c r="R164" i="1"/>
  <c r="P164" i="1"/>
  <c r="O164" i="1"/>
  <c r="N164" i="1"/>
  <c r="M164" i="1"/>
  <c r="J164" i="1"/>
  <c r="I164" i="1"/>
  <c r="H164" i="1"/>
  <c r="G164" i="1"/>
  <c r="AC163" i="1"/>
  <c r="AA163" i="1"/>
  <c r="Z163" i="1"/>
  <c r="Y163" i="1"/>
  <c r="X163" i="1"/>
  <c r="W163" i="1"/>
  <c r="V163" i="1"/>
  <c r="U163" i="1"/>
  <c r="T163" i="1"/>
  <c r="S163" i="1"/>
  <c r="R163" i="1"/>
  <c r="P163" i="1"/>
  <c r="O163" i="1"/>
  <c r="N163" i="1"/>
  <c r="M163" i="1"/>
  <c r="J163" i="1"/>
  <c r="I163" i="1"/>
  <c r="H163" i="1"/>
  <c r="G163" i="1"/>
  <c r="AC162" i="1"/>
  <c r="AA162" i="1"/>
  <c r="Z162" i="1"/>
  <c r="Y162" i="1"/>
  <c r="X162" i="1"/>
  <c r="W162" i="1"/>
  <c r="V162" i="1"/>
  <c r="U162" i="1"/>
  <c r="T162" i="1"/>
  <c r="S162" i="1"/>
  <c r="R162" i="1"/>
  <c r="P162" i="1"/>
  <c r="O162" i="1"/>
  <c r="N162" i="1"/>
  <c r="M162" i="1"/>
  <c r="J162" i="1"/>
  <c r="I162" i="1"/>
  <c r="H162" i="1"/>
  <c r="G162" i="1"/>
  <c r="AC161" i="1"/>
  <c r="AA161" i="1"/>
  <c r="Z161" i="1"/>
  <c r="Y161" i="1"/>
  <c r="X161" i="1"/>
  <c r="W161" i="1"/>
  <c r="V161" i="1"/>
  <c r="U161" i="1"/>
  <c r="T161" i="1"/>
  <c r="S161" i="1"/>
  <c r="R161" i="1"/>
  <c r="P161" i="1"/>
  <c r="O161" i="1"/>
  <c r="N161" i="1"/>
  <c r="M161" i="1"/>
  <c r="J161" i="1"/>
  <c r="I161" i="1"/>
  <c r="H161" i="1"/>
  <c r="G161" i="1"/>
  <c r="AC160" i="1"/>
  <c r="AA160" i="1"/>
  <c r="Z160" i="1"/>
  <c r="Y160" i="1"/>
  <c r="X160" i="1"/>
  <c r="W160" i="1"/>
  <c r="V160" i="1"/>
  <c r="U160" i="1"/>
  <c r="T160" i="1"/>
  <c r="S160" i="1"/>
  <c r="R160" i="1"/>
  <c r="P160" i="1"/>
  <c r="O160" i="1"/>
  <c r="N160" i="1"/>
  <c r="M160" i="1"/>
  <c r="J160" i="1"/>
  <c r="I160" i="1"/>
  <c r="H160" i="1"/>
  <c r="G160" i="1"/>
  <c r="AC159" i="1"/>
  <c r="AA159" i="1"/>
  <c r="Z159" i="1"/>
  <c r="Y159" i="1"/>
  <c r="X159" i="1"/>
  <c r="W159" i="1"/>
  <c r="V159" i="1"/>
  <c r="U159" i="1"/>
  <c r="T159" i="1"/>
  <c r="S159" i="1"/>
  <c r="R159" i="1"/>
  <c r="P159" i="1"/>
  <c r="O159" i="1"/>
  <c r="N159" i="1"/>
  <c r="M159" i="1"/>
  <c r="J159" i="1"/>
  <c r="I159" i="1"/>
  <c r="H159" i="1"/>
  <c r="G159" i="1"/>
  <c r="AC158" i="1"/>
  <c r="AA158" i="1"/>
  <c r="Z158" i="1"/>
  <c r="Y158" i="1"/>
  <c r="X158" i="1"/>
  <c r="W158" i="1"/>
  <c r="V158" i="1"/>
  <c r="U158" i="1"/>
  <c r="T158" i="1"/>
  <c r="S158" i="1"/>
  <c r="R158" i="1"/>
  <c r="P158" i="1"/>
  <c r="O158" i="1"/>
  <c r="N158" i="1"/>
  <c r="M158" i="1"/>
  <c r="J158" i="1"/>
  <c r="I158" i="1"/>
  <c r="H158" i="1"/>
  <c r="G158" i="1"/>
  <c r="AC157" i="1"/>
  <c r="AA157" i="1"/>
  <c r="Z157" i="1"/>
  <c r="Y157" i="1"/>
  <c r="X157" i="1"/>
  <c r="W157" i="1"/>
  <c r="V157" i="1"/>
  <c r="U157" i="1"/>
  <c r="T157" i="1"/>
  <c r="S157" i="1"/>
  <c r="R157" i="1"/>
  <c r="P157" i="1"/>
  <c r="O157" i="1"/>
  <c r="N157" i="1"/>
  <c r="M157" i="1"/>
  <c r="J157" i="1"/>
  <c r="I157" i="1"/>
  <c r="H157" i="1"/>
  <c r="G157" i="1"/>
  <c r="AC156" i="1"/>
  <c r="AA156" i="1"/>
  <c r="Z156" i="1"/>
  <c r="Y156" i="1"/>
  <c r="X156" i="1"/>
  <c r="W156" i="1"/>
  <c r="V156" i="1"/>
  <c r="U156" i="1"/>
  <c r="T156" i="1"/>
  <c r="S156" i="1"/>
  <c r="R156" i="1"/>
  <c r="P156" i="1"/>
  <c r="O156" i="1"/>
  <c r="N156" i="1"/>
  <c r="M156" i="1"/>
  <c r="J156" i="1"/>
  <c r="I156" i="1"/>
  <c r="H156" i="1"/>
  <c r="G156" i="1"/>
  <c r="AC155" i="1"/>
  <c r="AA155" i="1"/>
  <c r="Z155" i="1"/>
  <c r="Y155" i="1"/>
  <c r="X155" i="1"/>
  <c r="W155" i="1"/>
  <c r="V155" i="1"/>
  <c r="U155" i="1"/>
  <c r="T155" i="1"/>
  <c r="S155" i="1"/>
  <c r="R155" i="1"/>
  <c r="P155" i="1"/>
  <c r="O155" i="1"/>
  <c r="N155" i="1"/>
  <c r="M155" i="1"/>
  <c r="J155" i="1"/>
  <c r="I155" i="1"/>
  <c r="H155" i="1"/>
  <c r="G155" i="1"/>
  <c r="AC154" i="1"/>
  <c r="AA154" i="1"/>
  <c r="Z154" i="1"/>
  <c r="Y154" i="1"/>
  <c r="X154" i="1"/>
  <c r="W154" i="1"/>
  <c r="V154" i="1"/>
  <c r="U154" i="1"/>
  <c r="T154" i="1"/>
  <c r="S154" i="1"/>
  <c r="R154" i="1"/>
  <c r="P154" i="1"/>
  <c r="O154" i="1"/>
  <c r="N154" i="1"/>
  <c r="M154" i="1"/>
  <c r="J154" i="1"/>
  <c r="I154" i="1"/>
  <c r="H154" i="1"/>
  <c r="G154" i="1"/>
  <c r="AC153" i="1"/>
  <c r="AA153" i="1"/>
  <c r="Z153" i="1"/>
  <c r="Y153" i="1"/>
  <c r="X153" i="1"/>
  <c r="W153" i="1"/>
  <c r="V153" i="1"/>
  <c r="U153" i="1"/>
  <c r="T153" i="1"/>
  <c r="S153" i="1"/>
  <c r="R153" i="1"/>
  <c r="P153" i="1"/>
  <c r="O153" i="1"/>
  <c r="N153" i="1"/>
  <c r="M153" i="1"/>
  <c r="J153" i="1"/>
  <c r="I153" i="1"/>
  <c r="H153" i="1"/>
  <c r="G153" i="1"/>
  <c r="AC152" i="1"/>
  <c r="AA152" i="1"/>
  <c r="Z152" i="1"/>
  <c r="Y152" i="1"/>
  <c r="X152" i="1"/>
  <c r="W152" i="1"/>
  <c r="V152" i="1"/>
  <c r="U152" i="1"/>
  <c r="T152" i="1"/>
  <c r="S152" i="1"/>
  <c r="R152" i="1"/>
  <c r="P152" i="1"/>
  <c r="O152" i="1"/>
  <c r="N152" i="1"/>
  <c r="M152" i="1"/>
  <c r="J152" i="1"/>
  <c r="I152" i="1"/>
  <c r="H152" i="1"/>
  <c r="G152" i="1"/>
  <c r="AC151" i="1"/>
  <c r="AA151" i="1"/>
  <c r="Z151" i="1"/>
  <c r="Y151" i="1"/>
  <c r="X151" i="1"/>
  <c r="W151" i="1"/>
  <c r="V151" i="1"/>
  <c r="U151" i="1"/>
  <c r="T151" i="1"/>
  <c r="S151" i="1"/>
  <c r="R151" i="1"/>
  <c r="P151" i="1"/>
  <c r="O151" i="1"/>
  <c r="N151" i="1"/>
  <c r="M151" i="1"/>
  <c r="J151" i="1"/>
  <c r="I151" i="1"/>
  <c r="H151" i="1"/>
  <c r="G151" i="1"/>
  <c r="AC150" i="1"/>
  <c r="AA150" i="1"/>
  <c r="Z150" i="1"/>
  <c r="Y150" i="1"/>
  <c r="X150" i="1"/>
  <c r="W150" i="1"/>
  <c r="V150" i="1"/>
  <c r="U150" i="1"/>
  <c r="T150" i="1"/>
  <c r="S150" i="1"/>
  <c r="R150" i="1"/>
  <c r="P150" i="1"/>
  <c r="O150" i="1"/>
  <c r="N150" i="1"/>
  <c r="M150" i="1"/>
  <c r="J150" i="1"/>
  <c r="I150" i="1"/>
  <c r="H150" i="1"/>
  <c r="G150" i="1"/>
  <c r="AC149" i="1"/>
  <c r="AA149" i="1"/>
  <c r="Z149" i="1"/>
  <c r="Y149" i="1"/>
  <c r="X149" i="1"/>
  <c r="W149" i="1"/>
  <c r="V149" i="1"/>
  <c r="U149" i="1"/>
  <c r="T149" i="1"/>
  <c r="S149" i="1"/>
  <c r="R149" i="1"/>
  <c r="P149" i="1"/>
  <c r="O149" i="1"/>
  <c r="N149" i="1"/>
  <c r="M149" i="1"/>
  <c r="J149" i="1"/>
  <c r="I149" i="1"/>
  <c r="H149" i="1"/>
  <c r="G149" i="1"/>
  <c r="AC148" i="1"/>
  <c r="AA148" i="1"/>
  <c r="Z148" i="1"/>
  <c r="Y148" i="1"/>
  <c r="X148" i="1"/>
  <c r="W148" i="1"/>
  <c r="V148" i="1"/>
  <c r="U148" i="1"/>
  <c r="T148" i="1"/>
  <c r="S148" i="1"/>
  <c r="R148" i="1"/>
  <c r="P148" i="1"/>
  <c r="O148" i="1"/>
  <c r="N148" i="1"/>
  <c r="M148" i="1"/>
  <c r="J148" i="1"/>
  <c r="I148" i="1"/>
  <c r="H148" i="1"/>
  <c r="G148" i="1"/>
  <c r="AC147" i="1"/>
  <c r="AA147" i="1"/>
  <c r="Z147" i="1"/>
  <c r="Y147" i="1"/>
  <c r="X147" i="1"/>
  <c r="W147" i="1"/>
  <c r="V147" i="1"/>
  <c r="U147" i="1"/>
  <c r="T147" i="1"/>
  <c r="S147" i="1"/>
  <c r="R147" i="1"/>
  <c r="P147" i="1"/>
  <c r="O147" i="1"/>
  <c r="N147" i="1"/>
  <c r="M147" i="1"/>
  <c r="J147" i="1"/>
  <c r="I147" i="1"/>
  <c r="H147" i="1"/>
  <c r="G147" i="1"/>
  <c r="AC146" i="1"/>
  <c r="AA146" i="1"/>
  <c r="Z146" i="1"/>
  <c r="Y146" i="1"/>
  <c r="X146" i="1"/>
  <c r="W146" i="1"/>
  <c r="V146" i="1"/>
  <c r="U146" i="1"/>
  <c r="T146" i="1"/>
  <c r="S146" i="1"/>
  <c r="R146" i="1"/>
  <c r="P146" i="1"/>
  <c r="O146" i="1"/>
  <c r="N146" i="1"/>
  <c r="M146" i="1"/>
  <c r="J146" i="1"/>
  <c r="I146" i="1"/>
  <c r="H146" i="1"/>
  <c r="G146" i="1"/>
  <c r="AC145" i="1"/>
  <c r="AA145" i="1"/>
  <c r="Z145" i="1"/>
  <c r="Y145" i="1"/>
  <c r="X145" i="1"/>
  <c r="W145" i="1"/>
  <c r="V145" i="1"/>
  <c r="U145" i="1"/>
  <c r="T145" i="1"/>
  <c r="S145" i="1"/>
  <c r="R145" i="1"/>
  <c r="P145" i="1"/>
  <c r="O145" i="1"/>
  <c r="N145" i="1"/>
  <c r="M145" i="1"/>
  <c r="J145" i="1"/>
  <c r="I145" i="1"/>
  <c r="H145" i="1"/>
  <c r="G145" i="1"/>
  <c r="AC144" i="1"/>
  <c r="AA144" i="1"/>
  <c r="Z144" i="1"/>
  <c r="Y144" i="1"/>
  <c r="X144" i="1"/>
  <c r="W144" i="1"/>
  <c r="V144" i="1"/>
  <c r="U144" i="1"/>
  <c r="T144" i="1"/>
  <c r="S144" i="1"/>
  <c r="R144" i="1"/>
  <c r="P144" i="1"/>
  <c r="O144" i="1"/>
  <c r="N144" i="1"/>
  <c r="M144" i="1"/>
  <c r="J144" i="1"/>
  <c r="I144" i="1"/>
  <c r="H144" i="1"/>
  <c r="G144" i="1"/>
  <c r="AC143" i="1"/>
  <c r="AA143" i="1"/>
  <c r="Z143" i="1"/>
  <c r="Y143" i="1"/>
  <c r="X143" i="1"/>
  <c r="W143" i="1"/>
  <c r="V143" i="1"/>
  <c r="U143" i="1"/>
  <c r="T143" i="1"/>
  <c r="S143" i="1"/>
  <c r="R143" i="1"/>
  <c r="P143" i="1"/>
  <c r="O143" i="1"/>
  <c r="N143" i="1"/>
  <c r="M143" i="1"/>
  <c r="J143" i="1"/>
  <c r="I143" i="1"/>
  <c r="H143" i="1"/>
  <c r="G143" i="1"/>
  <c r="AC142" i="1"/>
  <c r="AA142" i="1"/>
  <c r="Z142" i="1"/>
  <c r="Y142" i="1"/>
  <c r="X142" i="1"/>
  <c r="W142" i="1"/>
  <c r="V142" i="1"/>
  <c r="U142" i="1"/>
  <c r="T142" i="1"/>
  <c r="S142" i="1"/>
  <c r="R142" i="1"/>
  <c r="P142" i="1"/>
  <c r="O142" i="1"/>
  <c r="N142" i="1"/>
  <c r="M142" i="1"/>
  <c r="J142" i="1"/>
  <c r="I142" i="1"/>
  <c r="H142" i="1"/>
  <c r="G142" i="1"/>
  <c r="AC141" i="1"/>
  <c r="AA141" i="1"/>
  <c r="Z141" i="1"/>
  <c r="Y141" i="1"/>
  <c r="X141" i="1"/>
  <c r="W141" i="1"/>
  <c r="V141" i="1"/>
  <c r="U141" i="1"/>
  <c r="T141" i="1"/>
  <c r="S141" i="1"/>
  <c r="R141" i="1"/>
  <c r="P141" i="1"/>
  <c r="O141" i="1"/>
  <c r="N141" i="1"/>
  <c r="M141" i="1"/>
  <c r="J141" i="1"/>
  <c r="I141" i="1"/>
  <c r="H141" i="1"/>
  <c r="G141" i="1"/>
  <c r="AC140" i="1"/>
  <c r="AA140" i="1"/>
  <c r="Z140" i="1"/>
  <c r="Y140" i="1"/>
  <c r="X140" i="1"/>
  <c r="W140" i="1"/>
  <c r="V140" i="1"/>
  <c r="U140" i="1"/>
  <c r="T140" i="1"/>
  <c r="S140" i="1"/>
  <c r="R140" i="1"/>
  <c r="P140" i="1"/>
  <c r="O140" i="1"/>
  <c r="N140" i="1"/>
  <c r="M140" i="1"/>
  <c r="J140" i="1"/>
  <c r="I140" i="1"/>
  <c r="H140" i="1"/>
  <c r="G140" i="1"/>
  <c r="AC139" i="1"/>
  <c r="AA139" i="1"/>
  <c r="Z139" i="1"/>
  <c r="Y139" i="1"/>
  <c r="X139" i="1"/>
  <c r="W139" i="1"/>
  <c r="V139" i="1"/>
  <c r="U139" i="1"/>
  <c r="T139" i="1"/>
  <c r="S139" i="1"/>
  <c r="R139" i="1"/>
  <c r="P139" i="1"/>
  <c r="O139" i="1"/>
  <c r="N139" i="1"/>
  <c r="M139" i="1"/>
  <c r="J139" i="1"/>
  <c r="I139" i="1"/>
  <c r="H139" i="1"/>
  <c r="G139" i="1"/>
  <c r="AC138" i="1"/>
  <c r="AA138" i="1"/>
  <c r="Z138" i="1"/>
  <c r="Y138" i="1"/>
  <c r="X138" i="1"/>
  <c r="W138" i="1"/>
  <c r="V138" i="1"/>
  <c r="U138" i="1"/>
  <c r="T138" i="1"/>
  <c r="S138" i="1"/>
  <c r="R138" i="1"/>
  <c r="P138" i="1"/>
  <c r="O138" i="1"/>
  <c r="N138" i="1"/>
  <c r="M138" i="1"/>
  <c r="J138" i="1"/>
  <c r="I138" i="1"/>
  <c r="H138" i="1"/>
  <c r="G138" i="1"/>
  <c r="AC137" i="1"/>
  <c r="AA137" i="1"/>
  <c r="Z137" i="1"/>
  <c r="Y137" i="1"/>
  <c r="X137" i="1"/>
  <c r="W137" i="1"/>
  <c r="V137" i="1"/>
  <c r="U137" i="1"/>
  <c r="T137" i="1"/>
  <c r="S137" i="1"/>
  <c r="R137" i="1"/>
  <c r="P137" i="1"/>
  <c r="O137" i="1"/>
  <c r="N137" i="1"/>
  <c r="M137" i="1"/>
  <c r="J137" i="1"/>
  <c r="I137" i="1"/>
  <c r="H137" i="1"/>
  <c r="G137" i="1"/>
  <c r="AC136" i="1"/>
  <c r="AA136" i="1"/>
  <c r="Z136" i="1"/>
  <c r="Y136" i="1"/>
  <c r="X136" i="1"/>
  <c r="W136" i="1"/>
  <c r="V136" i="1"/>
  <c r="U136" i="1"/>
  <c r="T136" i="1"/>
  <c r="S136" i="1"/>
  <c r="R136" i="1"/>
  <c r="P136" i="1"/>
  <c r="O136" i="1"/>
  <c r="N136" i="1"/>
  <c r="M136" i="1"/>
  <c r="J136" i="1"/>
  <c r="I136" i="1"/>
  <c r="H136" i="1"/>
  <c r="G136" i="1"/>
  <c r="AC135" i="1"/>
  <c r="AA135" i="1"/>
  <c r="Z135" i="1"/>
  <c r="Y135" i="1"/>
  <c r="X135" i="1"/>
  <c r="W135" i="1"/>
  <c r="V135" i="1"/>
  <c r="U135" i="1"/>
  <c r="T135" i="1"/>
  <c r="S135" i="1"/>
  <c r="R135" i="1"/>
  <c r="P135" i="1"/>
  <c r="O135" i="1"/>
  <c r="N135" i="1"/>
  <c r="M135" i="1"/>
  <c r="J135" i="1"/>
  <c r="I135" i="1"/>
  <c r="H135" i="1"/>
  <c r="G135" i="1"/>
  <c r="AC134" i="1"/>
  <c r="AA134" i="1"/>
  <c r="Z134" i="1"/>
  <c r="Y134" i="1"/>
  <c r="X134" i="1"/>
  <c r="W134" i="1"/>
  <c r="V134" i="1"/>
  <c r="U134" i="1"/>
  <c r="T134" i="1"/>
  <c r="S134" i="1"/>
  <c r="R134" i="1"/>
  <c r="P134" i="1"/>
  <c r="O134" i="1"/>
  <c r="N134" i="1"/>
  <c r="M134" i="1"/>
  <c r="J134" i="1"/>
  <c r="I134" i="1"/>
  <c r="H134" i="1"/>
  <c r="G134" i="1"/>
  <c r="AC133" i="1"/>
  <c r="AA133" i="1"/>
  <c r="Z133" i="1"/>
  <c r="Y133" i="1"/>
  <c r="X133" i="1"/>
  <c r="W133" i="1"/>
  <c r="V133" i="1"/>
  <c r="U133" i="1"/>
  <c r="T133" i="1"/>
  <c r="S133" i="1"/>
  <c r="R133" i="1"/>
  <c r="P133" i="1"/>
  <c r="O133" i="1"/>
  <c r="N133" i="1"/>
  <c r="M133" i="1"/>
  <c r="J133" i="1"/>
  <c r="I133" i="1"/>
  <c r="H133" i="1"/>
  <c r="G133" i="1"/>
  <c r="AC132" i="1"/>
  <c r="AA132" i="1"/>
  <c r="Z132" i="1"/>
  <c r="Y132" i="1"/>
  <c r="X132" i="1"/>
  <c r="W132" i="1"/>
  <c r="V132" i="1"/>
  <c r="U132" i="1"/>
  <c r="T132" i="1"/>
  <c r="S132" i="1"/>
  <c r="R132" i="1"/>
  <c r="P132" i="1"/>
  <c r="O132" i="1"/>
  <c r="N132" i="1"/>
  <c r="M132" i="1"/>
  <c r="J132" i="1"/>
  <c r="I132" i="1"/>
  <c r="H132" i="1"/>
  <c r="G132" i="1"/>
  <c r="AC131" i="1"/>
  <c r="AA131" i="1"/>
  <c r="Z131" i="1"/>
  <c r="Y131" i="1"/>
  <c r="X131" i="1"/>
  <c r="W131" i="1"/>
  <c r="V131" i="1"/>
  <c r="U131" i="1"/>
  <c r="T131" i="1"/>
  <c r="S131" i="1"/>
  <c r="R131" i="1"/>
  <c r="P131" i="1"/>
  <c r="O131" i="1"/>
  <c r="N131" i="1"/>
  <c r="M131" i="1"/>
  <c r="J131" i="1"/>
  <c r="I131" i="1"/>
  <c r="H131" i="1"/>
  <c r="G131" i="1"/>
  <c r="AC130" i="1"/>
  <c r="AA130" i="1"/>
  <c r="Z130" i="1"/>
  <c r="Y130" i="1"/>
  <c r="X130" i="1"/>
  <c r="W130" i="1"/>
  <c r="V130" i="1"/>
  <c r="U130" i="1"/>
  <c r="T130" i="1"/>
  <c r="S130" i="1"/>
  <c r="R130" i="1"/>
  <c r="P130" i="1"/>
  <c r="O130" i="1"/>
  <c r="N130" i="1"/>
  <c r="M130" i="1"/>
  <c r="J130" i="1"/>
  <c r="I130" i="1"/>
  <c r="H130" i="1"/>
  <c r="G130" i="1"/>
  <c r="AC129" i="1"/>
  <c r="AA129" i="1"/>
  <c r="Z129" i="1"/>
  <c r="Y129" i="1"/>
  <c r="X129" i="1"/>
  <c r="W129" i="1"/>
  <c r="V129" i="1"/>
  <c r="U129" i="1"/>
  <c r="T129" i="1"/>
  <c r="S129" i="1"/>
  <c r="R129" i="1"/>
  <c r="P129" i="1"/>
  <c r="O129" i="1"/>
  <c r="N129" i="1"/>
  <c r="M129" i="1"/>
  <c r="J129" i="1"/>
  <c r="I129" i="1"/>
  <c r="H129" i="1"/>
  <c r="G129" i="1"/>
  <c r="AC128" i="1"/>
  <c r="AA128" i="1"/>
  <c r="Z128" i="1"/>
  <c r="Y128" i="1"/>
  <c r="X128" i="1"/>
  <c r="W128" i="1"/>
  <c r="V128" i="1"/>
  <c r="U128" i="1"/>
  <c r="T128" i="1"/>
  <c r="S128" i="1"/>
  <c r="R128" i="1"/>
  <c r="P128" i="1"/>
  <c r="O128" i="1"/>
  <c r="N128" i="1"/>
  <c r="M128" i="1"/>
  <c r="J128" i="1"/>
  <c r="I128" i="1"/>
  <c r="H128" i="1"/>
  <c r="G128" i="1"/>
  <c r="AC127" i="1"/>
  <c r="AA127" i="1"/>
  <c r="Z127" i="1"/>
  <c r="Y127" i="1"/>
  <c r="X127" i="1"/>
  <c r="W127" i="1"/>
  <c r="V127" i="1"/>
  <c r="U127" i="1"/>
  <c r="T127" i="1"/>
  <c r="S127" i="1"/>
  <c r="R127" i="1"/>
  <c r="P127" i="1"/>
  <c r="O127" i="1"/>
  <c r="N127" i="1"/>
  <c r="M127" i="1"/>
  <c r="J127" i="1"/>
  <c r="I127" i="1"/>
  <c r="H127" i="1"/>
  <c r="G127" i="1"/>
  <c r="AC126" i="1"/>
  <c r="AA126" i="1"/>
  <c r="Z126" i="1"/>
  <c r="Y126" i="1"/>
  <c r="X126" i="1"/>
  <c r="W126" i="1"/>
  <c r="V126" i="1"/>
  <c r="U126" i="1"/>
  <c r="T126" i="1"/>
  <c r="S126" i="1"/>
  <c r="R126" i="1"/>
  <c r="P126" i="1"/>
  <c r="O126" i="1"/>
  <c r="N126" i="1"/>
  <c r="M126" i="1"/>
  <c r="J126" i="1"/>
  <c r="I126" i="1"/>
  <c r="H126" i="1"/>
  <c r="G126" i="1"/>
  <c r="AC125" i="1"/>
  <c r="AA125" i="1"/>
  <c r="Z125" i="1"/>
  <c r="Y125" i="1"/>
  <c r="X125" i="1"/>
  <c r="W125" i="1"/>
  <c r="V125" i="1"/>
  <c r="U125" i="1"/>
  <c r="T125" i="1"/>
  <c r="S125" i="1"/>
  <c r="R125" i="1"/>
  <c r="P125" i="1"/>
  <c r="O125" i="1"/>
  <c r="N125" i="1"/>
  <c r="M125" i="1"/>
  <c r="J125" i="1"/>
  <c r="I125" i="1"/>
  <c r="H125" i="1"/>
  <c r="G125" i="1"/>
  <c r="AC124" i="1"/>
  <c r="AA124" i="1"/>
  <c r="Z124" i="1"/>
  <c r="Y124" i="1"/>
  <c r="X124" i="1"/>
  <c r="W124" i="1"/>
  <c r="V124" i="1"/>
  <c r="U124" i="1"/>
  <c r="T124" i="1"/>
  <c r="S124" i="1"/>
  <c r="R124" i="1"/>
  <c r="P124" i="1"/>
  <c r="O124" i="1"/>
  <c r="N124" i="1"/>
  <c r="M124" i="1"/>
  <c r="J124" i="1"/>
  <c r="I124" i="1"/>
  <c r="H124" i="1"/>
  <c r="G124" i="1"/>
  <c r="AC123" i="1"/>
  <c r="AA123" i="1"/>
  <c r="Z123" i="1"/>
  <c r="Y123" i="1"/>
  <c r="X123" i="1"/>
  <c r="W123" i="1"/>
  <c r="V123" i="1"/>
  <c r="U123" i="1"/>
  <c r="T123" i="1"/>
  <c r="S123" i="1"/>
  <c r="R123" i="1"/>
  <c r="P123" i="1"/>
  <c r="O123" i="1"/>
  <c r="N123" i="1"/>
  <c r="M123" i="1"/>
  <c r="J123" i="1"/>
  <c r="I123" i="1"/>
  <c r="H123" i="1"/>
  <c r="G123" i="1"/>
  <c r="AC122" i="1"/>
  <c r="AA122" i="1"/>
  <c r="Z122" i="1"/>
  <c r="Y122" i="1"/>
  <c r="X122" i="1"/>
  <c r="W122" i="1"/>
  <c r="V122" i="1"/>
  <c r="U122" i="1"/>
  <c r="T122" i="1"/>
  <c r="S122" i="1"/>
  <c r="R122" i="1"/>
  <c r="P122" i="1"/>
  <c r="O122" i="1"/>
  <c r="N122" i="1"/>
  <c r="M122" i="1"/>
  <c r="J122" i="1"/>
  <c r="I122" i="1"/>
  <c r="H122" i="1"/>
  <c r="G122" i="1"/>
  <c r="AC121" i="1"/>
  <c r="AA121" i="1"/>
  <c r="Z121" i="1"/>
  <c r="Y121" i="1"/>
  <c r="X121" i="1"/>
  <c r="W121" i="1"/>
  <c r="V121" i="1"/>
  <c r="U121" i="1"/>
  <c r="T121" i="1"/>
  <c r="S121" i="1"/>
  <c r="R121" i="1"/>
  <c r="P121" i="1"/>
  <c r="O121" i="1"/>
  <c r="N121" i="1"/>
  <c r="M121" i="1"/>
  <c r="J121" i="1"/>
  <c r="I121" i="1"/>
  <c r="H121" i="1"/>
  <c r="G121" i="1"/>
  <c r="AC120" i="1"/>
  <c r="AA120" i="1"/>
  <c r="Z120" i="1"/>
  <c r="Y120" i="1"/>
  <c r="X120" i="1"/>
  <c r="W120" i="1"/>
  <c r="V120" i="1"/>
  <c r="U120" i="1"/>
  <c r="T120" i="1"/>
  <c r="S120" i="1"/>
  <c r="R120" i="1"/>
  <c r="P120" i="1"/>
  <c r="O120" i="1"/>
  <c r="N120" i="1"/>
  <c r="M120" i="1"/>
  <c r="J120" i="1"/>
  <c r="I120" i="1"/>
  <c r="H120" i="1"/>
  <c r="G120" i="1"/>
  <c r="AC119" i="1"/>
  <c r="AA119" i="1"/>
  <c r="Z119" i="1"/>
  <c r="Y119" i="1"/>
  <c r="X119" i="1"/>
  <c r="W119" i="1"/>
  <c r="V119" i="1"/>
  <c r="U119" i="1"/>
  <c r="T119" i="1"/>
  <c r="S119" i="1"/>
  <c r="R119" i="1"/>
  <c r="P119" i="1"/>
  <c r="O119" i="1"/>
  <c r="N119" i="1"/>
  <c r="M119" i="1"/>
  <c r="J119" i="1"/>
  <c r="I119" i="1"/>
  <c r="H119" i="1"/>
  <c r="G119" i="1"/>
  <c r="AC118" i="1"/>
  <c r="AA118" i="1"/>
  <c r="Z118" i="1"/>
  <c r="Y118" i="1"/>
  <c r="X118" i="1"/>
  <c r="W118" i="1"/>
  <c r="V118" i="1"/>
  <c r="U118" i="1"/>
  <c r="T118" i="1"/>
  <c r="S118" i="1"/>
  <c r="R118" i="1"/>
  <c r="P118" i="1"/>
  <c r="O118" i="1"/>
  <c r="N118" i="1"/>
  <c r="M118" i="1"/>
  <c r="J118" i="1"/>
  <c r="I118" i="1"/>
  <c r="H118" i="1"/>
  <c r="G118" i="1"/>
  <c r="AC117" i="1"/>
  <c r="AA117" i="1"/>
  <c r="Z117" i="1"/>
  <c r="Y117" i="1"/>
  <c r="X117" i="1"/>
  <c r="W117" i="1"/>
  <c r="V117" i="1"/>
  <c r="U117" i="1"/>
  <c r="T117" i="1"/>
  <c r="S117" i="1"/>
  <c r="R117" i="1"/>
  <c r="P117" i="1"/>
  <c r="O117" i="1"/>
  <c r="N117" i="1"/>
  <c r="M117" i="1"/>
  <c r="J117" i="1"/>
  <c r="I117" i="1"/>
  <c r="H117" i="1"/>
  <c r="G117" i="1"/>
  <c r="AC116" i="1"/>
  <c r="AA116" i="1"/>
  <c r="Z116" i="1"/>
  <c r="Y116" i="1"/>
  <c r="X116" i="1"/>
  <c r="W116" i="1"/>
  <c r="V116" i="1"/>
  <c r="U116" i="1"/>
  <c r="T116" i="1"/>
  <c r="S116" i="1"/>
  <c r="R116" i="1"/>
  <c r="P116" i="1"/>
  <c r="O116" i="1"/>
  <c r="N116" i="1"/>
  <c r="M116" i="1"/>
  <c r="J116" i="1"/>
  <c r="I116" i="1"/>
  <c r="H116" i="1"/>
  <c r="G116" i="1"/>
  <c r="AC115" i="1"/>
  <c r="AA115" i="1"/>
  <c r="Z115" i="1"/>
  <c r="Y115" i="1"/>
  <c r="X115" i="1"/>
  <c r="W115" i="1"/>
  <c r="V115" i="1"/>
  <c r="U115" i="1"/>
  <c r="T115" i="1"/>
  <c r="S115" i="1"/>
  <c r="R115" i="1"/>
  <c r="P115" i="1"/>
  <c r="O115" i="1"/>
  <c r="N115" i="1"/>
  <c r="M115" i="1"/>
  <c r="J115" i="1"/>
  <c r="I115" i="1"/>
  <c r="H115" i="1"/>
  <c r="G115" i="1"/>
  <c r="AC114" i="1"/>
  <c r="AA114" i="1"/>
  <c r="Z114" i="1"/>
  <c r="Y114" i="1"/>
  <c r="X114" i="1"/>
  <c r="W114" i="1"/>
  <c r="V114" i="1"/>
  <c r="U114" i="1"/>
  <c r="T114" i="1"/>
  <c r="S114" i="1"/>
  <c r="R114" i="1"/>
  <c r="P114" i="1"/>
  <c r="O114" i="1"/>
  <c r="N114" i="1"/>
  <c r="M114" i="1"/>
  <c r="J114" i="1"/>
  <c r="I114" i="1"/>
  <c r="H114" i="1"/>
  <c r="G114" i="1"/>
  <c r="AC113" i="1"/>
  <c r="AA113" i="1"/>
  <c r="Z113" i="1"/>
  <c r="Y113" i="1"/>
  <c r="X113" i="1"/>
  <c r="W113" i="1"/>
  <c r="V113" i="1"/>
  <c r="U113" i="1"/>
  <c r="T113" i="1"/>
  <c r="S113" i="1"/>
  <c r="R113" i="1"/>
  <c r="P113" i="1"/>
  <c r="O113" i="1"/>
  <c r="N113" i="1"/>
  <c r="M113" i="1"/>
  <c r="J113" i="1"/>
  <c r="I113" i="1"/>
  <c r="H113" i="1"/>
  <c r="G113" i="1"/>
  <c r="AC112" i="1"/>
  <c r="AA112" i="1"/>
  <c r="Z112" i="1"/>
  <c r="Y112" i="1"/>
  <c r="X112" i="1"/>
  <c r="W112" i="1"/>
  <c r="V112" i="1"/>
  <c r="U112" i="1"/>
  <c r="T112" i="1"/>
  <c r="S112" i="1"/>
  <c r="R112" i="1"/>
  <c r="P112" i="1"/>
  <c r="O112" i="1"/>
  <c r="N112" i="1"/>
  <c r="M112" i="1"/>
  <c r="J112" i="1"/>
  <c r="I112" i="1"/>
  <c r="H112" i="1"/>
  <c r="G112" i="1"/>
  <c r="AC111" i="1"/>
  <c r="AA111" i="1"/>
  <c r="Z111" i="1"/>
  <c r="Y111" i="1"/>
  <c r="X111" i="1"/>
  <c r="W111" i="1"/>
  <c r="V111" i="1"/>
  <c r="U111" i="1"/>
  <c r="T111" i="1"/>
  <c r="S111" i="1"/>
  <c r="R111" i="1"/>
  <c r="P111" i="1"/>
  <c r="O111" i="1"/>
  <c r="N111" i="1"/>
  <c r="M111" i="1"/>
  <c r="J111" i="1"/>
  <c r="I111" i="1"/>
  <c r="H111" i="1"/>
  <c r="G111" i="1"/>
  <c r="AC110" i="1"/>
  <c r="AA110" i="1"/>
  <c r="Z110" i="1"/>
  <c r="Y110" i="1"/>
  <c r="X110" i="1"/>
  <c r="W110" i="1"/>
  <c r="V110" i="1"/>
  <c r="U110" i="1"/>
  <c r="T110" i="1"/>
  <c r="S110" i="1"/>
  <c r="R110" i="1"/>
  <c r="P110" i="1"/>
  <c r="O110" i="1"/>
  <c r="N110" i="1"/>
  <c r="M110" i="1"/>
  <c r="J110" i="1"/>
  <c r="I110" i="1"/>
  <c r="H110" i="1"/>
  <c r="G110" i="1"/>
  <c r="AC109" i="1"/>
  <c r="AA109" i="1"/>
  <c r="Z109" i="1"/>
  <c r="Y109" i="1"/>
  <c r="X109" i="1"/>
  <c r="W109" i="1"/>
  <c r="V109" i="1"/>
  <c r="U109" i="1"/>
  <c r="T109" i="1"/>
  <c r="S109" i="1"/>
  <c r="R109" i="1"/>
  <c r="P109" i="1"/>
  <c r="O109" i="1"/>
  <c r="N109" i="1"/>
  <c r="M109" i="1"/>
  <c r="J109" i="1"/>
  <c r="I109" i="1"/>
  <c r="H109" i="1"/>
  <c r="G109" i="1"/>
  <c r="AC108" i="1"/>
  <c r="AA108" i="1"/>
  <c r="Z108" i="1"/>
  <c r="Y108" i="1"/>
  <c r="X108" i="1"/>
  <c r="W108" i="1"/>
  <c r="V108" i="1"/>
  <c r="U108" i="1"/>
  <c r="T108" i="1"/>
  <c r="S108" i="1"/>
  <c r="R108" i="1"/>
  <c r="P108" i="1"/>
  <c r="O108" i="1"/>
  <c r="N108" i="1"/>
  <c r="M108" i="1"/>
  <c r="J108" i="1"/>
  <c r="I108" i="1"/>
  <c r="H108" i="1"/>
  <c r="G108" i="1"/>
  <c r="AC107" i="1"/>
  <c r="AA107" i="1"/>
  <c r="Z107" i="1"/>
  <c r="Y107" i="1"/>
  <c r="X107" i="1"/>
  <c r="W107" i="1"/>
  <c r="V107" i="1"/>
  <c r="U107" i="1"/>
  <c r="T107" i="1"/>
  <c r="S107" i="1"/>
  <c r="R107" i="1"/>
  <c r="P107" i="1"/>
  <c r="O107" i="1"/>
  <c r="N107" i="1"/>
  <c r="M107" i="1"/>
  <c r="J107" i="1"/>
  <c r="I107" i="1"/>
  <c r="H107" i="1"/>
  <c r="G107" i="1"/>
  <c r="AC106" i="1"/>
  <c r="AA106" i="1"/>
  <c r="Z106" i="1"/>
  <c r="Y106" i="1"/>
  <c r="X106" i="1"/>
  <c r="W106" i="1"/>
  <c r="V106" i="1"/>
  <c r="U106" i="1"/>
  <c r="T106" i="1"/>
  <c r="S106" i="1"/>
  <c r="R106" i="1"/>
  <c r="P106" i="1"/>
  <c r="O106" i="1"/>
  <c r="N106" i="1"/>
  <c r="M106" i="1"/>
  <c r="J106" i="1"/>
  <c r="I106" i="1"/>
  <c r="H106" i="1"/>
  <c r="G106" i="1"/>
  <c r="AC105" i="1"/>
  <c r="AA105" i="1"/>
  <c r="Z105" i="1"/>
  <c r="Y105" i="1"/>
  <c r="X105" i="1"/>
  <c r="W105" i="1"/>
  <c r="V105" i="1"/>
  <c r="U105" i="1"/>
  <c r="T105" i="1"/>
  <c r="S105" i="1"/>
  <c r="R105" i="1"/>
  <c r="P105" i="1"/>
  <c r="O105" i="1"/>
  <c r="N105" i="1"/>
  <c r="M105" i="1"/>
  <c r="J105" i="1"/>
  <c r="I105" i="1"/>
  <c r="H105" i="1"/>
  <c r="G105" i="1"/>
  <c r="AC104" i="1"/>
  <c r="AA104" i="1"/>
  <c r="Z104" i="1"/>
  <c r="Y104" i="1"/>
  <c r="X104" i="1"/>
  <c r="W104" i="1"/>
  <c r="V104" i="1"/>
  <c r="U104" i="1"/>
  <c r="T104" i="1"/>
  <c r="S104" i="1"/>
  <c r="R104" i="1"/>
  <c r="P104" i="1"/>
  <c r="O104" i="1"/>
  <c r="N104" i="1"/>
  <c r="M104" i="1"/>
  <c r="J104" i="1"/>
  <c r="I104" i="1"/>
  <c r="H104" i="1"/>
  <c r="G104" i="1"/>
  <c r="AC103" i="1"/>
  <c r="AA103" i="1"/>
  <c r="Z103" i="1"/>
  <c r="Y103" i="1"/>
  <c r="X103" i="1"/>
  <c r="W103" i="1"/>
  <c r="V103" i="1"/>
  <c r="U103" i="1"/>
  <c r="T103" i="1"/>
  <c r="S103" i="1"/>
  <c r="R103" i="1"/>
  <c r="P103" i="1"/>
  <c r="O103" i="1"/>
  <c r="N103" i="1"/>
  <c r="M103" i="1"/>
  <c r="J103" i="1"/>
  <c r="I103" i="1"/>
  <c r="H103" i="1"/>
  <c r="G103" i="1"/>
  <c r="AC102" i="1"/>
  <c r="AA102" i="1"/>
  <c r="Z102" i="1"/>
  <c r="Y102" i="1"/>
  <c r="X102" i="1"/>
  <c r="W102" i="1"/>
  <c r="V102" i="1"/>
  <c r="U102" i="1"/>
  <c r="T102" i="1"/>
  <c r="S102" i="1"/>
  <c r="R102" i="1"/>
  <c r="P102" i="1"/>
  <c r="O102" i="1"/>
  <c r="N102" i="1"/>
  <c r="M102" i="1"/>
  <c r="J102" i="1"/>
  <c r="I102" i="1"/>
  <c r="H102" i="1"/>
  <c r="G102" i="1"/>
  <c r="AC101" i="1"/>
  <c r="AA101" i="1"/>
  <c r="Z101" i="1"/>
  <c r="Y101" i="1"/>
  <c r="X101" i="1"/>
  <c r="W101" i="1"/>
  <c r="V101" i="1"/>
  <c r="U101" i="1"/>
  <c r="T101" i="1"/>
  <c r="S101" i="1"/>
  <c r="R101" i="1"/>
  <c r="P101" i="1"/>
  <c r="O101" i="1"/>
  <c r="N101" i="1"/>
  <c r="M101" i="1"/>
  <c r="J101" i="1"/>
  <c r="I101" i="1"/>
  <c r="H101" i="1"/>
  <c r="G101" i="1"/>
  <c r="AC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J100" i="1"/>
  <c r="I100" i="1"/>
  <c r="H100" i="1"/>
  <c r="G100" i="1"/>
  <c r="AC99" i="1"/>
  <c r="AA99" i="1"/>
  <c r="Z99" i="1"/>
  <c r="Y99" i="1"/>
  <c r="X99" i="1"/>
  <c r="W99" i="1"/>
  <c r="V99" i="1"/>
  <c r="U99" i="1"/>
  <c r="T99" i="1"/>
  <c r="S99" i="1"/>
  <c r="R99" i="1"/>
  <c r="P99" i="1"/>
  <c r="O99" i="1"/>
  <c r="N99" i="1"/>
  <c r="M99" i="1"/>
  <c r="J99" i="1"/>
  <c r="I99" i="1"/>
  <c r="H99" i="1"/>
  <c r="G99" i="1"/>
  <c r="AC98" i="1"/>
  <c r="AA98" i="1"/>
  <c r="Z98" i="1"/>
  <c r="Y98" i="1"/>
  <c r="X98" i="1"/>
  <c r="W98" i="1"/>
  <c r="V98" i="1"/>
  <c r="U98" i="1"/>
  <c r="T98" i="1"/>
  <c r="S98" i="1"/>
  <c r="R98" i="1"/>
  <c r="P98" i="1"/>
  <c r="O98" i="1"/>
  <c r="N98" i="1"/>
  <c r="M98" i="1"/>
  <c r="J98" i="1"/>
  <c r="I98" i="1"/>
  <c r="H98" i="1"/>
  <c r="G98" i="1"/>
  <c r="AC97" i="1"/>
  <c r="AA97" i="1"/>
  <c r="Z97" i="1"/>
  <c r="Y97" i="1"/>
  <c r="X97" i="1"/>
  <c r="W97" i="1"/>
  <c r="V97" i="1"/>
  <c r="U97" i="1"/>
  <c r="T97" i="1"/>
  <c r="S97" i="1"/>
  <c r="R97" i="1"/>
  <c r="P97" i="1"/>
  <c r="O97" i="1"/>
  <c r="N97" i="1"/>
  <c r="M97" i="1"/>
  <c r="J97" i="1"/>
  <c r="I97" i="1"/>
  <c r="H97" i="1"/>
  <c r="G97" i="1"/>
  <c r="AC96" i="1"/>
  <c r="AA96" i="1"/>
  <c r="Z96" i="1"/>
  <c r="Y96" i="1"/>
  <c r="X96" i="1"/>
  <c r="W96" i="1"/>
  <c r="V96" i="1"/>
  <c r="U96" i="1"/>
  <c r="T96" i="1"/>
  <c r="S96" i="1"/>
  <c r="R96" i="1"/>
  <c r="P96" i="1"/>
  <c r="O96" i="1"/>
  <c r="N96" i="1"/>
  <c r="M96" i="1"/>
  <c r="J96" i="1"/>
  <c r="I96" i="1"/>
  <c r="H96" i="1"/>
  <c r="G96" i="1"/>
  <c r="AC95" i="1"/>
  <c r="AA95" i="1"/>
  <c r="Z95" i="1"/>
  <c r="Y95" i="1"/>
  <c r="X95" i="1"/>
  <c r="W95" i="1"/>
  <c r="V95" i="1"/>
  <c r="U95" i="1"/>
  <c r="T95" i="1"/>
  <c r="S95" i="1"/>
  <c r="R95" i="1"/>
  <c r="P95" i="1"/>
  <c r="O95" i="1"/>
  <c r="N95" i="1"/>
  <c r="M95" i="1"/>
  <c r="J95" i="1"/>
  <c r="I95" i="1"/>
  <c r="H95" i="1"/>
  <c r="G95" i="1"/>
  <c r="AC94" i="1"/>
  <c r="AA94" i="1"/>
  <c r="Z94" i="1"/>
  <c r="Y94" i="1"/>
  <c r="X94" i="1"/>
  <c r="W94" i="1"/>
  <c r="V94" i="1"/>
  <c r="U94" i="1"/>
  <c r="T94" i="1"/>
  <c r="S94" i="1"/>
  <c r="R94" i="1"/>
  <c r="P94" i="1"/>
  <c r="O94" i="1"/>
  <c r="N94" i="1"/>
  <c r="M94" i="1"/>
  <c r="J94" i="1"/>
  <c r="I94" i="1"/>
  <c r="H94" i="1"/>
  <c r="G94" i="1"/>
  <c r="AC93" i="1"/>
  <c r="AA93" i="1"/>
  <c r="Z93" i="1"/>
  <c r="Y93" i="1"/>
  <c r="X93" i="1"/>
  <c r="W93" i="1"/>
  <c r="V93" i="1"/>
  <c r="U93" i="1"/>
  <c r="T93" i="1"/>
  <c r="S93" i="1"/>
  <c r="R93" i="1"/>
  <c r="P93" i="1"/>
  <c r="O93" i="1"/>
  <c r="N93" i="1"/>
  <c r="M93" i="1"/>
  <c r="J93" i="1"/>
  <c r="I93" i="1"/>
  <c r="H93" i="1"/>
  <c r="G93" i="1"/>
  <c r="AC92" i="1"/>
  <c r="AA92" i="1"/>
  <c r="Z92" i="1"/>
  <c r="Y92" i="1"/>
  <c r="X92" i="1"/>
  <c r="W92" i="1"/>
  <c r="V92" i="1"/>
  <c r="U92" i="1"/>
  <c r="T92" i="1"/>
  <c r="S92" i="1"/>
  <c r="R92" i="1"/>
  <c r="P92" i="1"/>
  <c r="O92" i="1"/>
  <c r="N92" i="1"/>
  <c r="M92" i="1"/>
  <c r="J92" i="1"/>
  <c r="I92" i="1"/>
  <c r="H92" i="1"/>
  <c r="G92" i="1"/>
  <c r="AC91" i="1"/>
  <c r="AA91" i="1"/>
  <c r="Z91" i="1"/>
  <c r="Y91" i="1"/>
  <c r="X91" i="1"/>
  <c r="W91" i="1"/>
  <c r="V91" i="1"/>
  <c r="U91" i="1"/>
  <c r="T91" i="1"/>
  <c r="S91" i="1"/>
  <c r="R91" i="1"/>
  <c r="P91" i="1"/>
  <c r="O91" i="1"/>
  <c r="N91" i="1"/>
  <c r="M91" i="1"/>
  <c r="J91" i="1"/>
  <c r="I91" i="1"/>
  <c r="H91" i="1"/>
  <c r="G91" i="1"/>
  <c r="AC90" i="1"/>
  <c r="AA90" i="1"/>
  <c r="Z90" i="1"/>
  <c r="Y90" i="1"/>
  <c r="X90" i="1"/>
  <c r="W90" i="1"/>
  <c r="V90" i="1"/>
  <c r="U90" i="1"/>
  <c r="T90" i="1"/>
  <c r="S90" i="1"/>
  <c r="R90" i="1"/>
  <c r="P90" i="1"/>
  <c r="O90" i="1"/>
  <c r="N90" i="1"/>
  <c r="M90" i="1"/>
  <c r="J90" i="1"/>
  <c r="I90" i="1"/>
  <c r="H90" i="1"/>
  <c r="G90" i="1"/>
  <c r="AC89" i="1"/>
  <c r="AA89" i="1"/>
  <c r="Z89" i="1"/>
  <c r="Y89" i="1"/>
  <c r="X89" i="1"/>
  <c r="W89" i="1"/>
  <c r="V89" i="1"/>
  <c r="U89" i="1"/>
  <c r="T89" i="1"/>
  <c r="S89" i="1"/>
  <c r="R89" i="1"/>
  <c r="P89" i="1"/>
  <c r="O89" i="1"/>
  <c r="N89" i="1"/>
  <c r="M89" i="1"/>
  <c r="J89" i="1"/>
  <c r="I89" i="1"/>
  <c r="H89" i="1"/>
  <c r="G89" i="1"/>
  <c r="AC88" i="1"/>
  <c r="AA88" i="1"/>
  <c r="Z88" i="1"/>
  <c r="Y88" i="1"/>
  <c r="X88" i="1"/>
  <c r="W88" i="1"/>
  <c r="V88" i="1"/>
  <c r="U88" i="1"/>
  <c r="T88" i="1"/>
  <c r="S88" i="1"/>
  <c r="R88" i="1"/>
  <c r="P88" i="1"/>
  <c r="O88" i="1"/>
  <c r="N88" i="1"/>
  <c r="M88" i="1"/>
  <c r="J88" i="1"/>
  <c r="I88" i="1"/>
  <c r="H88" i="1"/>
  <c r="G88" i="1"/>
  <c r="AC87" i="1"/>
  <c r="AA87" i="1"/>
  <c r="Z87" i="1"/>
  <c r="Y87" i="1"/>
  <c r="X87" i="1"/>
  <c r="W87" i="1"/>
  <c r="V87" i="1"/>
  <c r="U87" i="1"/>
  <c r="T87" i="1"/>
  <c r="S87" i="1"/>
  <c r="R87" i="1"/>
  <c r="P87" i="1"/>
  <c r="O87" i="1"/>
  <c r="N87" i="1"/>
  <c r="M87" i="1"/>
  <c r="J87" i="1"/>
  <c r="I87" i="1"/>
  <c r="H87" i="1"/>
  <c r="G87" i="1"/>
  <c r="AC86" i="1"/>
  <c r="AA86" i="1"/>
  <c r="Z86" i="1"/>
  <c r="Y86" i="1"/>
  <c r="X86" i="1"/>
  <c r="W86" i="1"/>
  <c r="V86" i="1"/>
  <c r="U86" i="1"/>
  <c r="T86" i="1"/>
  <c r="S86" i="1"/>
  <c r="R86" i="1"/>
  <c r="P86" i="1"/>
  <c r="O86" i="1"/>
  <c r="N86" i="1"/>
  <c r="M86" i="1"/>
  <c r="J86" i="1"/>
  <c r="I86" i="1"/>
  <c r="H86" i="1"/>
  <c r="G86" i="1"/>
  <c r="AC85" i="1"/>
  <c r="AA85" i="1"/>
  <c r="Z85" i="1"/>
  <c r="Y85" i="1"/>
  <c r="X85" i="1"/>
  <c r="W85" i="1"/>
  <c r="V85" i="1"/>
  <c r="U85" i="1"/>
  <c r="T85" i="1"/>
  <c r="S85" i="1"/>
  <c r="R85" i="1"/>
  <c r="P85" i="1"/>
  <c r="O85" i="1"/>
  <c r="N85" i="1"/>
  <c r="M85" i="1"/>
  <c r="J85" i="1"/>
  <c r="I85" i="1"/>
  <c r="H85" i="1"/>
  <c r="G85" i="1"/>
  <c r="AC84" i="1"/>
  <c r="AA84" i="1"/>
  <c r="Z84" i="1"/>
  <c r="Y84" i="1"/>
  <c r="X84" i="1"/>
  <c r="W84" i="1"/>
  <c r="V84" i="1"/>
  <c r="U84" i="1"/>
  <c r="T84" i="1"/>
  <c r="S84" i="1"/>
  <c r="R84" i="1"/>
  <c r="P84" i="1"/>
  <c r="O84" i="1"/>
  <c r="N84" i="1"/>
  <c r="M84" i="1"/>
  <c r="J84" i="1"/>
  <c r="I84" i="1"/>
  <c r="H84" i="1"/>
  <c r="G84" i="1"/>
  <c r="AC83" i="1"/>
  <c r="AA83" i="1"/>
  <c r="Z83" i="1"/>
  <c r="Y83" i="1"/>
  <c r="X83" i="1"/>
  <c r="W83" i="1"/>
  <c r="V83" i="1"/>
  <c r="U83" i="1"/>
  <c r="T83" i="1"/>
  <c r="S83" i="1"/>
  <c r="R83" i="1"/>
  <c r="P83" i="1"/>
  <c r="O83" i="1"/>
  <c r="N83" i="1"/>
  <c r="M83" i="1"/>
  <c r="J83" i="1"/>
  <c r="I83" i="1"/>
  <c r="H83" i="1"/>
  <c r="G83" i="1"/>
  <c r="AC82" i="1"/>
  <c r="AA82" i="1"/>
  <c r="Z82" i="1"/>
  <c r="Y82" i="1"/>
  <c r="X82" i="1"/>
  <c r="W82" i="1"/>
  <c r="V82" i="1"/>
  <c r="U82" i="1"/>
  <c r="T82" i="1"/>
  <c r="S82" i="1"/>
  <c r="R82" i="1"/>
  <c r="P82" i="1"/>
  <c r="O82" i="1"/>
  <c r="N82" i="1"/>
  <c r="M82" i="1"/>
  <c r="J82" i="1"/>
  <c r="I82" i="1"/>
  <c r="H82" i="1"/>
  <c r="G82" i="1"/>
  <c r="AC81" i="1"/>
  <c r="AA81" i="1"/>
  <c r="Z81" i="1"/>
  <c r="Y81" i="1"/>
  <c r="X81" i="1"/>
  <c r="W81" i="1"/>
  <c r="V81" i="1"/>
  <c r="U81" i="1"/>
  <c r="T81" i="1"/>
  <c r="S81" i="1"/>
  <c r="R81" i="1"/>
  <c r="P81" i="1"/>
  <c r="O81" i="1"/>
  <c r="N81" i="1"/>
  <c r="M81" i="1"/>
  <c r="J81" i="1"/>
  <c r="I81" i="1"/>
  <c r="H81" i="1"/>
  <c r="G81" i="1"/>
  <c r="AC80" i="1"/>
  <c r="AA80" i="1"/>
  <c r="Z80" i="1"/>
  <c r="Y80" i="1"/>
  <c r="X80" i="1"/>
  <c r="W80" i="1"/>
  <c r="V80" i="1"/>
  <c r="U80" i="1"/>
  <c r="T80" i="1"/>
  <c r="S80" i="1"/>
  <c r="R80" i="1"/>
  <c r="P80" i="1"/>
  <c r="O80" i="1"/>
  <c r="N80" i="1"/>
  <c r="M80" i="1"/>
  <c r="J80" i="1"/>
  <c r="I80" i="1"/>
  <c r="H80" i="1"/>
  <c r="G80" i="1"/>
  <c r="AC79" i="1"/>
  <c r="AA79" i="1"/>
  <c r="Z79" i="1"/>
  <c r="Y79" i="1"/>
  <c r="X79" i="1"/>
  <c r="W79" i="1"/>
  <c r="V79" i="1"/>
  <c r="U79" i="1"/>
  <c r="T79" i="1"/>
  <c r="S79" i="1"/>
  <c r="R79" i="1"/>
  <c r="P79" i="1"/>
  <c r="O79" i="1"/>
  <c r="N79" i="1"/>
  <c r="M79" i="1"/>
  <c r="J79" i="1"/>
  <c r="I79" i="1"/>
  <c r="H79" i="1"/>
  <c r="G79" i="1"/>
  <c r="AC78" i="1"/>
  <c r="AA78" i="1"/>
  <c r="Z78" i="1"/>
  <c r="Y78" i="1"/>
  <c r="X78" i="1"/>
  <c r="W78" i="1"/>
  <c r="V78" i="1"/>
  <c r="U78" i="1"/>
  <c r="T78" i="1"/>
  <c r="S78" i="1"/>
  <c r="R78" i="1"/>
  <c r="P78" i="1"/>
  <c r="O78" i="1"/>
  <c r="N78" i="1"/>
  <c r="M78" i="1"/>
  <c r="J78" i="1"/>
  <c r="I78" i="1"/>
  <c r="H78" i="1"/>
  <c r="G78" i="1"/>
  <c r="AC77" i="1"/>
  <c r="AA77" i="1"/>
  <c r="Z77" i="1"/>
  <c r="Y77" i="1"/>
  <c r="X77" i="1"/>
  <c r="W77" i="1"/>
  <c r="V77" i="1"/>
  <c r="U77" i="1"/>
  <c r="T77" i="1"/>
  <c r="S77" i="1"/>
  <c r="R77" i="1"/>
  <c r="P77" i="1"/>
  <c r="O77" i="1"/>
  <c r="N77" i="1"/>
  <c r="M77" i="1"/>
  <c r="J77" i="1"/>
  <c r="I77" i="1"/>
  <c r="H77" i="1"/>
  <c r="G77" i="1"/>
  <c r="AC76" i="1"/>
  <c r="AA76" i="1"/>
  <c r="Z76" i="1"/>
  <c r="Y76" i="1"/>
  <c r="X76" i="1"/>
  <c r="W76" i="1"/>
  <c r="V76" i="1"/>
  <c r="U76" i="1"/>
  <c r="T76" i="1"/>
  <c r="S76" i="1"/>
  <c r="R76" i="1"/>
  <c r="P76" i="1"/>
  <c r="O76" i="1"/>
  <c r="N76" i="1"/>
  <c r="M76" i="1"/>
  <c r="J76" i="1"/>
  <c r="I76" i="1"/>
  <c r="H76" i="1"/>
  <c r="G76" i="1"/>
  <c r="AC75" i="1"/>
  <c r="AA75" i="1"/>
  <c r="Z75" i="1"/>
  <c r="Y75" i="1"/>
  <c r="X75" i="1"/>
  <c r="W75" i="1"/>
  <c r="V75" i="1"/>
  <c r="U75" i="1"/>
  <c r="T75" i="1"/>
  <c r="S75" i="1"/>
  <c r="R75" i="1"/>
  <c r="P75" i="1"/>
  <c r="O75" i="1"/>
  <c r="N75" i="1"/>
  <c r="M75" i="1"/>
  <c r="J75" i="1"/>
  <c r="I75" i="1"/>
  <c r="H75" i="1"/>
  <c r="G75" i="1"/>
  <c r="AC74" i="1"/>
  <c r="AA74" i="1"/>
  <c r="Z74" i="1"/>
  <c r="Y74" i="1"/>
  <c r="X74" i="1"/>
  <c r="W74" i="1"/>
  <c r="V74" i="1"/>
  <c r="U74" i="1"/>
  <c r="T74" i="1"/>
  <c r="S74" i="1"/>
  <c r="R74" i="1"/>
  <c r="P74" i="1"/>
  <c r="O74" i="1"/>
  <c r="N74" i="1"/>
  <c r="M74" i="1"/>
  <c r="J74" i="1"/>
  <c r="I74" i="1"/>
  <c r="H74" i="1"/>
  <c r="G74" i="1"/>
  <c r="AC73" i="1"/>
  <c r="AA73" i="1"/>
  <c r="Z73" i="1"/>
  <c r="Y73" i="1"/>
  <c r="X73" i="1"/>
  <c r="W73" i="1"/>
  <c r="V73" i="1"/>
  <c r="U73" i="1"/>
  <c r="T73" i="1"/>
  <c r="S73" i="1"/>
  <c r="R73" i="1"/>
  <c r="P73" i="1"/>
  <c r="O73" i="1"/>
  <c r="N73" i="1"/>
  <c r="M73" i="1"/>
  <c r="J73" i="1"/>
  <c r="I73" i="1"/>
  <c r="H73" i="1"/>
  <c r="G73" i="1"/>
  <c r="AC72" i="1"/>
  <c r="AA72" i="1"/>
  <c r="Z72" i="1"/>
  <c r="Y72" i="1"/>
  <c r="X72" i="1"/>
  <c r="W72" i="1"/>
  <c r="V72" i="1"/>
  <c r="U72" i="1"/>
  <c r="T72" i="1"/>
  <c r="S72" i="1"/>
  <c r="R72" i="1"/>
  <c r="P72" i="1"/>
  <c r="O72" i="1"/>
  <c r="N72" i="1"/>
  <c r="M72" i="1"/>
  <c r="J72" i="1"/>
  <c r="I72" i="1"/>
  <c r="H72" i="1"/>
  <c r="G72" i="1"/>
  <c r="AC71" i="1"/>
  <c r="AA71" i="1"/>
  <c r="Z71" i="1"/>
  <c r="Y71" i="1"/>
  <c r="X71" i="1"/>
  <c r="W71" i="1"/>
  <c r="V71" i="1"/>
  <c r="U71" i="1"/>
  <c r="T71" i="1"/>
  <c r="S71" i="1"/>
  <c r="R71" i="1"/>
  <c r="P71" i="1"/>
  <c r="O71" i="1"/>
  <c r="N71" i="1"/>
  <c r="M71" i="1"/>
  <c r="J71" i="1"/>
  <c r="I71" i="1"/>
  <c r="H71" i="1"/>
  <c r="G71" i="1"/>
  <c r="AC70" i="1"/>
  <c r="AA70" i="1"/>
  <c r="Z70" i="1"/>
  <c r="Y70" i="1"/>
  <c r="X70" i="1"/>
  <c r="W70" i="1"/>
  <c r="V70" i="1"/>
  <c r="U70" i="1"/>
  <c r="T70" i="1"/>
  <c r="S70" i="1"/>
  <c r="R70" i="1"/>
  <c r="P70" i="1"/>
  <c r="O70" i="1"/>
  <c r="N70" i="1"/>
  <c r="M70" i="1"/>
  <c r="J70" i="1"/>
  <c r="I70" i="1"/>
  <c r="H70" i="1"/>
  <c r="G70" i="1"/>
  <c r="AC69" i="1"/>
  <c r="AA69" i="1"/>
  <c r="Z69" i="1"/>
  <c r="Y69" i="1"/>
  <c r="X69" i="1"/>
  <c r="W69" i="1"/>
  <c r="V69" i="1"/>
  <c r="U69" i="1"/>
  <c r="T69" i="1"/>
  <c r="S69" i="1"/>
  <c r="R69" i="1"/>
  <c r="P69" i="1"/>
  <c r="O69" i="1"/>
  <c r="N69" i="1"/>
  <c r="M69" i="1"/>
  <c r="J69" i="1"/>
  <c r="I69" i="1"/>
  <c r="H69" i="1"/>
  <c r="G69" i="1"/>
  <c r="AC68" i="1"/>
  <c r="AA68" i="1"/>
  <c r="Z68" i="1"/>
  <c r="Y68" i="1"/>
  <c r="X68" i="1"/>
  <c r="W68" i="1"/>
  <c r="V68" i="1"/>
  <c r="U68" i="1"/>
  <c r="T68" i="1"/>
  <c r="S68" i="1"/>
  <c r="R68" i="1"/>
  <c r="P68" i="1"/>
  <c r="O68" i="1"/>
  <c r="N68" i="1"/>
  <c r="M68" i="1"/>
  <c r="J68" i="1"/>
  <c r="I68" i="1"/>
  <c r="H68" i="1"/>
  <c r="G68" i="1"/>
  <c r="AC67" i="1"/>
  <c r="AA67" i="1"/>
  <c r="Z67" i="1"/>
  <c r="Y67" i="1"/>
  <c r="X67" i="1"/>
  <c r="W67" i="1"/>
  <c r="V67" i="1"/>
  <c r="U67" i="1"/>
  <c r="T67" i="1"/>
  <c r="S67" i="1"/>
  <c r="R67" i="1"/>
  <c r="P67" i="1"/>
  <c r="O67" i="1"/>
  <c r="N67" i="1"/>
  <c r="M67" i="1"/>
  <c r="J67" i="1"/>
  <c r="I67" i="1"/>
  <c r="H67" i="1"/>
  <c r="G67" i="1"/>
  <c r="AC66" i="1"/>
  <c r="AA66" i="1"/>
  <c r="Z66" i="1"/>
  <c r="Y66" i="1"/>
  <c r="X66" i="1"/>
  <c r="W66" i="1"/>
  <c r="V66" i="1"/>
  <c r="U66" i="1"/>
  <c r="T66" i="1"/>
  <c r="S66" i="1"/>
  <c r="R66" i="1"/>
  <c r="P66" i="1"/>
  <c r="O66" i="1"/>
  <c r="N66" i="1"/>
  <c r="M66" i="1"/>
  <c r="J66" i="1"/>
  <c r="I66" i="1"/>
  <c r="H66" i="1"/>
  <c r="G66" i="1"/>
  <c r="AC65" i="1"/>
  <c r="AA65" i="1"/>
  <c r="Z65" i="1"/>
  <c r="Y65" i="1"/>
  <c r="X65" i="1"/>
  <c r="W65" i="1"/>
  <c r="V65" i="1"/>
  <c r="U65" i="1"/>
  <c r="T65" i="1"/>
  <c r="S65" i="1"/>
  <c r="R65" i="1"/>
  <c r="P65" i="1"/>
  <c r="O65" i="1"/>
  <c r="N65" i="1"/>
  <c r="M65" i="1"/>
  <c r="J65" i="1"/>
  <c r="I65" i="1"/>
  <c r="H65" i="1"/>
  <c r="G65" i="1"/>
  <c r="AC64" i="1"/>
  <c r="AA64" i="1"/>
  <c r="Z64" i="1"/>
  <c r="Y64" i="1"/>
  <c r="X64" i="1"/>
  <c r="W64" i="1"/>
  <c r="V64" i="1"/>
  <c r="U64" i="1"/>
  <c r="T64" i="1"/>
  <c r="S64" i="1"/>
  <c r="R64" i="1"/>
  <c r="P64" i="1"/>
  <c r="O64" i="1"/>
  <c r="N64" i="1"/>
  <c r="M64" i="1"/>
  <c r="J64" i="1"/>
  <c r="I64" i="1"/>
  <c r="H64" i="1"/>
  <c r="G64" i="1"/>
  <c r="AC63" i="1"/>
  <c r="AA63" i="1"/>
  <c r="Z63" i="1"/>
  <c r="Y63" i="1"/>
  <c r="X63" i="1"/>
  <c r="W63" i="1"/>
  <c r="V63" i="1"/>
  <c r="U63" i="1"/>
  <c r="T63" i="1"/>
  <c r="S63" i="1"/>
  <c r="R63" i="1"/>
  <c r="P63" i="1"/>
  <c r="O63" i="1"/>
  <c r="N63" i="1"/>
  <c r="M63" i="1"/>
  <c r="J63" i="1"/>
  <c r="I63" i="1"/>
  <c r="H63" i="1"/>
  <c r="G63" i="1"/>
  <c r="AC62" i="1"/>
  <c r="AA62" i="1"/>
  <c r="Z62" i="1"/>
  <c r="Y62" i="1"/>
  <c r="X62" i="1"/>
  <c r="W62" i="1"/>
  <c r="V62" i="1"/>
  <c r="U62" i="1"/>
  <c r="T62" i="1"/>
  <c r="S62" i="1"/>
  <c r="R62" i="1"/>
  <c r="P62" i="1"/>
  <c r="O62" i="1"/>
  <c r="N62" i="1"/>
  <c r="M62" i="1"/>
  <c r="J62" i="1"/>
  <c r="I62" i="1"/>
  <c r="H62" i="1"/>
  <c r="G62" i="1"/>
  <c r="AC61" i="1"/>
  <c r="AA61" i="1"/>
  <c r="Z61" i="1"/>
  <c r="Y61" i="1"/>
  <c r="X61" i="1"/>
  <c r="W61" i="1"/>
  <c r="V61" i="1"/>
  <c r="U61" i="1"/>
  <c r="T61" i="1"/>
  <c r="S61" i="1"/>
  <c r="R61" i="1"/>
  <c r="P61" i="1"/>
  <c r="O61" i="1"/>
  <c r="N61" i="1"/>
  <c r="M61" i="1"/>
  <c r="J61" i="1"/>
  <c r="I61" i="1"/>
  <c r="H61" i="1"/>
  <c r="G61" i="1"/>
  <c r="AC60" i="1"/>
  <c r="AA60" i="1"/>
  <c r="Z60" i="1"/>
  <c r="Y60" i="1"/>
  <c r="X60" i="1"/>
  <c r="W60" i="1"/>
  <c r="V60" i="1"/>
  <c r="U60" i="1"/>
  <c r="T60" i="1"/>
  <c r="S60" i="1"/>
  <c r="R60" i="1"/>
  <c r="P60" i="1"/>
  <c r="O60" i="1"/>
  <c r="N60" i="1"/>
  <c r="M60" i="1"/>
  <c r="J60" i="1"/>
  <c r="I60" i="1"/>
  <c r="H60" i="1"/>
  <c r="G60" i="1"/>
  <c r="AC59" i="1"/>
  <c r="AA59" i="1"/>
  <c r="Z59" i="1"/>
  <c r="Y59" i="1"/>
  <c r="X59" i="1"/>
  <c r="W59" i="1"/>
  <c r="V59" i="1"/>
  <c r="U59" i="1"/>
  <c r="T59" i="1"/>
  <c r="S59" i="1"/>
  <c r="R59" i="1"/>
  <c r="P59" i="1"/>
  <c r="O59" i="1"/>
  <c r="N59" i="1"/>
  <c r="M59" i="1"/>
  <c r="J59" i="1"/>
  <c r="I59" i="1"/>
  <c r="H59" i="1"/>
  <c r="G59" i="1"/>
  <c r="AC58" i="1"/>
  <c r="AA58" i="1"/>
  <c r="Z58" i="1"/>
  <c r="Y58" i="1"/>
  <c r="X58" i="1"/>
  <c r="W58" i="1"/>
  <c r="V58" i="1"/>
  <c r="U58" i="1"/>
  <c r="T58" i="1"/>
  <c r="S58" i="1"/>
  <c r="R58" i="1"/>
  <c r="P58" i="1"/>
  <c r="O58" i="1"/>
  <c r="N58" i="1"/>
  <c r="M58" i="1"/>
  <c r="J58" i="1"/>
  <c r="I58" i="1"/>
  <c r="H58" i="1"/>
  <c r="G58" i="1"/>
  <c r="AC57" i="1"/>
  <c r="AA57" i="1"/>
  <c r="Z57" i="1"/>
  <c r="Y57" i="1"/>
  <c r="X57" i="1"/>
  <c r="W57" i="1"/>
  <c r="V57" i="1"/>
  <c r="U57" i="1"/>
  <c r="T57" i="1"/>
  <c r="S57" i="1"/>
  <c r="R57" i="1"/>
  <c r="P57" i="1"/>
  <c r="O57" i="1"/>
  <c r="N57" i="1"/>
  <c r="M57" i="1"/>
  <c r="J57" i="1"/>
  <c r="I57" i="1"/>
  <c r="H57" i="1"/>
  <c r="G57" i="1"/>
  <c r="AC56" i="1"/>
  <c r="AA56" i="1"/>
  <c r="Z56" i="1"/>
  <c r="Y56" i="1"/>
  <c r="X56" i="1"/>
  <c r="W56" i="1"/>
  <c r="V56" i="1"/>
  <c r="U56" i="1"/>
  <c r="T56" i="1"/>
  <c r="S56" i="1"/>
  <c r="R56" i="1"/>
  <c r="P56" i="1"/>
  <c r="O56" i="1"/>
  <c r="N56" i="1"/>
  <c r="M56" i="1"/>
  <c r="J56" i="1"/>
  <c r="I56" i="1"/>
  <c r="H56" i="1"/>
  <c r="G56" i="1"/>
  <c r="AC55" i="1"/>
  <c r="AA55" i="1"/>
  <c r="Z55" i="1"/>
  <c r="Y55" i="1"/>
  <c r="X55" i="1"/>
  <c r="W55" i="1"/>
  <c r="V55" i="1"/>
  <c r="U55" i="1"/>
  <c r="T55" i="1"/>
  <c r="S55" i="1"/>
  <c r="R55" i="1"/>
  <c r="P55" i="1"/>
  <c r="O55" i="1"/>
  <c r="N55" i="1"/>
  <c r="M55" i="1"/>
  <c r="J55" i="1"/>
  <c r="I55" i="1"/>
  <c r="H55" i="1"/>
  <c r="G55" i="1"/>
  <c r="AC54" i="1"/>
  <c r="AA54" i="1"/>
  <c r="Z54" i="1"/>
  <c r="Y54" i="1"/>
  <c r="X54" i="1"/>
  <c r="W54" i="1"/>
  <c r="V54" i="1"/>
  <c r="U54" i="1"/>
  <c r="T54" i="1"/>
  <c r="S54" i="1"/>
  <c r="R54" i="1"/>
  <c r="P54" i="1"/>
  <c r="O54" i="1"/>
  <c r="N54" i="1"/>
  <c r="M54" i="1"/>
  <c r="J54" i="1"/>
  <c r="I54" i="1"/>
  <c r="H54" i="1"/>
  <c r="G54" i="1"/>
  <c r="AC53" i="1"/>
  <c r="AA53" i="1"/>
  <c r="Z53" i="1"/>
  <c r="Y53" i="1"/>
  <c r="X53" i="1"/>
  <c r="W53" i="1"/>
  <c r="V53" i="1"/>
  <c r="U53" i="1"/>
  <c r="T53" i="1"/>
  <c r="S53" i="1"/>
  <c r="R53" i="1"/>
  <c r="P53" i="1"/>
  <c r="O53" i="1"/>
  <c r="N53" i="1"/>
  <c r="M53" i="1"/>
  <c r="J53" i="1"/>
  <c r="I53" i="1"/>
  <c r="H53" i="1"/>
  <c r="G53" i="1"/>
  <c r="AC52" i="1"/>
  <c r="AA52" i="1"/>
  <c r="Z52" i="1"/>
  <c r="Y52" i="1"/>
  <c r="X52" i="1"/>
  <c r="W52" i="1"/>
  <c r="V52" i="1"/>
  <c r="U52" i="1"/>
  <c r="T52" i="1"/>
  <c r="S52" i="1"/>
  <c r="R52" i="1"/>
  <c r="P52" i="1"/>
  <c r="O52" i="1"/>
  <c r="N52" i="1"/>
  <c r="M52" i="1"/>
  <c r="J52" i="1"/>
  <c r="I52" i="1"/>
  <c r="H52" i="1"/>
  <c r="G52" i="1"/>
  <c r="AC51" i="1"/>
  <c r="AA51" i="1"/>
  <c r="Z51" i="1"/>
  <c r="Y51" i="1"/>
  <c r="X51" i="1"/>
  <c r="W51" i="1"/>
  <c r="V51" i="1"/>
  <c r="U51" i="1"/>
  <c r="T51" i="1"/>
  <c r="S51" i="1"/>
  <c r="R51" i="1"/>
  <c r="P51" i="1"/>
  <c r="O51" i="1"/>
  <c r="N51" i="1"/>
  <c r="M51" i="1"/>
  <c r="J51" i="1"/>
  <c r="I51" i="1"/>
  <c r="H51" i="1"/>
  <c r="G51" i="1"/>
  <c r="AC50" i="1"/>
  <c r="AA50" i="1"/>
  <c r="Z50" i="1"/>
  <c r="Y50" i="1"/>
  <c r="X50" i="1"/>
  <c r="W50" i="1"/>
  <c r="V50" i="1"/>
  <c r="U50" i="1"/>
  <c r="T50" i="1"/>
  <c r="S50" i="1"/>
  <c r="R50" i="1"/>
  <c r="P50" i="1"/>
  <c r="O50" i="1"/>
  <c r="N50" i="1"/>
  <c r="M50" i="1"/>
  <c r="J50" i="1"/>
  <c r="I50" i="1"/>
  <c r="H50" i="1"/>
  <c r="G50" i="1"/>
  <c r="AC49" i="1"/>
  <c r="AA49" i="1"/>
  <c r="Z49" i="1"/>
  <c r="Y49" i="1"/>
  <c r="X49" i="1"/>
  <c r="W49" i="1"/>
  <c r="V49" i="1"/>
  <c r="U49" i="1"/>
  <c r="T49" i="1"/>
  <c r="S49" i="1"/>
  <c r="R49" i="1"/>
  <c r="P49" i="1"/>
  <c r="O49" i="1"/>
  <c r="N49" i="1"/>
  <c r="M49" i="1"/>
  <c r="J49" i="1"/>
  <c r="I49" i="1"/>
  <c r="H49" i="1"/>
  <c r="G49" i="1"/>
  <c r="AC48" i="1"/>
  <c r="AA48" i="1"/>
  <c r="Z48" i="1"/>
  <c r="Y48" i="1"/>
  <c r="X48" i="1"/>
  <c r="W48" i="1"/>
  <c r="V48" i="1"/>
  <c r="U48" i="1"/>
  <c r="T48" i="1"/>
  <c r="S48" i="1"/>
  <c r="R48" i="1"/>
  <c r="P48" i="1"/>
  <c r="O48" i="1"/>
  <c r="N48" i="1"/>
  <c r="M48" i="1"/>
  <c r="J48" i="1"/>
  <c r="I48" i="1"/>
  <c r="H48" i="1"/>
  <c r="G48" i="1"/>
  <c r="AC47" i="1"/>
  <c r="AA47" i="1"/>
  <c r="Z47" i="1"/>
  <c r="Y47" i="1"/>
  <c r="X47" i="1"/>
  <c r="W47" i="1"/>
  <c r="V47" i="1"/>
  <c r="U47" i="1"/>
  <c r="T47" i="1"/>
  <c r="S47" i="1"/>
  <c r="R47" i="1"/>
  <c r="P47" i="1"/>
  <c r="O47" i="1"/>
  <c r="N47" i="1"/>
  <c r="M47" i="1"/>
  <c r="J47" i="1"/>
  <c r="I47" i="1"/>
  <c r="H47" i="1"/>
  <c r="G47" i="1"/>
  <c r="AC46" i="1"/>
  <c r="AA46" i="1"/>
  <c r="Z46" i="1"/>
  <c r="Y46" i="1"/>
  <c r="X46" i="1"/>
  <c r="W46" i="1"/>
  <c r="V46" i="1"/>
  <c r="U46" i="1"/>
  <c r="T46" i="1"/>
  <c r="S46" i="1"/>
  <c r="R46" i="1"/>
  <c r="P46" i="1"/>
  <c r="O46" i="1"/>
  <c r="N46" i="1"/>
  <c r="M46" i="1"/>
  <c r="J46" i="1"/>
  <c r="I46" i="1"/>
  <c r="H46" i="1"/>
  <c r="G46" i="1"/>
  <c r="AC45" i="1"/>
  <c r="AA45" i="1"/>
  <c r="Z45" i="1"/>
  <c r="Y45" i="1"/>
  <c r="X45" i="1"/>
  <c r="W45" i="1"/>
  <c r="V45" i="1"/>
  <c r="U45" i="1"/>
  <c r="T45" i="1"/>
  <c r="S45" i="1"/>
  <c r="R45" i="1"/>
  <c r="P45" i="1"/>
  <c r="O45" i="1"/>
  <c r="N45" i="1"/>
  <c r="M45" i="1"/>
  <c r="J45" i="1"/>
  <c r="I45" i="1"/>
  <c r="H45" i="1"/>
  <c r="G45" i="1"/>
  <c r="AC44" i="1"/>
  <c r="AA44" i="1"/>
  <c r="Z44" i="1"/>
  <c r="Y44" i="1"/>
  <c r="X44" i="1"/>
  <c r="W44" i="1"/>
  <c r="V44" i="1"/>
  <c r="U44" i="1"/>
  <c r="T44" i="1"/>
  <c r="S44" i="1"/>
  <c r="R44" i="1"/>
  <c r="P44" i="1"/>
  <c r="O44" i="1"/>
  <c r="N44" i="1"/>
  <c r="M44" i="1"/>
  <c r="J44" i="1"/>
  <c r="I44" i="1"/>
  <c r="H44" i="1"/>
  <c r="G44" i="1"/>
  <c r="AC43" i="1"/>
  <c r="AA43" i="1"/>
  <c r="Z43" i="1"/>
  <c r="Y43" i="1"/>
  <c r="X43" i="1"/>
  <c r="W43" i="1"/>
  <c r="V43" i="1"/>
  <c r="U43" i="1"/>
  <c r="T43" i="1"/>
  <c r="S43" i="1"/>
  <c r="R43" i="1"/>
  <c r="P43" i="1"/>
  <c r="O43" i="1"/>
  <c r="N43" i="1"/>
  <c r="M43" i="1"/>
  <c r="J43" i="1"/>
  <c r="I43" i="1"/>
  <c r="H43" i="1"/>
  <c r="G43" i="1"/>
  <c r="AC42" i="1"/>
  <c r="AA42" i="1"/>
  <c r="Z42" i="1"/>
  <c r="Y42" i="1"/>
  <c r="X42" i="1"/>
  <c r="W42" i="1"/>
  <c r="V42" i="1"/>
  <c r="U42" i="1"/>
  <c r="T42" i="1"/>
  <c r="S42" i="1"/>
  <c r="R42" i="1"/>
  <c r="P42" i="1"/>
  <c r="O42" i="1"/>
  <c r="N42" i="1"/>
  <c r="M42" i="1"/>
  <c r="J42" i="1"/>
  <c r="I42" i="1"/>
  <c r="H42" i="1"/>
  <c r="G42" i="1"/>
  <c r="AC41" i="1"/>
  <c r="AA41" i="1"/>
  <c r="Z41" i="1"/>
  <c r="Y41" i="1"/>
  <c r="X41" i="1"/>
  <c r="W41" i="1"/>
  <c r="V41" i="1"/>
  <c r="U41" i="1"/>
  <c r="T41" i="1"/>
  <c r="S41" i="1"/>
  <c r="R41" i="1"/>
  <c r="P41" i="1"/>
  <c r="O41" i="1"/>
  <c r="N41" i="1"/>
  <c r="M41" i="1"/>
  <c r="J41" i="1"/>
  <c r="I41" i="1"/>
  <c r="H41" i="1"/>
  <c r="G41" i="1"/>
  <c r="E41" i="1"/>
  <c r="AC40" i="1"/>
  <c r="AA40" i="1"/>
  <c r="Z40" i="1"/>
  <c r="Y40" i="1"/>
  <c r="X40" i="1"/>
  <c r="W40" i="1"/>
  <c r="V40" i="1"/>
  <c r="U40" i="1"/>
  <c r="T40" i="1"/>
  <c r="S40" i="1"/>
  <c r="R40" i="1"/>
  <c r="P40" i="1"/>
  <c r="O40" i="1"/>
  <c r="N40" i="1"/>
  <c r="M40" i="1"/>
  <c r="J40" i="1"/>
  <c r="I40" i="1"/>
  <c r="H40" i="1"/>
  <c r="G40" i="1"/>
  <c r="E40" i="1"/>
  <c r="AC39" i="1"/>
  <c r="AA39" i="1"/>
  <c r="Z39" i="1"/>
  <c r="Y39" i="1"/>
  <c r="X39" i="1"/>
  <c r="W39" i="1"/>
  <c r="V39" i="1"/>
  <c r="U39" i="1"/>
  <c r="T39" i="1"/>
  <c r="S39" i="1"/>
  <c r="R39" i="1"/>
  <c r="P39" i="1"/>
  <c r="O39" i="1"/>
  <c r="N39" i="1"/>
  <c r="M39" i="1"/>
  <c r="J39" i="1"/>
  <c r="I39" i="1"/>
  <c r="H39" i="1"/>
  <c r="G39" i="1"/>
  <c r="AC38" i="1"/>
  <c r="AA38" i="1"/>
  <c r="Z38" i="1"/>
  <c r="Y38" i="1"/>
  <c r="X38" i="1"/>
  <c r="W38" i="1"/>
  <c r="V38" i="1"/>
  <c r="U38" i="1"/>
  <c r="T38" i="1"/>
  <c r="S38" i="1"/>
  <c r="R38" i="1"/>
  <c r="P38" i="1"/>
  <c r="O38" i="1"/>
  <c r="N38" i="1"/>
  <c r="M38" i="1"/>
  <c r="J38" i="1"/>
  <c r="I38" i="1"/>
  <c r="H38" i="1"/>
  <c r="G38" i="1"/>
  <c r="AC37" i="1"/>
  <c r="AA37" i="1"/>
  <c r="Z37" i="1"/>
  <c r="Y37" i="1"/>
  <c r="X37" i="1"/>
  <c r="W37" i="1"/>
  <c r="V37" i="1"/>
  <c r="U37" i="1"/>
  <c r="T37" i="1"/>
  <c r="S37" i="1"/>
  <c r="R37" i="1"/>
  <c r="P37" i="1"/>
  <c r="O37" i="1"/>
  <c r="N37" i="1"/>
  <c r="M37" i="1"/>
  <c r="J37" i="1"/>
  <c r="I37" i="1"/>
  <c r="H37" i="1"/>
  <c r="G37" i="1"/>
  <c r="AC36" i="1"/>
  <c r="AA36" i="1"/>
  <c r="Z36" i="1"/>
  <c r="Y36" i="1"/>
  <c r="X36" i="1"/>
  <c r="W36" i="1"/>
  <c r="V36" i="1"/>
  <c r="U36" i="1"/>
  <c r="T36" i="1"/>
  <c r="S36" i="1"/>
  <c r="R36" i="1"/>
  <c r="P36" i="1"/>
  <c r="O36" i="1"/>
  <c r="N36" i="1"/>
  <c r="M36" i="1"/>
  <c r="J36" i="1"/>
  <c r="I36" i="1"/>
  <c r="H36" i="1"/>
  <c r="G36" i="1"/>
  <c r="AC35" i="1"/>
  <c r="AA35" i="1"/>
  <c r="Z35" i="1"/>
  <c r="Y35" i="1"/>
  <c r="X35" i="1"/>
  <c r="W35" i="1"/>
  <c r="V35" i="1"/>
  <c r="U35" i="1"/>
  <c r="T35" i="1"/>
  <c r="S35" i="1"/>
  <c r="R35" i="1"/>
  <c r="P35" i="1"/>
  <c r="O35" i="1"/>
  <c r="N35" i="1"/>
  <c r="M35" i="1"/>
  <c r="J35" i="1"/>
  <c r="I35" i="1"/>
  <c r="H35" i="1"/>
  <c r="G35" i="1"/>
  <c r="AC34" i="1"/>
  <c r="AA34" i="1"/>
  <c r="Z34" i="1"/>
  <c r="Y34" i="1"/>
  <c r="X34" i="1"/>
  <c r="W34" i="1"/>
  <c r="V34" i="1"/>
  <c r="U34" i="1"/>
  <c r="T34" i="1"/>
  <c r="S34" i="1"/>
  <c r="R34" i="1"/>
  <c r="P34" i="1"/>
  <c r="O34" i="1"/>
  <c r="N34" i="1"/>
  <c r="M34" i="1"/>
  <c r="J34" i="1"/>
  <c r="I34" i="1"/>
  <c r="H34" i="1"/>
  <c r="G34" i="1"/>
  <c r="AC33" i="1"/>
  <c r="AA33" i="1"/>
  <c r="Z33" i="1"/>
  <c r="Y33" i="1"/>
  <c r="X33" i="1"/>
  <c r="W33" i="1"/>
  <c r="V33" i="1"/>
  <c r="U33" i="1"/>
  <c r="T33" i="1"/>
  <c r="S33" i="1"/>
  <c r="R33" i="1"/>
  <c r="P33" i="1"/>
  <c r="O33" i="1"/>
  <c r="N33" i="1"/>
  <c r="M33" i="1"/>
  <c r="J33" i="1"/>
  <c r="I33" i="1"/>
  <c r="H33" i="1"/>
  <c r="G33" i="1"/>
  <c r="AC32" i="1"/>
  <c r="AA32" i="1"/>
  <c r="Z32" i="1"/>
  <c r="Y32" i="1"/>
  <c r="X32" i="1"/>
  <c r="W32" i="1"/>
  <c r="V32" i="1"/>
  <c r="U32" i="1"/>
  <c r="T32" i="1"/>
  <c r="S32" i="1"/>
  <c r="R32" i="1"/>
  <c r="P32" i="1"/>
  <c r="O32" i="1"/>
  <c r="N32" i="1"/>
  <c r="M32" i="1"/>
  <c r="J32" i="1"/>
  <c r="I32" i="1"/>
  <c r="H32" i="1"/>
  <c r="G32" i="1"/>
  <c r="AC31" i="1"/>
  <c r="AA31" i="1"/>
  <c r="Z31" i="1"/>
  <c r="Y31" i="1"/>
  <c r="X31" i="1"/>
  <c r="W31" i="1"/>
  <c r="V31" i="1"/>
  <c r="U31" i="1"/>
  <c r="T31" i="1"/>
  <c r="S31" i="1"/>
  <c r="R31" i="1"/>
  <c r="P31" i="1"/>
  <c r="O31" i="1"/>
  <c r="N31" i="1"/>
  <c r="M31" i="1"/>
  <c r="J31" i="1"/>
  <c r="I31" i="1"/>
  <c r="H31" i="1"/>
  <c r="G31" i="1"/>
  <c r="AC30" i="1"/>
  <c r="AA30" i="1"/>
  <c r="Z30" i="1"/>
  <c r="Y30" i="1"/>
  <c r="X30" i="1"/>
  <c r="W30" i="1"/>
  <c r="V30" i="1"/>
  <c r="U30" i="1"/>
  <c r="T30" i="1"/>
  <c r="S30" i="1"/>
  <c r="R30" i="1"/>
  <c r="P30" i="1"/>
  <c r="O30" i="1"/>
  <c r="N30" i="1"/>
  <c r="M30" i="1"/>
  <c r="J30" i="1"/>
  <c r="I30" i="1"/>
  <c r="H30" i="1"/>
  <c r="G30" i="1"/>
  <c r="AC29" i="1"/>
  <c r="AA29" i="1"/>
  <c r="Z29" i="1"/>
  <c r="Y29" i="1"/>
  <c r="X29" i="1"/>
  <c r="W29" i="1"/>
  <c r="V29" i="1"/>
  <c r="U29" i="1"/>
  <c r="T29" i="1"/>
  <c r="S29" i="1"/>
  <c r="R29" i="1"/>
  <c r="P29" i="1"/>
  <c r="O29" i="1"/>
  <c r="N29" i="1"/>
  <c r="M29" i="1"/>
  <c r="J29" i="1"/>
  <c r="I29" i="1"/>
  <c r="H29" i="1"/>
  <c r="G29" i="1"/>
  <c r="AC28" i="1"/>
  <c r="AA28" i="1"/>
  <c r="Z28" i="1"/>
  <c r="Y28" i="1"/>
  <c r="X28" i="1"/>
  <c r="W28" i="1"/>
  <c r="V28" i="1"/>
  <c r="U28" i="1"/>
  <c r="T28" i="1"/>
  <c r="S28" i="1"/>
  <c r="R28" i="1"/>
  <c r="P28" i="1"/>
  <c r="O28" i="1"/>
  <c r="N28" i="1"/>
  <c r="M28" i="1"/>
  <c r="J28" i="1"/>
  <c r="I28" i="1"/>
  <c r="H28" i="1"/>
  <c r="G28" i="1"/>
  <c r="AC27" i="1"/>
  <c r="AA27" i="1"/>
  <c r="Z27" i="1"/>
  <c r="Y27" i="1"/>
  <c r="X27" i="1"/>
  <c r="W27" i="1"/>
  <c r="V27" i="1"/>
  <c r="U27" i="1"/>
  <c r="T27" i="1"/>
  <c r="S27" i="1"/>
  <c r="R27" i="1"/>
  <c r="P27" i="1"/>
  <c r="O27" i="1"/>
  <c r="N27" i="1"/>
  <c r="M27" i="1"/>
  <c r="J27" i="1"/>
  <c r="I27" i="1"/>
  <c r="H27" i="1"/>
  <c r="G27" i="1"/>
  <c r="AC26" i="1"/>
  <c r="AA26" i="1"/>
  <c r="Z26" i="1"/>
  <c r="Y26" i="1"/>
  <c r="X26" i="1"/>
  <c r="W26" i="1"/>
  <c r="V26" i="1"/>
  <c r="U26" i="1"/>
  <c r="T26" i="1"/>
  <c r="S26" i="1"/>
  <c r="R26" i="1"/>
  <c r="P26" i="1"/>
  <c r="O26" i="1"/>
  <c r="N26" i="1"/>
  <c r="M26" i="1"/>
  <c r="J26" i="1"/>
  <c r="I26" i="1"/>
  <c r="H26" i="1"/>
  <c r="G26" i="1"/>
  <c r="AC25" i="1"/>
  <c r="AA25" i="1"/>
  <c r="Z25" i="1"/>
  <c r="Y25" i="1"/>
  <c r="X25" i="1"/>
  <c r="W25" i="1"/>
  <c r="V25" i="1"/>
  <c r="U25" i="1"/>
  <c r="T25" i="1"/>
  <c r="S25" i="1"/>
  <c r="R25" i="1"/>
  <c r="P25" i="1"/>
  <c r="O25" i="1"/>
  <c r="N25" i="1"/>
  <c r="M25" i="1"/>
  <c r="J25" i="1"/>
  <c r="I25" i="1"/>
  <c r="H25" i="1"/>
  <c r="G25" i="1"/>
  <c r="AC24" i="1"/>
  <c r="AA24" i="1"/>
  <c r="Z24" i="1"/>
  <c r="Y24" i="1"/>
  <c r="X24" i="1"/>
  <c r="W24" i="1"/>
  <c r="V24" i="1"/>
  <c r="U24" i="1"/>
  <c r="T24" i="1"/>
  <c r="S24" i="1"/>
  <c r="R24" i="1"/>
  <c r="P24" i="1"/>
  <c r="O24" i="1"/>
  <c r="N24" i="1"/>
  <c r="M24" i="1"/>
  <c r="J24" i="1"/>
  <c r="I24" i="1"/>
  <c r="H24" i="1"/>
  <c r="G24" i="1"/>
  <c r="AC23" i="1"/>
  <c r="AA23" i="1"/>
  <c r="Z23" i="1"/>
  <c r="Y23" i="1"/>
  <c r="X23" i="1"/>
  <c r="W23" i="1"/>
  <c r="V23" i="1"/>
  <c r="U23" i="1"/>
  <c r="T23" i="1"/>
  <c r="S23" i="1"/>
  <c r="R23" i="1"/>
  <c r="P23" i="1"/>
  <c r="O23" i="1"/>
  <c r="N23" i="1"/>
  <c r="M23" i="1"/>
  <c r="J23" i="1"/>
  <c r="I23" i="1"/>
  <c r="H23" i="1"/>
  <c r="G23" i="1"/>
  <c r="AC22" i="1"/>
  <c r="AA22" i="1"/>
  <c r="Z22" i="1"/>
  <c r="Y22" i="1"/>
  <c r="X22" i="1"/>
  <c r="W22" i="1"/>
  <c r="V22" i="1"/>
  <c r="U22" i="1"/>
  <c r="T22" i="1"/>
  <c r="S22" i="1"/>
  <c r="R22" i="1"/>
  <c r="P22" i="1"/>
  <c r="O22" i="1"/>
  <c r="N22" i="1"/>
  <c r="M22" i="1"/>
  <c r="J22" i="1"/>
  <c r="I22" i="1"/>
  <c r="H22" i="1"/>
  <c r="G22" i="1"/>
  <c r="AC21" i="1"/>
  <c r="AA21" i="1"/>
  <c r="Z21" i="1"/>
  <c r="Y21" i="1"/>
  <c r="X21" i="1"/>
  <c r="W21" i="1"/>
  <c r="V21" i="1"/>
  <c r="U21" i="1"/>
  <c r="T21" i="1"/>
  <c r="S21" i="1"/>
  <c r="R21" i="1"/>
  <c r="P21" i="1"/>
  <c r="O21" i="1"/>
  <c r="N21" i="1"/>
  <c r="M21" i="1"/>
  <c r="J21" i="1"/>
  <c r="I21" i="1"/>
  <c r="H21" i="1"/>
  <c r="G21" i="1"/>
  <c r="AC20" i="1"/>
  <c r="AA20" i="1"/>
  <c r="Z20" i="1"/>
  <c r="Y20" i="1"/>
  <c r="X20" i="1"/>
  <c r="W20" i="1"/>
  <c r="V20" i="1"/>
  <c r="U20" i="1"/>
  <c r="T20" i="1"/>
  <c r="S20" i="1"/>
  <c r="R20" i="1"/>
  <c r="P20" i="1"/>
  <c r="O20" i="1"/>
  <c r="N20" i="1"/>
  <c r="M20" i="1"/>
  <c r="J20" i="1"/>
  <c r="I20" i="1"/>
  <c r="H20" i="1"/>
  <c r="G20" i="1"/>
  <c r="AC19" i="1"/>
  <c r="AA19" i="1"/>
  <c r="Z19" i="1"/>
  <c r="Y19" i="1"/>
  <c r="X19" i="1"/>
  <c r="W19" i="1"/>
  <c r="V19" i="1"/>
  <c r="U19" i="1"/>
  <c r="T19" i="1"/>
  <c r="S19" i="1"/>
  <c r="R19" i="1"/>
  <c r="P19" i="1"/>
  <c r="O19" i="1"/>
  <c r="N19" i="1"/>
  <c r="M19" i="1"/>
  <c r="J19" i="1"/>
  <c r="I19" i="1"/>
  <c r="H19" i="1"/>
  <c r="G19" i="1"/>
  <c r="AC18" i="1"/>
  <c r="AA18" i="1"/>
  <c r="Z18" i="1"/>
  <c r="Y18" i="1"/>
  <c r="X18" i="1"/>
  <c r="W18" i="1"/>
  <c r="V18" i="1"/>
  <c r="U18" i="1"/>
  <c r="T18" i="1"/>
  <c r="S18" i="1"/>
  <c r="R18" i="1"/>
  <c r="P18" i="1"/>
  <c r="O18" i="1"/>
  <c r="N18" i="1"/>
  <c r="M18" i="1"/>
  <c r="J18" i="1"/>
  <c r="I18" i="1"/>
  <c r="H18" i="1"/>
  <c r="G18" i="1"/>
  <c r="AC17" i="1"/>
  <c r="AA17" i="1"/>
  <c r="Z17" i="1"/>
  <c r="Y17" i="1"/>
  <c r="X17" i="1"/>
  <c r="W17" i="1"/>
  <c r="V17" i="1"/>
  <c r="U17" i="1"/>
  <c r="T17" i="1"/>
  <c r="S17" i="1"/>
  <c r="R17" i="1"/>
  <c r="P17" i="1"/>
  <c r="O17" i="1"/>
  <c r="N17" i="1"/>
  <c r="M17" i="1"/>
  <c r="J17" i="1"/>
  <c r="I17" i="1"/>
  <c r="H17" i="1"/>
  <c r="G17" i="1"/>
  <c r="AC16" i="1"/>
  <c r="AA16" i="1"/>
  <c r="Z16" i="1"/>
  <c r="Y16" i="1"/>
  <c r="X16" i="1"/>
  <c r="W16" i="1"/>
  <c r="V16" i="1"/>
  <c r="U16" i="1"/>
  <c r="T16" i="1"/>
  <c r="S16" i="1"/>
  <c r="R16" i="1"/>
  <c r="P16" i="1"/>
  <c r="O16" i="1"/>
  <c r="N16" i="1"/>
  <c r="M16" i="1"/>
  <c r="J16" i="1"/>
  <c r="I16" i="1"/>
  <c r="H16" i="1"/>
  <c r="G16" i="1"/>
  <c r="AC15" i="1"/>
  <c r="AA15" i="1"/>
  <c r="Z15" i="1"/>
  <c r="Y15" i="1"/>
  <c r="X15" i="1"/>
  <c r="W15" i="1"/>
  <c r="V15" i="1"/>
  <c r="U15" i="1"/>
  <c r="T15" i="1"/>
  <c r="S15" i="1"/>
  <c r="R15" i="1"/>
  <c r="P15" i="1"/>
  <c r="O15" i="1"/>
  <c r="N15" i="1"/>
  <c r="M15" i="1"/>
  <c r="J15" i="1"/>
  <c r="I15" i="1"/>
  <c r="H15" i="1"/>
  <c r="G15" i="1"/>
  <c r="AC14" i="1"/>
  <c r="AA14" i="1"/>
  <c r="Z14" i="1"/>
  <c r="Y14" i="1"/>
  <c r="X14" i="1"/>
  <c r="W14" i="1"/>
  <c r="V14" i="1"/>
  <c r="U14" i="1"/>
  <c r="T14" i="1"/>
  <c r="S14" i="1"/>
  <c r="R14" i="1"/>
  <c r="P14" i="1"/>
  <c r="O14" i="1"/>
  <c r="N14" i="1"/>
  <c r="M14" i="1"/>
  <c r="J14" i="1"/>
  <c r="I14" i="1"/>
  <c r="H14" i="1"/>
  <c r="G14" i="1"/>
  <c r="AC13" i="1"/>
  <c r="AA13" i="1"/>
  <c r="Z13" i="1"/>
  <c r="Y13" i="1"/>
  <c r="X13" i="1"/>
  <c r="W13" i="1"/>
  <c r="V13" i="1"/>
  <c r="U13" i="1"/>
  <c r="T13" i="1"/>
  <c r="S13" i="1"/>
  <c r="R13" i="1"/>
  <c r="P13" i="1"/>
  <c r="O13" i="1"/>
  <c r="N13" i="1"/>
  <c r="M13" i="1"/>
  <c r="J13" i="1"/>
  <c r="I13" i="1"/>
  <c r="H13" i="1"/>
  <c r="G13" i="1"/>
  <c r="AC12" i="1"/>
  <c r="AA12" i="1"/>
  <c r="Z12" i="1"/>
  <c r="Y12" i="1"/>
  <c r="X12" i="1"/>
  <c r="W12" i="1"/>
  <c r="V12" i="1"/>
  <c r="U12" i="1"/>
  <c r="T12" i="1"/>
  <c r="S12" i="1"/>
  <c r="R12" i="1"/>
  <c r="P12" i="1"/>
  <c r="O12" i="1"/>
  <c r="N12" i="1"/>
  <c r="M12" i="1"/>
  <c r="J12" i="1"/>
  <c r="I12" i="1"/>
  <c r="H12" i="1"/>
  <c r="G12" i="1"/>
  <c r="AC11" i="1"/>
  <c r="AA11" i="1"/>
  <c r="Z11" i="1"/>
  <c r="Y11" i="1"/>
  <c r="X11" i="1"/>
  <c r="W11" i="1"/>
  <c r="V11" i="1"/>
  <c r="U11" i="1"/>
  <c r="T11" i="1"/>
  <c r="S11" i="1"/>
  <c r="R11" i="1"/>
  <c r="P11" i="1"/>
  <c r="O11" i="1"/>
  <c r="N11" i="1"/>
  <c r="M11" i="1"/>
  <c r="J11" i="1"/>
  <c r="I11" i="1"/>
  <c r="H11" i="1"/>
  <c r="G11" i="1"/>
  <c r="AC10" i="1"/>
  <c r="AA10" i="1"/>
  <c r="Z10" i="1"/>
  <c r="Y10" i="1"/>
  <c r="X10" i="1"/>
  <c r="W10" i="1"/>
  <c r="V10" i="1"/>
  <c r="U10" i="1"/>
  <c r="T10" i="1"/>
  <c r="S10" i="1"/>
  <c r="R10" i="1"/>
  <c r="P10" i="1"/>
  <c r="O10" i="1"/>
  <c r="N10" i="1"/>
  <c r="M10" i="1"/>
  <c r="J10" i="1"/>
  <c r="I10" i="1"/>
  <c r="H10" i="1"/>
  <c r="G10" i="1"/>
  <c r="AC9" i="1"/>
  <c r="AA9" i="1"/>
  <c r="Z9" i="1"/>
  <c r="Y9" i="1"/>
  <c r="X9" i="1"/>
  <c r="W9" i="1"/>
  <c r="V9" i="1"/>
  <c r="U9" i="1"/>
  <c r="T9" i="1"/>
  <c r="S9" i="1"/>
  <c r="R9" i="1"/>
  <c r="P9" i="1"/>
  <c r="O9" i="1"/>
  <c r="N9" i="1"/>
  <c r="M9" i="1"/>
  <c r="J9" i="1"/>
  <c r="I9" i="1"/>
  <c r="H9" i="1"/>
  <c r="G9" i="1"/>
  <c r="AC8" i="1"/>
  <c r="AA8" i="1"/>
  <c r="Z8" i="1"/>
  <c r="Y8" i="1"/>
  <c r="X8" i="1"/>
  <c r="W8" i="1"/>
  <c r="V8" i="1"/>
  <c r="U8" i="1"/>
  <c r="T8" i="1"/>
  <c r="S8" i="1"/>
  <c r="R8" i="1"/>
  <c r="P8" i="1"/>
  <c r="O8" i="1"/>
  <c r="N8" i="1"/>
  <c r="M8" i="1"/>
  <c r="J8" i="1"/>
  <c r="I8" i="1"/>
  <c r="H8" i="1"/>
  <c r="G8" i="1"/>
  <c r="AC7" i="1"/>
  <c r="AA7" i="1"/>
  <c r="Z7" i="1"/>
  <c r="Y7" i="1"/>
  <c r="X7" i="1"/>
  <c r="W7" i="1"/>
  <c r="V7" i="1"/>
  <c r="U7" i="1"/>
  <c r="T7" i="1"/>
  <c r="S7" i="1"/>
  <c r="R7" i="1"/>
  <c r="P7" i="1"/>
  <c r="O7" i="1"/>
  <c r="N7" i="1"/>
  <c r="M7" i="1"/>
  <c r="J7" i="1"/>
  <c r="I7" i="1"/>
  <c r="H7" i="1"/>
  <c r="G7" i="1"/>
  <c r="AC6" i="1"/>
  <c r="AA6" i="1"/>
  <c r="Z6" i="1"/>
  <c r="Y6" i="1"/>
  <c r="X6" i="1"/>
  <c r="W6" i="1"/>
  <c r="V6" i="1"/>
  <c r="U6" i="1"/>
  <c r="T6" i="1"/>
  <c r="S6" i="1"/>
  <c r="R6" i="1"/>
  <c r="P6" i="1"/>
  <c r="O6" i="1"/>
  <c r="N6" i="1"/>
  <c r="M6" i="1"/>
  <c r="J6" i="1"/>
  <c r="I6" i="1"/>
  <c r="H6" i="1"/>
  <c r="G6" i="1"/>
  <c r="AC5" i="1"/>
  <c r="AA5" i="1"/>
  <c r="Z5" i="1"/>
  <c r="Y5" i="1"/>
  <c r="X5" i="1"/>
  <c r="W5" i="1"/>
  <c r="V5" i="1"/>
  <c r="U5" i="1"/>
  <c r="T5" i="1"/>
  <c r="S5" i="1"/>
  <c r="R5" i="1"/>
  <c r="P5" i="1"/>
  <c r="O5" i="1"/>
  <c r="N5" i="1"/>
  <c r="M5" i="1"/>
  <c r="J5" i="1"/>
  <c r="I5" i="1"/>
  <c r="H5" i="1"/>
  <c r="G5" i="1"/>
  <c r="AC4" i="1"/>
  <c r="AA4" i="1"/>
  <c r="Z4" i="1"/>
  <c r="Y4" i="1"/>
  <c r="X4" i="1"/>
  <c r="W4" i="1"/>
  <c r="V4" i="1"/>
  <c r="U4" i="1"/>
  <c r="T4" i="1"/>
  <c r="S4" i="1"/>
  <c r="R4" i="1"/>
  <c r="P4" i="1"/>
  <c r="O4" i="1"/>
  <c r="N4" i="1"/>
  <c r="M4" i="1"/>
  <c r="J4" i="1"/>
  <c r="I4" i="1"/>
  <c r="H4" i="1"/>
  <c r="G4" i="1"/>
  <c r="AC3" i="1"/>
  <c r="AA3" i="1"/>
  <c r="Z3" i="1"/>
  <c r="Y3" i="1"/>
  <c r="X3" i="1"/>
  <c r="W3" i="1"/>
  <c r="V3" i="1"/>
  <c r="U3" i="1"/>
  <c r="T3" i="1"/>
  <c r="S3" i="1"/>
  <c r="R3" i="1"/>
  <c r="P3" i="1"/>
  <c r="O3" i="1"/>
  <c r="N3" i="1"/>
  <c r="M3" i="1"/>
  <c r="J3" i="1"/>
  <c r="I3" i="1"/>
  <c r="H3" i="1"/>
  <c r="G3" i="1"/>
  <c r="AC2" i="1"/>
  <c r="AA2" i="1"/>
  <c r="Z2" i="1"/>
  <c r="Y2" i="1"/>
  <c r="X2" i="1"/>
  <c r="W2" i="1"/>
  <c r="V2" i="1"/>
  <c r="U2" i="1"/>
  <c r="T2" i="1"/>
  <c r="S2" i="1"/>
  <c r="R2" i="1"/>
  <c r="P2" i="1"/>
  <c r="O2" i="1"/>
  <c r="N2" i="1"/>
  <c r="M2" i="1"/>
  <c r="J2" i="1"/>
  <c r="I2" i="1"/>
  <c r="H2" i="1"/>
  <c r="G2" i="1"/>
</calcChain>
</file>

<file path=xl/sharedStrings.xml><?xml version="1.0" encoding="utf-8"?>
<sst xmlns="http://schemas.openxmlformats.org/spreadsheetml/2006/main" count="1597" uniqueCount="184">
  <si>
    <t>测算方法：“自下而上法”，所需系数全部使用徐琼文献中的系数（徐琼,程慧,钟美瑞.中国旅游业碳排放效率趋同演变及其趋势预测[J].生态学报,2023,43(09):3417-3429.）</t>
  </si>
  <si>
    <t>注：黑色字体是原始数据，红色字体是预测数据，蓝色字体是计算得出的数据。</t>
  </si>
  <si>
    <t>注：五种旅游目的“观光游览、休闲度假、商务出差、探亲访友、其他”人数计算方法：旅游总人次×《旅游抽样调查资料》国内城镇居民旅游目的比例</t>
  </si>
  <si>
    <t>Province</t>
  </si>
  <si>
    <t>Year</t>
  </si>
  <si>
    <t>Railway passenger turnover (100 million passenger-kilometers)</t>
  </si>
  <si>
    <t>Highway passenger turnover (100 million passenger-kilometers)</t>
  </si>
  <si>
    <t>Waterway passenger turnover (100 million passenger-kilometers)</t>
  </si>
  <si>
    <t>Civil aviation passenger turnover (100 million passenger-kilometers)</t>
  </si>
  <si>
    <t>Tourism transportation carbon emissions (g)</t>
  </si>
  <si>
    <t>Tourism transportation carbon emissions (10 thousand tons)</t>
  </si>
  <si>
    <t>Tourism transportation energy consumption (MJ)</t>
  </si>
  <si>
    <t>Tourism transportation energy consumption (TJ)</t>
  </si>
  <si>
    <t>Tourist hotel bed places (beds)</t>
  </si>
  <si>
    <t>Tourist hotel occupancy rate (%)</t>
  </si>
  <si>
    <t>Tourism accommodation carbon emissions (g)</t>
  </si>
  <si>
    <t>Tourism accommodation carbon emissions (t)</t>
  </si>
  <si>
    <t>Tourism accommodation energy consumption (MJ)</t>
  </si>
  <si>
    <t>Tourism accommodation energy consumption (TJ)</t>
  </si>
  <si>
    <t>Total tourist arrivals (10 thousand person-times)</t>
  </si>
  <si>
    <t>Total sightseeing tourist arrivals (10 thousand person-times)</t>
  </si>
  <si>
    <t>Total leisure &amp; vacation tourist arrivals (10 thousand person-times)</t>
  </si>
  <si>
    <t>Total business travel arrivals (10 thousand person-times)</t>
  </si>
  <si>
    <t>Total tourist arrivals for visiting relatives and friends (10 thousand person-times)</t>
  </si>
  <si>
    <t>Total tourist arrivals for other purposes (10 thousand person-times)</t>
  </si>
  <si>
    <t>Tourism activity carbon emissions (g)</t>
  </si>
  <si>
    <t>Tourism activity carbon emissions (t)</t>
  </si>
  <si>
    <t>Tourism activity energy consumption (MJ)</t>
  </si>
  <si>
    <t>Tourism activity energy consumption (TJ)</t>
  </si>
  <si>
    <t>Tourism industry carbon emissions (g)</t>
  </si>
  <si>
    <t>Tourism industry carbon emissions (10 thousand tons)</t>
  </si>
  <si>
    <t>Tourism industry energy consumption (MJ)</t>
  </si>
  <si>
    <t>Tourism industry energy consumption (TJ)</t>
  </si>
  <si>
    <r>
      <rPr>
        <sz val="11"/>
        <color theme="1"/>
        <rFont val="宋体"/>
        <charset val="134"/>
      </rPr>
      <t>北京</t>
    </r>
  </si>
  <si>
    <r>
      <rPr>
        <sz val="11"/>
        <color theme="1"/>
        <rFont val="宋体"/>
        <charset val="134"/>
      </rPr>
      <t>天津</t>
    </r>
  </si>
  <si>
    <r>
      <rPr>
        <sz val="11"/>
        <color theme="1"/>
        <rFont val="宋体"/>
        <charset val="134"/>
      </rPr>
      <t>河北</t>
    </r>
  </si>
  <si>
    <r>
      <rPr>
        <sz val="11"/>
        <color theme="1"/>
        <rFont val="宋体"/>
        <charset val="134"/>
      </rPr>
      <t>山西</t>
    </r>
  </si>
  <si>
    <r>
      <rPr>
        <sz val="11"/>
        <color theme="1"/>
        <rFont val="宋体"/>
        <charset val="134"/>
      </rPr>
      <t>内蒙古</t>
    </r>
  </si>
  <si>
    <r>
      <rPr>
        <sz val="11"/>
        <color theme="1"/>
        <rFont val="宋体"/>
        <charset val="134"/>
      </rPr>
      <t>辽宁</t>
    </r>
  </si>
  <si>
    <r>
      <rPr>
        <sz val="11"/>
        <color theme="1"/>
        <rFont val="宋体"/>
        <charset val="134"/>
      </rPr>
      <t>吉林</t>
    </r>
  </si>
  <si>
    <r>
      <rPr>
        <sz val="11"/>
        <color theme="1"/>
        <rFont val="宋体"/>
        <charset val="134"/>
      </rPr>
      <t>黑龙江</t>
    </r>
  </si>
  <si>
    <t>44363</t>
  </si>
  <si>
    <r>
      <rPr>
        <sz val="11"/>
        <color theme="1"/>
        <rFont val="宋体"/>
        <charset val="134"/>
      </rPr>
      <t>上海</t>
    </r>
  </si>
  <si>
    <t>715.09</t>
  </si>
  <si>
    <t>845.52</t>
  </si>
  <si>
    <t>1034.96</t>
  </si>
  <si>
    <t>1136.69</t>
  </si>
  <si>
    <t>1040.97</t>
  </si>
  <si>
    <t>95921</t>
  </si>
  <si>
    <t>1217.26</t>
  </si>
  <si>
    <t>1445.81</t>
  </si>
  <si>
    <t>1905.75</t>
  </si>
  <si>
    <t>2107.12</t>
  </si>
  <si>
    <t>2334.18</t>
  </si>
  <si>
    <t>1234.21</t>
  </si>
  <si>
    <t>1264.25</t>
  </si>
  <si>
    <t>736.31</t>
  </si>
  <si>
    <t>2025.46</t>
  </si>
  <si>
    <r>
      <rPr>
        <sz val="11"/>
        <color theme="1"/>
        <rFont val="宋体"/>
        <charset val="134"/>
      </rPr>
      <t>江苏</t>
    </r>
  </si>
  <si>
    <t>150873</t>
  </si>
  <si>
    <r>
      <rPr>
        <sz val="11"/>
        <color theme="1"/>
        <rFont val="宋体"/>
        <charset val="134"/>
      </rPr>
      <t>浙江</t>
    </r>
  </si>
  <si>
    <t>269609</t>
  </si>
  <si>
    <r>
      <rPr>
        <sz val="11"/>
        <color theme="1"/>
        <rFont val="宋体"/>
        <charset val="134"/>
      </rPr>
      <t>安徽</t>
    </r>
  </si>
  <si>
    <t>80582</t>
  </si>
  <si>
    <r>
      <rPr>
        <sz val="11"/>
        <color theme="1"/>
        <rFont val="宋体"/>
        <charset val="134"/>
      </rPr>
      <t>福建</t>
    </r>
  </si>
  <si>
    <t>88876</t>
  </si>
  <si>
    <r>
      <rPr>
        <sz val="11"/>
        <color theme="1"/>
        <rFont val="宋体"/>
        <charset val="134"/>
      </rPr>
      <t>江西</t>
    </r>
  </si>
  <si>
    <t>69083</t>
  </si>
  <si>
    <r>
      <rPr>
        <sz val="11"/>
        <color theme="1"/>
        <rFont val="宋体"/>
        <charset val="134"/>
      </rPr>
      <t>山东</t>
    </r>
  </si>
  <si>
    <t>165628</t>
  </si>
  <si>
    <r>
      <rPr>
        <sz val="11"/>
        <color theme="1"/>
        <rFont val="宋体"/>
        <charset val="134"/>
      </rPr>
      <t>河南</t>
    </r>
  </si>
  <si>
    <t>74529</t>
  </si>
  <si>
    <r>
      <rPr>
        <sz val="11"/>
        <color theme="1"/>
        <rFont val="宋体"/>
        <charset val="134"/>
      </rPr>
      <t>湖北</t>
    </r>
  </si>
  <si>
    <t>71472</t>
  </si>
  <si>
    <r>
      <rPr>
        <sz val="11"/>
        <color theme="1"/>
        <rFont val="宋体"/>
        <charset val="134"/>
      </rPr>
      <t>湖南</t>
    </r>
  </si>
  <si>
    <t>96160</t>
  </si>
  <si>
    <r>
      <rPr>
        <sz val="11"/>
        <color theme="1"/>
        <rFont val="宋体"/>
        <charset val="134"/>
      </rPr>
      <t>广东</t>
    </r>
  </si>
  <si>
    <t>848.14</t>
  </si>
  <si>
    <t>1141.07</t>
  </si>
  <si>
    <t>1377.06</t>
  </si>
  <si>
    <t>225488</t>
  </si>
  <si>
    <t>1656.05</t>
  </si>
  <si>
    <t>1808.63</t>
  </si>
  <si>
    <t>2127.82</t>
  </si>
  <si>
    <t>2416.38</t>
  </si>
  <si>
    <t>2639.26</t>
  </si>
  <si>
    <t>1426.32</t>
  </si>
  <si>
    <t>1411.33</t>
  </si>
  <si>
    <t>898.40</t>
  </si>
  <si>
    <t>2254.98</t>
  </si>
  <si>
    <r>
      <rPr>
        <sz val="11"/>
        <color theme="1"/>
        <rFont val="宋体"/>
        <charset val="134"/>
      </rPr>
      <t>广西</t>
    </r>
  </si>
  <si>
    <t>78944</t>
  </si>
  <si>
    <r>
      <rPr>
        <sz val="11"/>
        <color theme="1"/>
        <rFont val="宋体"/>
        <charset val="134"/>
      </rPr>
      <t>海南</t>
    </r>
  </si>
  <si>
    <t>52491</t>
  </si>
  <si>
    <r>
      <rPr>
        <sz val="11"/>
        <color theme="1"/>
        <rFont val="宋体"/>
        <charset val="134"/>
      </rPr>
      <t>重庆</t>
    </r>
  </si>
  <si>
    <t>61.96</t>
  </si>
  <si>
    <t>76.47</t>
  </si>
  <si>
    <t>93.42</t>
  </si>
  <si>
    <t>144.83</t>
  </si>
  <si>
    <t>162.52</t>
  </si>
  <si>
    <t>70757</t>
  </si>
  <si>
    <t>191.67</t>
  </si>
  <si>
    <t>223.31</t>
  </si>
  <si>
    <t>260.48</t>
  </si>
  <si>
    <t>302.74</t>
  </si>
  <si>
    <t>377.61</t>
  </si>
  <si>
    <t>415.57</t>
  </si>
  <si>
    <t>512.91</t>
  </si>
  <si>
    <t>363.50</t>
  </si>
  <si>
    <t>364.56</t>
  </si>
  <si>
    <t>230.56</t>
  </si>
  <si>
    <t>506.02</t>
  </si>
  <si>
    <r>
      <rPr>
        <sz val="11"/>
        <color theme="1"/>
        <rFont val="宋体"/>
        <charset val="134"/>
      </rPr>
      <t>四川</t>
    </r>
  </si>
  <si>
    <t>236.00</t>
  </si>
  <si>
    <t>303.00</t>
  </si>
  <si>
    <t>365.70</t>
  </si>
  <si>
    <t>400.18</t>
  </si>
  <si>
    <t>430.23</t>
  </si>
  <si>
    <t>81132</t>
  </si>
  <si>
    <t>543.00</t>
  </si>
  <si>
    <t>628.00</t>
  </si>
  <si>
    <t>717.00</t>
  </si>
  <si>
    <t>783.68</t>
  </si>
  <si>
    <t>856.00</t>
  </si>
  <si>
    <t>954.70</t>
  </si>
  <si>
    <t>1106.80</t>
  </si>
  <si>
    <t>657.80</t>
  </si>
  <si>
    <t>721.30</t>
  </si>
  <si>
    <t>1105.00</t>
  </si>
  <si>
    <r>
      <rPr>
        <sz val="11"/>
        <color theme="1"/>
        <rFont val="宋体"/>
        <charset val="134"/>
      </rPr>
      <t>贵州</t>
    </r>
  </si>
  <si>
    <t>42876</t>
  </si>
  <si>
    <r>
      <rPr>
        <sz val="11"/>
        <color theme="1"/>
        <rFont val="宋体"/>
        <charset val="134"/>
      </rPr>
      <t>云南</t>
    </r>
  </si>
  <si>
    <t>85439</t>
  </si>
  <si>
    <r>
      <rPr>
        <sz val="11"/>
        <color theme="1"/>
        <rFont val="宋体"/>
        <charset val="134"/>
      </rPr>
      <t>陕西</t>
    </r>
  </si>
  <si>
    <t>70506</t>
  </si>
  <si>
    <r>
      <rPr>
        <sz val="11"/>
        <color theme="1"/>
        <rFont val="宋体"/>
        <charset val="134"/>
      </rPr>
      <t>甘肃</t>
    </r>
  </si>
  <si>
    <t>54449</t>
  </si>
  <si>
    <r>
      <rPr>
        <sz val="11"/>
        <color theme="1"/>
        <rFont val="宋体"/>
        <charset val="134"/>
      </rPr>
      <t>青海</t>
    </r>
  </si>
  <si>
    <t>15461</t>
  </si>
  <si>
    <r>
      <rPr>
        <sz val="11"/>
        <color theme="1"/>
        <rFont val="宋体"/>
        <charset val="134"/>
      </rPr>
      <t>宁夏</t>
    </r>
  </si>
  <si>
    <t>14707</t>
  </si>
  <si>
    <r>
      <rPr>
        <sz val="11"/>
        <color theme="1"/>
        <rFont val="宋体"/>
        <charset val="134"/>
      </rPr>
      <t>新疆</t>
    </r>
  </si>
  <si>
    <t>90201</t>
  </si>
  <si>
    <t>Tourism carbon emissions (million tonnes)</t>
  </si>
  <si>
    <t>Id</t>
  </si>
  <si>
    <t>UrbanizationRate</t>
  </si>
  <si>
    <t>Tourism GDP</t>
  </si>
  <si>
    <t>Green techn.</t>
  </si>
  <si>
    <t>Beijing</t>
  </si>
  <si>
    <t>Tianjin</t>
  </si>
  <si>
    <t>Hebei</t>
  </si>
  <si>
    <t>Shanxi</t>
  </si>
  <si>
    <t>Inner Mongolia Autonomous Region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</si>
  <si>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</si>
  <si>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</si>
  <si>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</si>
  <si>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</si>
  <si>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</si>
  <si>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</si>
  <si>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</si>
  <si>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</si>
  <si>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</si>
  <si>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</si>
  <si>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</si>
  <si>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</si>
  <si>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</si>
  <si>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</si>
  <si>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 Zhuang Autonomous Region</t>
  </si>
  <si>
    <t>Hainan</t>
  </si>
  <si>
    <t>Chongqing</t>
  </si>
  <si>
    <t>Sichuan</t>
  </si>
  <si>
    <t>Guizhou</t>
  </si>
  <si>
    <t>Yunnan</t>
  </si>
  <si>
    <t>Shaanxi</t>
  </si>
  <si>
    <t>Gansu</t>
  </si>
  <si>
    <t>Qinghai</t>
  </si>
  <si>
    <t>Ningxia Hui Autonomous Region</t>
  </si>
  <si>
    <t>Xinjiang Uygur Autonomous Region</t>
  </si>
  <si>
    <t>Inner Mongolia</t>
  </si>
  <si>
    <t>Guangxi</t>
  </si>
  <si>
    <t>Ningxia</t>
  </si>
  <si>
    <t>Xinjiang</t>
  </si>
  <si>
    <t>Number of Tourism arrival</t>
  </si>
  <si>
    <t>Intensity of environmental regulation (Governance)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</si>
</sst>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8" formatCode="0.00_);[Red]\(0.00\)"/>
    <numFmt numFmtId="169" formatCode="0_);[Red]\(0\)"/>
    <numFmt numFmtId="170" formatCode="0.0000_);[Red]\(0.0000\)"/>
    <numFmt numFmtId="171" formatCode="0.00_ "/>
    <numFmt numFmtId="174" formatCode="0.000000_ "/>
  </numFmts>
  <fonts count="24">
    <font>
      <sz val="11"/>
      <color theme="1"/>
      <name val="Calibri"/>
      <charset val="134"/>
      <scheme val="minor"/>
    </font>
    <font>
      <b/>
      <sz val="11"/>
      <color theme="4"/>
      <name val="Calibri"/>
      <charset val="134"/>
      <scheme val="minor"/>
    </font>
    <font>
      <sz val="11"/>
      <color theme="1"/>
      <name val="宋体"/>
      <charset val="134"/>
    </font>
    <font>
      <b/>
      <sz val="11"/>
      <color theme="4"/>
      <name val="宋体"/>
      <charset val="134"/>
    </font>
    <font>
      <sz val="11"/>
      <color theme="1"/>
      <name val="Times New Roman"/>
      <family val="1"/>
    </font>
    <font>
      <b/>
      <sz val="11"/>
      <color theme="4"/>
      <name val="Times New Roman"/>
      <family val="1"/>
    </font>
    <font>
      <sz val="11"/>
      <color theme="4"/>
      <name val="Calibri"/>
      <charset val="134"/>
      <scheme val="minor"/>
    </font>
    <font>
      <sz val="11"/>
      <color theme="1"/>
      <name val="等线"/>
      <family val="4"/>
      <charset val="134"/>
    </font>
    <font>
      <sz val="11"/>
      <name val="Calibri"/>
      <charset val="134"/>
      <scheme val="minor"/>
    </font>
    <font>
      <sz val="11"/>
      <name val="宋体"/>
      <charset val="134"/>
    </font>
    <font>
      <sz val="11"/>
      <color theme="4"/>
      <name val="宋体"/>
      <charset val="134"/>
    </font>
    <font>
      <sz val="11"/>
      <color rgb="FF000000"/>
      <name val="等线"/>
      <family val="4"/>
      <charset val="134"/>
    </font>
    <font>
      <sz val="11"/>
      <name val="宋体"/>
      <charset val="134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theme="4"/>
      <name val="Times New Roman"/>
      <family val="1"/>
    </font>
    <font>
      <sz val="11"/>
      <color rgb="FF000000"/>
      <name val="Times New Roman"/>
      <family val="1"/>
    </font>
    <font>
      <sz val="11"/>
      <color rgb="FF555555"/>
      <name val="Times New Roman"/>
      <family val="1"/>
    </font>
    <font>
      <sz val="24"/>
      <color theme="1"/>
      <name val="Calibri"/>
      <charset val="134"/>
      <scheme val="minor"/>
    </font>
    <font>
      <sz val="24"/>
      <color theme="1"/>
      <name val="宋体"/>
      <charset val="134"/>
    </font>
    <font>
      <u/>
      <sz val="11"/>
      <color rgb="FF0000FF"/>
      <name val="Calibri"/>
      <charset val="134"/>
      <scheme val="minor"/>
    </font>
    <font>
      <sz val="12"/>
      <name val="宋体"/>
      <charset val="134"/>
    </font>
    <font>
      <sz val="11"/>
      <color theme="1"/>
      <name val="Calibri"/>
      <family val="4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/>
    <xf numFmtId="0" fontId="21" fillId="0" borderId="0"/>
  </cellStyleXfs>
  <cellXfs count="50">
    <xf numFmtId="0" fontId="0" fillId="0" borderId="0" xfId="0">
      <alignment vertical="center"/>
    </xf>
    <xf numFmtId="168" fontId="1" fillId="0" borderId="0" xfId="0" applyNumberFormat="1" applyFont="1" applyAlignment="1">
      <alignment horizontal="center" vertical="center"/>
    </xf>
    <xf numFmtId="168" fontId="1" fillId="0" borderId="0" xfId="0" applyNumberFormat="1" applyFont="1">
      <alignment vertical="center"/>
    </xf>
    <xf numFmtId="168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68" fontId="3" fillId="0" borderId="0" xfId="0" applyNumberFormat="1" applyFont="1" applyAlignment="1">
      <alignment horizontal="center" vertical="center" wrapText="1"/>
    </xf>
    <xf numFmtId="168" fontId="3" fillId="0" borderId="0" xfId="0" applyNumberFormat="1" applyFont="1" applyAlignment="1">
      <alignment horizontal="center" vertical="top" wrapText="1"/>
    </xf>
    <xf numFmtId="16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8" fontId="5" fillId="0" borderId="0" xfId="0" applyNumberFormat="1" applyFont="1" applyAlignment="1">
      <alignment horizontal="center" vertical="center"/>
    </xf>
    <xf numFmtId="169" fontId="0" fillId="0" borderId="0" xfId="0" applyNumberFormat="1">
      <alignment vertical="center"/>
    </xf>
    <xf numFmtId="170" fontId="0" fillId="0" borderId="0" xfId="0" applyNumberFormat="1">
      <alignment vertical="center"/>
    </xf>
    <xf numFmtId="169" fontId="6" fillId="0" borderId="0" xfId="0" applyNumberFormat="1" applyFont="1">
      <alignment vertical="center"/>
    </xf>
    <xf numFmtId="169" fontId="7" fillId="0" borderId="0" xfId="0" applyNumberFormat="1" applyFont="1">
      <alignment vertical="center"/>
    </xf>
    <xf numFmtId="169" fontId="8" fillId="0" borderId="0" xfId="0" applyNumberFormat="1" applyFont="1">
      <alignment vertical="center"/>
    </xf>
    <xf numFmtId="169" fontId="9" fillId="0" borderId="0" xfId="0" applyNumberFormat="1" applyFont="1" applyAlignment="1">
      <alignment horizontal="center" vertical="top" wrapText="1"/>
    </xf>
    <xf numFmtId="169" fontId="2" fillId="0" borderId="0" xfId="0" applyNumberFormat="1" applyFont="1" applyAlignment="1">
      <alignment horizontal="center" vertical="top" wrapText="1"/>
    </xf>
    <xf numFmtId="170" fontId="2" fillId="0" borderId="0" xfId="0" applyNumberFormat="1" applyFont="1" applyAlignment="1">
      <alignment horizontal="center" vertical="top" wrapText="1"/>
    </xf>
    <xf numFmtId="169" fontId="10" fillId="0" borderId="0" xfId="0" applyNumberFormat="1" applyFont="1" applyAlignment="1">
      <alignment horizontal="center" vertical="top" wrapText="1"/>
    </xf>
    <xf numFmtId="169" fontId="11" fillId="0" borderId="0" xfId="0" applyNumberFormat="1" applyFont="1" applyAlignment="1">
      <alignment horizontal="center" vertical="top" wrapText="1"/>
    </xf>
    <xf numFmtId="169" fontId="12" fillId="0" borderId="0" xfId="0" applyNumberFormat="1" applyFont="1" applyAlignment="1">
      <alignment horizontal="center" vertical="top" wrapText="1"/>
    </xf>
    <xf numFmtId="171" fontId="4" fillId="0" borderId="0" xfId="0" applyNumberFormat="1" applyFont="1">
      <alignment vertical="center"/>
    </xf>
    <xf numFmtId="171" fontId="0" fillId="0" borderId="0" xfId="0" applyNumberFormat="1">
      <alignment vertical="center"/>
    </xf>
    <xf numFmtId="169" fontId="13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170" fontId="14" fillId="0" borderId="0" xfId="0" applyNumberFormat="1" applyFont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6" fillId="0" borderId="0" xfId="0" applyNumberFormat="1" applyFont="1" applyAlignment="1">
      <alignment horizontal="center" vertical="center"/>
    </xf>
    <xf numFmtId="169" fontId="13" fillId="0" borderId="0" xfId="1" applyNumberFormat="1" applyFont="1" applyFill="1" applyBorder="1" applyAlignment="1">
      <alignment horizontal="center"/>
    </xf>
    <xf numFmtId="169" fontId="14" fillId="0" borderId="0" xfId="0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69" fontId="16" fillId="0" borderId="0" xfId="0" applyNumberFormat="1" applyFont="1" applyAlignment="1">
      <alignment horizontal="center"/>
    </xf>
    <xf numFmtId="170" fontId="13" fillId="0" borderId="0" xfId="0" applyNumberFormat="1" applyFont="1" applyAlignment="1">
      <alignment horizontal="center" vertical="center"/>
    </xf>
    <xf numFmtId="170" fontId="4" fillId="0" borderId="0" xfId="2" applyNumberFormat="1" applyFont="1" applyAlignment="1">
      <alignment horizontal="center" vertical="center"/>
    </xf>
    <xf numFmtId="170" fontId="13" fillId="0" borderId="0" xfId="2" applyNumberFormat="1" applyFont="1" applyAlignment="1">
      <alignment horizontal="center" vertical="center"/>
    </xf>
    <xf numFmtId="169" fontId="14" fillId="0" borderId="0" xfId="0" applyNumberFormat="1" applyFont="1" applyAlignment="1">
      <alignment horizontal="center"/>
    </xf>
    <xf numFmtId="169" fontId="17" fillId="0" borderId="0" xfId="0" applyNumberFormat="1" applyFont="1" applyAlignment="1">
      <alignment horizontal="center" vertical="center"/>
    </xf>
    <xf numFmtId="169" fontId="13" fillId="0" borderId="0" xfId="3" applyNumberFormat="1" applyFont="1" applyAlignment="1">
      <alignment horizontal="center" vertical="center"/>
    </xf>
    <xf numFmtId="170" fontId="16" fillId="0" borderId="0" xfId="0" applyNumberFormat="1" applyFont="1" applyAlignment="1">
      <alignment horizontal="center"/>
    </xf>
    <xf numFmtId="170" fontId="14" fillId="0" borderId="0" xfId="0" applyNumberFormat="1" applyFont="1" applyAlignment="1">
      <alignment horizontal="center"/>
    </xf>
    <xf numFmtId="0" fontId="18" fillId="0" borderId="0" xfId="0" applyFont="1">
      <alignment vertical="center"/>
    </xf>
    <xf numFmtId="168" fontId="19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174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 vertical="center"/>
    </xf>
  </cellXfs>
  <cellStyles count="4">
    <cellStyle name="0,0_x000d__x000a_NA_x000d__x000a_" xfId="2" xr:uid="{00000000-0005-0000-0000-000031000000}"/>
    <cellStyle name="Hyperlink" xfId="1" builtinId="8"/>
    <cellStyle name="Normal" xfId="0" builtinId="0"/>
    <cellStyle name="常规_12 交通运输邮电通信业(工业处) 2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13</xdr:row>
      <xdr:rowOff>0</xdr:rowOff>
    </xdr:from>
    <xdr:to>
      <xdr:col>6</xdr:col>
      <xdr:colOff>160020</xdr:colOff>
      <xdr:row>21</xdr:row>
      <xdr:rowOff>33410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08570"/>
          <a:ext cx="3680460" cy="2936240"/>
        </a:xfrm>
        <a:prstGeom prst="rect">
          <a:avLst/>
        </a:prstGeom>
      </xdr:spPr>
    </xdr:pic>
    <xdr:clientData/>
  </xdr:twoCellAnchor>
  <xdr:twoCellAnchor editAs="oneCell">
    <xdr:from>
      <xdr:col>0</xdr:col>
      <xdr:colOff>270935</xdr:colOff>
      <xdr:row>3</xdr:row>
      <xdr:rowOff>25399</xdr:rowOff>
    </xdr:from>
    <xdr:to>
      <xdr:col>6</xdr:col>
      <xdr:colOff>393331</xdr:colOff>
      <xdr:row>5</xdr:row>
      <xdr:rowOff>4895850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" y="573405"/>
          <a:ext cx="3642995" cy="5244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zldatas.com/" TargetMode="External"/><Relationship Id="rId1" Type="http://schemas.openxmlformats.org/officeDocument/2006/relationships/hyperlink" Target="https://zldat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opLeftCell="A4" zoomScale="212" zoomScaleNormal="212" workbookViewId="0">
      <selection sqref="A1:XFD6"/>
    </sheetView>
  </sheetViews>
  <sheetFormatPr baseColWidth="10" defaultColWidth="8.83203125" defaultRowHeight="31"/>
  <cols>
    <col min="1" max="16384" width="8.83203125" style="42"/>
  </cols>
  <sheetData>
    <row r="1" spans="1:1" s="44" customFormat="1" ht="14.5" customHeight="1">
      <c r="A1" s="44" t="s">
        <v>0</v>
      </c>
    </row>
    <row r="2" spans="1:1" s="44" customFormat="1" ht="14.5" customHeight="1"/>
    <row r="3" spans="1:1" s="44" customFormat="1" ht="14.5" customHeight="1"/>
    <row r="4" spans="1:1" s="44" customFormat="1" ht="15" customHeight="1"/>
    <row r="5" spans="1:1" s="44" customFormat="1" ht="14.5" customHeight="1"/>
    <row r="6" spans="1:1" s="44" customFormat="1" ht="409.5" customHeight="1"/>
    <row r="7" spans="1:1" s="43" customFormat="1" ht="30.5" customHeight="1">
      <c r="A7" s="43" t="s">
        <v>1</v>
      </c>
    </row>
    <row r="8" spans="1:1" s="43" customFormat="1" ht="14.5" customHeight="1"/>
    <row r="9" spans="1:1" s="43" customFormat="1" ht="14.5" customHeight="1"/>
    <row r="10" spans="1:1" s="43" customFormat="1" ht="14.5" customHeight="1"/>
    <row r="11" spans="1:1" s="44" customFormat="1" ht="14.5" customHeight="1">
      <c r="A11" s="44" t="s">
        <v>2</v>
      </c>
    </row>
    <row r="12" spans="1:1" s="44" customFormat="1" ht="14.5" customHeight="1"/>
    <row r="13" spans="1:1" s="44" customFormat="1" ht="14.5" customHeight="1"/>
    <row r="14" spans="1:1" s="44" customFormat="1" ht="14.5" customHeight="1"/>
    <row r="15" spans="1:1" s="44" customFormat="1" ht="30.5" customHeight="1"/>
    <row r="16" spans="1:1" s="44" customFormat="1" ht="30.5" customHeight="1"/>
    <row r="17" s="44" customFormat="1" ht="30.5" customHeight="1"/>
    <row r="18" s="44" customFormat="1" ht="30.5" customHeight="1"/>
    <row r="19" s="44" customFormat="1" ht="30.5" customHeight="1"/>
    <row r="20" s="44" customFormat="1" ht="30.5" customHeight="1"/>
    <row r="21" s="44" customFormat="1" ht="30.5" customHeight="1"/>
  </sheetData>
  <mergeCells count="3">
    <mergeCell ref="A7:XFD10"/>
    <mergeCell ref="A11:XFD21"/>
    <mergeCell ref="A1:XF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V511"/>
  <sheetViews>
    <sheetView zoomScale="110" zoomScaleNormal="110" workbookViewId="0">
      <pane xSplit="1" topLeftCell="AB1" activePane="topRight" state="frozen"/>
      <selection pane="topRight" activeCell="AA39" sqref="AA39"/>
    </sheetView>
  </sheetViews>
  <sheetFormatPr baseColWidth="10" defaultColWidth="8.83203125" defaultRowHeight="15"/>
  <cols>
    <col min="1" max="1" width="7.5" customWidth="1"/>
    <col min="2" max="2" width="5.5" customWidth="1"/>
    <col min="3" max="4" width="26.33203125" style="10" customWidth="1"/>
    <col min="5" max="5" width="26.33203125" style="11" customWidth="1"/>
    <col min="6" max="6" width="26.33203125" style="10" customWidth="1"/>
    <col min="7" max="7" width="23.6640625" style="12" customWidth="1"/>
    <col min="8" max="8" width="25.5" style="12" customWidth="1"/>
    <col min="9" max="9" width="24.83203125" style="12" customWidth="1"/>
    <col min="10" max="10" width="24.1640625" style="12" customWidth="1"/>
    <col min="11" max="11" width="22.6640625" style="10" customWidth="1"/>
    <col min="12" max="12" width="26.6640625" style="10" customWidth="1"/>
    <col min="13" max="13" width="23.6640625" style="12" customWidth="1"/>
    <col min="14" max="14" width="23.1640625" style="10" customWidth="1"/>
    <col min="15" max="15" width="24.83203125" style="10" customWidth="1"/>
    <col min="16" max="16" width="24.1640625" style="12" customWidth="1"/>
    <col min="17" max="17" width="22.6640625" style="13" customWidth="1"/>
    <col min="18" max="21" width="31.5" style="14" customWidth="1"/>
    <col min="22" max="22" width="27.1640625" style="14" customWidth="1"/>
    <col min="23" max="23" width="23.6640625" style="10" customWidth="1"/>
    <col min="24" max="24" width="23.1640625" style="12" customWidth="1"/>
    <col min="25" max="25" width="29.83203125" style="12" customWidth="1"/>
    <col min="26" max="26" width="29.33203125" style="12" customWidth="1"/>
    <col min="27" max="27" width="21.5" style="2" customWidth="1"/>
    <col min="28" max="28" width="23.1640625" style="1" customWidth="1"/>
    <col min="29" max="29" width="27.6640625" style="1" customWidth="1"/>
    <col min="30" max="30" width="27.1640625" style="2" customWidth="1"/>
  </cols>
  <sheetData>
    <row r="1" spans="1:202" ht="60">
      <c r="A1" s="3" t="s">
        <v>3</v>
      </c>
      <c r="B1" s="4" t="s">
        <v>4</v>
      </c>
      <c r="C1" s="15" t="s">
        <v>5</v>
      </c>
      <c r="D1" s="16" t="s">
        <v>6</v>
      </c>
      <c r="E1" s="17" t="s">
        <v>7</v>
      </c>
      <c r="F1" s="16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6" t="s">
        <v>13</v>
      </c>
      <c r="L1" s="16" t="s">
        <v>14</v>
      </c>
      <c r="M1" s="18" t="s">
        <v>15</v>
      </c>
      <c r="N1" s="18" t="s">
        <v>16</v>
      </c>
      <c r="O1" s="18" t="s">
        <v>17</v>
      </c>
      <c r="P1" s="18" t="s">
        <v>18</v>
      </c>
      <c r="Q1" s="19" t="s">
        <v>19</v>
      </c>
      <c r="R1" s="20" t="s">
        <v>20</v>
      </c>
      <c r="S1" s="20" t="s">
        <v>21</v>
      </c>
      <c r="T1" s="20" t="s">
        <v>22</v>
      </c>
      <c r="U1" s="20" t="s">
        <v>23</v>
      </c>
      <c r="V1" s="15" t="s">
        <v>24</v>
      </c>
      <c r="W1" s="18" t="s">
        <v>25</v>
      </c>
      <c r="X1" s="18" t="s">
        <v>26</v>
      </c>
      <c r="Y1" s="18" t="s">
        <v>27</v>
      </c>
      <c r="Z1" s="18" t="s">
        <v>28</v>
      </c>
      <c r="AA1" s="5" t="s">
        <v>29</v>
      </c>
      <c r="AB1" s="5" t="s">
        <v>30</v>
      </c>
      <c r="AC1" s="6" t="s">
        <v>31</v>
      </c>
      <c r="AD1" s="6" t="s">
        <v>32</v>
      </c>
      <c r="AE1" s="21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</row>
    <row r="2" spans="1:202">
      <c r="A2" s="7" t="s">
        <v>33</v>
      </c>
      <c r="B2" s="8">
        <v>2008</v>
      </c>
      <c r="C2" s="23">
        <v>90.22</v>
      </c>
      <c r="D2" s="24">
        <v>240.96</v>
      </c>
      <c r="E2" s="25">
        <v>2.9000000000000001E-2</v>
      </c>
      <c r="F2" s="24">
        <v>710.81</v>
      </c>
      <c r="G2" s="26">
        <f t="shared" ref="G2:G65" si="0">(31.6%*27*C2+13.8%*133*D2+10.6%*106*E2+64.7%*137*F2)*100000000</f>
        <v>6819815031400</v>
      </c>
      <c r="H2" s="26">
        <f t="shared" ref="H2:H65" si="1">G2/10000000000</f>
        <v>681.98150313999997</v>
      </c>
      <c r="I2" s="26">
        <f t="shared" ref="I2:I65" si="2">(31.6%*C2*1+13.8%*D2*1.8+10.6%*E2*0.9+64.7%*F2*2)*100000000</f>
        <v>100815489060</v>
      </c>
      <c r="J2" s="26">
        <f t="shared" ref="J2:J35" si="3">I2/1000000</f>
        <v>100815.48906000001</v>
      </c>
      <c r="K2" s="27">
        <v>234914</v>
      </c>
      <c r="L2" s="28">
        <v>51.99</v>
      </c>
      <c r="M2" s="26">
        <f t="shared" ref="M2:M65" si="4">K2*L2*2.458*365</f>
        <v>10957297677.8262</v>
      </c>
      <c r="N2" s="26">
        <f t="shared" ref="N2:N34" si="5">M2/1000000</f>
        <v>10957.2976778262</v>
      </c>
      <c r="O2" s="26">
        <f t="shared" ref="O2:O65" si="6">K2*L2*155*365</f>
        <v>690960594004.5</v>
      </c>
      <c r="P2" s="26">
        <f t="shared" ref="P2:P35" si="7">O2/1000000</f>
        <v>690960.59400449996</v>
      </c>
      <c r="Q2" s="29">
        <v>14560</v>
      </c>
      <c r="R2" s="28">
        <f>Q2*27.3%</f>
        <v>3974.88</v>
      </c>
      <c r="S2" s="28">
        <f>Q2*24.9%</f>
        <v>3625.44</v>
      </c>
      <c r="T2" s="28">
        <f>Q2*3.3%</f>
        <v>480.48</v>
      </c>
      <c r="U2" s="28">
        <f>Q2*36.7%</f>
        <v>5343.52</v>
      </c>
      <c r="V2" s="28">
        <f>Q2*7.8%</f>
        <v>1135.68</v>
      </c>
      <c r="W2" s="26">
        <f t="shared" ref="W2:W65" si="8">(417*R2+1670*S2+786*T2+591*U2+172*V2)*10000</f>
        <v>114430243200</v>
      </c>
      <c r="X2" s="26">
        <f t="shared" ref="X2:X65" si="9">W2/1000000</f>
        <v>114430.2432</v>
      </c>
      <c r="Y2" s="26">
        <f t="shared" ref="Y2:Y65" si="10">(8.5*R2+26.5*S2+16*T2+12*U2+3.5*V2)*10000</f>
        <v>2056454400</v>
      </c>
      <c r="Z2" s="26">
        <f t="shared" ref="Z2:Z65" si="11">Y2/1000000</f>
        <v>2056.4544000000001</v>
      </c>
      <c r="AA2" s="9">
        <f>G2+M2+W2</f>
        <v>6945202572277.8203</v>
      </c>
      <c r="AB2" s="9">
        <v>694.52025722778205</v>
      </c>
      <c r="AC2" s="9">
        <f>I2+O2+Y2</f>
        <v>793832537464.5</v>
      </c>
      <c r="AD2" s="9">
        <v>793832.53746450006</v>
      </c>
      <c r="AE2" s="21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</row>
    <row r="3" spans="1:202">
      <c r="A3" s="7" t="s">
        <v>33</v>
      </c>
      <c r="B3" s="8">
        <v>2009</v>
      </c>
      <c r="C3" s="23">
        <v>93.55</v>
      </c>
      <c r="D3" s="24">
        <v>267.70999999999998</v>
      </c>
      <c r="E3" s="25">
        <v>3.44E-2</v>
      </c>
      <c r="F3" s="24">
        <v>785.2</v>
      </c>
      <c r="G3" s="26">
        <f t="shared" si="0"/>
        <v>7531144725840</v>
      </c>
      <c r="H3" s="26">
        <f t="shared" si="1"/>
        <v>753.11447258400005</v>
      </c>
      <c r="I3" s="26">
        <f t="shared" si="2"/>
        <v>111211304576</v>
      </c>
      <c r="J3" s="26">
        <f t="shared" si="3"/>
        <v>111211.30457599999</v>
      </c>
      <c r="K3" s="27">
        <v>234593</v>
      </c>
      <c r="L3" s="28">
        <v>49.5</v>
      </c>
      <c r="M3" s="26">
        <f t="shared" si="4"/>
        <v>10418255189.594999</v>
      </c>
      <c r="N3" s="26">
        <f t="shared" si="5"/>
        <v>10418.255189595</v>
      </c>
      <c r="O3" s="26">
        <f t="shared" si="6"/>
        <v>656968899262.5</v>
      </c>
      <c r="P3" s="26">
        <f t="shared" si="7"/>
        <v>656968.8992625</v>
      </c>
      <c r="Q3" s="29">
        <v>16669.5</v>
      </c>
      <c r="R3" s="28">
        <f>Q3*28.9%</f>
        <v>4817.4854999999998</v>
      </c>
      <c r="S3" s="28">
        <f>Q3*23.4%</f>
        <v>3900.663</v>
      </c>
      <c r="T3" s="28">
        <f>Q3*3.5%</f>
        <v>583.4325</v>
      </c>
      <c r="U3" s="28">
        <f>Q3*35.9%</f>
        <v>5984.3504999999996</v>
      </c>
      <c r="V3" s="28">
        <f>Q3*8.4%</f>
        <v>1400.2380000000001</v>
      </c>
      <c r="W3" s="26">
        <f t="shared" si="8"/>
        <v>127591686900</v>
      </c>
      <c r="X3" s="26">
        <f t="shared" si="9"/>
        <v>127591.6869</v>
      </c>
      <c r="Y3" s="26">
        <f t="shared" si="10"/>
        <v>2303641552.5</v>
      </c>
      <c r="Z3" s="26">
        <f t="shared" si="11"/>
        <v>2303.6415525000002</v>
      </c>
      <c r="AA3" s="9">
        <f t="shared" ref="AA3:AA66" si="12">G3+M3+W3</f>
        <v>7669154667929.5898</v>
      </c>
      <c r="AB3" s="9">
        <v>766.91546679295902</v>
      </c>
      <c r="AC3" s="9">
        <f t="shared" ref="AC3:AC66" si="13">I3+O3+Y3</f>
        <v>770483845391</v>
      </c>
      <c r="AD3" s="9">
        <v>770483.84539100004</v>
      </c>
      <c r="AE3" s="21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</row>
    <row r="4" spans="1:202">
      <c r="A4" s="7" t="s">
        <v>33</v>
      </c>
      <c r="B4" s="8">
        <v>2010</v>
      </c>
      <c r="C4" s="23">
        <v>99.54</v>
      </c>
      <c r="D4" s="24">
        <v>290.64999999999998</v>
      </c>
      <c r="E4" s="25">
        <v>3.8699999999999998E-2</v>
      </c>
      <c r="F4" s="24">
        <v>1009.34</v>
      </c>
      <c r="G4" s="26">
        <f t="shared" si="0"/>
        <v>9565118847320</v>
      </c>
      <c r="H4" s="26">
        <f t="shared" si="1"/>
        <v>956.511884732</v>
      </c>
      <c r="I4" s="26">
        <f t="shared" si="2"/>
        <v>140974175198</v>
      </c>
      <c r="J4" s="26">
        <f t="shared" si="3"/>
        <v>140974.17519800001</v>
      </c>
      <c r="K4" s="27">
        <v>220186</v>
      </c>
      <c r="L4" s="28">
        <v>56.63</v>
      </c>
      <c r="M4" s="26">
        <f t="shared" si="4"/>
        <v>11186932215.100599</v>
      </c>
      <c r="N4" s="26">
        <f t="shared" si="5"/>
        <v>11186.9322151006</v>
      </c>
      <c r="O4" s="26">
        <f t="shared" si="6"/>
        <v>705441209658.5</v>
      </c>
      <c r="P4" s="26">
        <f t="shared" si="7"/>
        <v>705441.20965850004</v>
      </c>
      <c r="Q4" s="29">
        <v>18390.099999999999</v>
      </c>
      <c r="R4" s="28">
        <f>Q4*32.9%</f>
        <v>6050.3428999999996</v>
      </c>
      <c r="S4" s="28">
        <f>Q4*25%</f>
        <v>4597.5249999999996</v>
      </c>
      <c r="T4" s="28">
        <f>Q4*3.6%</f>
        <v>662.04359999999997</v>
      </c>
      <c r="U4" s="28">
        <f>Q4*31%</f>
        <v>5700.9309999999996</v>
      </c>
      <c r="V4" s="28">
        <f>Q4*7.5%</f>
        <v>1379.2574999999999</v>
      </c>
      <c r="W4" s="26">
        <f t="shared" si="8"/>
        <v>143277085199</v>
      </c>
      <c r="X4" s="26">
        <f t="shared" si="9"/>
        <v>143277.08519899999</v>
      </c>
      <c r="Y4" s="26">
        <f t="shared" si="10"/>
        <v>2570935980</v>
      </c>
      <c r="Z4" s="26">
        <f t="shared" si="11"/>
        <v>2570.9359800000002</v>
      </c>
      <c r="AA4" s="9">
        <f t="shared" si="12"/>
        <v>9719582864734.0996</v>
      </c>
      <c r="AB4" s="9">
        <v>971.95828647341</v>
      </c>
      <c r="AC4" s="9">
        <f t="shared" si="13"/>
        <v>848986320836.5</v>
      </c>
      <c r="AD4" s="9">
        <v>848986.32083650003</v>
      </c>
      <c r="AE4" s="21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</row>
    <row r="5" spans="1:202">
      <c r="A5" s="7" t="s">
        <v>33</v>
      </c>
      <c r="B5" s="8">
        <v>2011</v>
      </c>
      <c r="C5" s="23">
        <v>108.66</v>
      </c>
      <c r="D5" s="24">
        <v>303.67</v>
      </c>
      <c r="E5" s="25">
        <v>0.1275</v>
      </c>
      <c r="F5" s="24">
        <v>1116.32</v>
      </c>
      <c r="G5" s="26">
        <f t="shared" si="0"/>
        <v>10545156737000</v>
      </c>
      <c r="H5" s="26">
        <f t="shared" si="1"/>
        <v>1054.5156737</v>
      </c>
      <c r="I5" s="26">
        <f t="shared" si="2"/>
        <v>155429843150</v>
      </c>
      <c r="J5" s="26">
        <f t="shared" si="3"/>
        <v>155429.84315</v>
      </c>
      <c r="K5" s="27">
        <v>191598</v>
      </c>
      <c r="L5" s="28">
        <v>62.04</v>
      </c>
      <c r="M5" s="26">
        <f t="shared" si="4"/>
        <v>10664426454.0264</v>
      </c>
      <c r="N5" s="26">
        <f t="shared" si="5"/>
        <v>10664.426454026399</v>
      </c>
      <c r="O5" s="26">
        <f t="shared" si="6"/>
        <v>672492310974</v>
      </c>
      <c r="P5" s="26">
        <f t="shared" si="7"/>
        <v>672492.31097400002</v>
      </c>
      <c r="Q5" s="29">
        <v>21404.400000000001</v>
      </c>
      <c r="R5" s="28">
        <f>Q5*29.5%</f>
        <v>6314.2979999999998</v>
      </c>
      <c r="S5" s="28">
        <f>Q5*23.7%</f>
        <v>5072.8428000000004</v>
      </c>
      <c r="T5" s="28">
        <f>Q5*15.2%</f>
        <v>3253.4688000000001</v>
      </c>
      <c r="U5" s="28">
        <f>Q5*28.9%</f>
        <v>6185.8716000000004</v>
      </c>
      <c r="V5" s="28">
        <f>Q5*2.6%</f>
        <v>556.51440000000002</v>
      </c>
      <c r="W5" s="26">
        <f t="shared" si="8"/>
        <v>174135068112</v>
      </c>
      <c r="X5" s="26">
        <f t="shared" si="9"/>
        <v>174135.06811200001</v>
      </c>
      <c r="Y5" s="26">
        <f t="shared" si="10"/>
        <v>3163356276</v>
      </c>
      <c r="Z5" s="26">
        <f t="shared" si="11"/>
        <v>3163.356276</v>
      </c>
      <c r="AA5" s="9">
        <f t="shared" si="12"/>
        <v>10729956231566</v>
      </c>
      <c r="AB5" s="9">
        <v>1072.9956231566</v>
      </c>
      <c r="AC5" s="9">
        <f t="shared" si="13"/>
        <v>831085510400</v>
      </c>
      <c r="AD5" s="9">
        <v>831085.51040000003</v>
      </c>
      <c r="AE5" s="21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</row>
    <row r="6" spans="1:202">
      <c r="A6" s="7" t="s">
        <v>33</v>
      </c>
      <c r="B6" s="8">
        <v>2012</v>
      </c>
      <c r="C6" s="23">
        <v>116.38</v>
      </c>
      <c r="D6" s="24">
        <v>304.77999999999997</v>
      </c>
      <c r="E6" s="25">
        <v>0.24970000000000001</v>
      </c>
      <c r="F6" s="24">
        <v>1174.6300000000001</v>
      </c>
      <c r="G6" s="26">
        <f t="shared" si="0"/>
        <v>11070772047920</v>
      </c>
      <c r="H6" s="26">
        <f t="shared" si="1"/>
        <v>1107.077204792</v>
      </c>
      <c r="I6" s="26">
        <f t="shared" si="2"/>
        <v>163247847338</v>
      </c>
      <c r="J6" s="26">
        <f t="shared" si="3"/>
        <v>163247.84733799999</v>
      </c>
      <c r="K6" s="27">
        <v>205522</v>
      </c>
      <c r="L6" s="28">
        <v>60.63</v>
      </c>
      <c r="M6" s="26">
        <f t="shared" si="4"/>
        <v>11179454913.2262</v>
      </c>
      <c r="N6" s="26">
        <f t="shared" si="5"/>
        <v>11179.4549132262</v>
      </c>
      <c r="O6" s="26">
        <f t="shared" si="6"/>
        <v>704969695504.5</v>
      </c>
      <c r="P6" s="26">
        <f t="shared" si="7"/>
        <v>704969.69550449995</v>
      </c>
      <c r="Q6" s="29">
        <v>23134.6</v>
      </c>
      <c r="R6" s="28">
        <f>Q6*28%</f>
        <v>6477.6880000000001</v>
      </c>
      <c r="S6" s="28">
        <f>Q6*24.4%</f>
        <v>5644.8424000000005</v>
      </c>
      <c r="T6" s="28">
        <f>Q6*12.8%</f>
        <v>2961.2287999999999</v>
      </c>
      <c r="U6" s="28">
        <f>Q6*32%</f>
        <v>7403.0720000000001</v>
      </c>
      <c r="V6" s="28">
        <f>Q6*2.9%</f>
        <v>670.90340000000003</v>
      </c>
      <c r="W6" s="26">
        <f t="shared" si="8"/>
        <v>189462194776</v>
      </c>
      <c r="X6" s="26">
        <f t="shared" si="9"/>
        <v>189462.19477599999</v>
      </c>
      <c r="Y6" s="26">
        <f t="shared" si="10"/>
        <v>3432133583</v>
      </c>
      <c r="Z6" s="26">
        <f t="shared" si="11"/>
        <v>3432.1335829999998</v>
      </c>
      <c r="AA6" s="9">
        <f t="shared" si="12"/>
        <v>11271413697609.199</v>
      </c>
      <c r="AB6" s="9">
        <v>1127.14136976092</v>
      </c>
      <c r="AC6" s="9">
        <f t="shared" si="13"/>
        <v>871649676425.5</v>
      </c>
      <c r="AD6" s="9">
        <v>871649.67642549996</v>
      </c>
      <c r="AE6" s="21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</row>
    <row r="7" spans="1:202">
      <c r="A7" s="7" t="s">
        <v>33</v>
      </c>
      <c r="B7" s="8">
        <v>2013</v>
      </c>
      <c r="C7" s="23">
        <v>117.96</v>
      </c>
      <c r="D7" s="24">
        <v>136.08000000000001</v>
      </c>
      <c r="E7" s="25">
        <v>0.2671</v>
      </c>
      <c r="F7" s="24">
        <v>1244.73</v>
      </c>
      <c r="G7" s="26">
        <f t="shared" si="0"/>
        <v>11383867064560</v>
      </c>
      <c r="H7" s="26">
        <f t="shared" si="1"/>
        <v>1138.386706456</v>
      </c>
      <c r="I7" s="26">
        <f t="shared" si="2"/>
        <v>168178373334</v>
      </c>
      <c r="J7" s="26">
        <f t="shared" si="3"/>
        <v>168178.373334</v>
      </c>
      <c r="K7" s="27">
        <v>203566</v>
      </c>
      <c r="L7" s="28">
        <v>58.19</v>
      </c>
      <c r="M7" s="26">
        <f t="shared" si="4"/>
        <v>10627432205.3218</v>
      </c>
      <c r="N7" s="26">
        <f t="shared" si="5"/>
        <v>10627.4322053218</v>
      </c>
      <c r="O7" s="26">
        <f t="shared" si="6"/>
        <v>670159475925.5</v>
      </c>
      <c r="P7" s="26">
        <f t="shared" si="7"/>
        <v>670159.47592550004</v>
      </c>
      <c r="Q7" s="29">
        <v>25189</v>
      </c>
      <c r="R7" s="28">
        <f>Q7*28.1%</f>
        <v>7078.1090000000004</v>
      </c>
      <c r="S7" s="28">
        <f>Q7*25.6%</f>
        <v>6448.384</v>
      </c>
      <c r="T7" s="28">
        <f>Q7*10.6%</f>
        <v>2670.0340000000001</v>
      </c>
      <c r="U7" s="28">
        <f>Q7*33.1%</f>
        <v>8337.5589999999993</v>
      </c>
      <c r="V7" s="28">
        <f>Q7*2.7%</f>
        <v>680.10299999999995</v>
      </c>
      <c r="W7" s="26">
        <f t="shared" si="8"/>
        <v>208634945420</v>
      </c>
      <c r="X7" s="26">
        <f t="shared" si="9"/>
        <v>208634.94542</v>
      </c>
      <c r="Y7" s="26">
        <f t="shared" si="10"/>
        <v>3761977150</v>
      </c>
      <c r="Z7" s="26">
        <f t="shared" si="11"/>
        <v>3761.9771500000002</v>
      </c>
      <c r="AA7" s="9">
        <f t="shared" si="12"/>
        <v>11603129442185.301</v>
      </c>
      <c r="AB7" s="9">
        <v>1160.31294421853</v>
      </c>
      <c r="AC7" s="9">
        <f t="shared" si="13"/>
        <v>842099826409.5</v>
      </c>
      <c r="AD7" s="9">
        <v>842099.82640949998</v>
      </c>
      <c r="AE7" s="21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</row>
    <row r="8" spans="1:202">
      <c r="A8" s="7" t="s">
        <v>33</v>
      </c>
      <c r="B8" s="8">
        <v>2014</v>
      </c>
      <c r="C8" s="23">
        <v>135.63</v>
      </c>
      <c r="D8" s="24">
        <v>138.30000000000001</v>
      </c>
      <c r="E8" s="25">
        <v>0.28270000000000001</v>
      </c>
      <c r="F8" s="24">
        <v>1328.8</v>
      </c>
      <c r="G8" s="26">
        <f t="shared" si="0"/>
        <v>12148223297720</v>
      </c>
      <c r="H8" s="26">
        <f t="shared" si="1"/>
        <v>1214.8223297720001</v>
      </c>
      <c r="I8" s="26">
        <f t="shared" si="2"/>
        <v>179670696958</v>
      </c>
      <c r="J8" s="26">
        <f t="shared" si="3"/>
        <v>179670.69695799999</v>
      </c>
      <c r="K8" s="27">
        <v>175564</v>
      </c>
      <c r="L8" s="28">
        <v>55.26</v>
      </c>
      <c r="M8" s="26">
        <f t="shared" si="4"/>
        <v>8704044259.4088001</v>
      </c>
      <c r="N8" s="26">
        <f t="shared" si="5"/>
        <v>8704.0442594087999</v>
      </c>
      <c r="O8" s="26">
        <f t="shared" si="6"/>
        <v>548871790158</v>
      </c>
      <c r="P8" s="26">
        <f t="shared" si="7"/>
        <v>548871.79015799996</v>
      </c>
      <c r="Q8" s="29">
        <v>26149.7</v>
      </c>
      <c r="R8" s="28">
        <f>Q8*14.2%</f>
        <v>3713.2574</v>
      </c>
      <c r="S8" s="28">
        <f>Q8*50.1%</f>
        <v>13100.9997</v>
      </c>
      <c r="T8" s="28">
        <f>Q8*9.1%</f>
        <v>2379.6226999999999</v>
      </c>
      <c r="U8" s="28">
        <f>Q8*24%</f>
        <v>6275.9279999999999</v>
      </c>
      <c r="V8" s="28">
        <f>Q8*2.6%</f>
        <v>679.8922</v>
      </c>
      <c r="W8" s="26">
        <f t="shared" si="8"/>
        <v>291234961834</v>
      </c>
      <c r="X8" s="26">
        <f t="shared" si="9"/>
        <v>291234.96183400002</v>
      </c>
      <c r="Y8" s="26">
        <f t="shared" si="10"/>
        <v>4945039018.5</v>
      </c>
      <c r="Z8" s="26">
        <f t="shared" si="11"/>
        <v>4945.0390184999997</v>
      </c>
      <c r="AA8" s="9">
        <f t="shared" si="12"/>
        <v>12448162303813.4</v>
      </c>
      <c r="AB8" s="9">
        <v>1244.8162303813399</v>
      </c>
      <c r="AC8" s="9">
        <f t="shared" si="13"/>
        <v>733487526134.5</v>
      </c>
      <c r="AD8" s="9">
        <v>733487.52613450005</v>
      </c>
      <c r="AE8" s="21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</row>
    <row r="9" spans="1:202">
      <c r="A9" s="7" t="s">
        <v>33</v>
      </c>
      <c r="B9" s="8">
        <v>2015</v>
      </c>
      <c r="C9" s="23">
        <v>149.31</v>
      </c>
      <c r="D9" s="24">
        <v>130.12</v>
      </c>
      <c r="E9" s="25">
        <v>0.32940000000000003</v>
      </c>
      <c r="F9" s="24">
        <v>1468.25</v>
      </c>
      <c r="G9" s="26">
        <f t="shared" si="0"/>
        <v>13381004828840</v>
      </c>
      <c r="H9" s="26">
        <f t="shared" si="1"/>
        <v>1338.100482884</v>
      </c>
      <c r="I9" s="26">
        <f t="shared" si="2"/>
        <v>197945069276</v>
      </c>
      <c r="J9" s="26">
        <f t="shared" si="3"/>
        <v>197945.06927599999</v>
      </c>
      <c r="K9" s="27">
        <v>172916</v>
      </c>
      <c r="L9" s="28">
        <v>61.42</v>
      </c>
      <c r="M9" s="26">
        <f t="shared" si="4"/>
        <v>9528394630.9624004</v>
      </c>
      <c r="N9" s="26">
        <f t="shared" si="5"/>
        <v>9528.3946309624007</v>
      </c>
      <c r="O9" s="26">
        <f t="shared" si="6"/>
        <v>600854828234</v>
      </c>
      <c r="P9" s="26">
        <f t="shared" si="7"/>
        <v>600854.82823400002</v>
      </c>
      <c r="Q9" s="29">
        <v>27279</v>
      </c>
      <c r="R9" s="28">
        <f>Q9*13.9%</f>
        <v>3791.7809999999999</v>
      </c>
      <c r="S9" s="28">
        <f>Q9*48.3%</f>
        <v>13175.757</v>
      </c>
      <c r="T9" s="28">
        <f>Q9*8.1%</f>
        <v>2209.5990000000002</v>
      </c>
      <c r="U9" s="28">
        <f>Q9*27.2%</f>
        <v>7419.8879999999999</v>
      </c>
      <c r="V9" s="28">
        <f>Q9*2.5%</f>
        <v>681.97500000000002</v>
      </c>
      <c r="W9" s="26">
        <f t="shared" si="8"/>
        <v>298238851890</v>
      </c>
      <c r="X9" s="26">
        <f t="shared" si="9"/>
        <v>298238.85188999999</v>
      </c>
      <c r="Y9" s="26">
        <f t="shared" si="10"/>
        <v>5081668515</v>
      </c>
      <c r="Z9" s="26">
        <f t="shared" si="11"/>
        <v>5081.6685150000003</v>
      </c>
      <c r="AA9" s="9">
        <f t="shared" si="12"/>
        <v>13688772075361</v>
      </c>
      <c r="AB9" s="9">
        <v>1368.8772075361001</v>
      </c>
      <c r="AC9" s="9">
        <f t="shared" si="13"/>
        <v>803881566025</v>
      </c>
      <c r="AD9" s="9">
        <v>803881.56602499995</v>
      </c>
      <c r="AE9" s="21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</row>
    <row r="10" spans="1:202">
      <c r="A10" s="7" t="s">
        <v>33</v>
      </c>
      <c r="B10" s="8">
        <v>2016</v>
      </c>
      <c r="C10" s="23">
        <v>150.82</v>
      </c>
      <c r="D10" s="24">
        <v>117.67</v>
      </c>
      <c r="E10" s="25">
        <v>0.37709999999999999</v>
      </c>
      <c r="F10" s="24">
        <v>1620.82</v>
      </c>
      <c r="G10" s="26">
        <f t="shared" si="0"/>
        <v>14711861249560</v>
      </c>
      <c r="H10" s="26">
        <f t="shared" si="1"/>
        <v>1471.186124956</v>
      </c>
      <c r="I10" s="26">
        <f t="shared" si="2"/>
        <v>217426540334</v>
      </c>
      <c r="J10" s="26">
        <f t="shared" si="3"/>
        <v>217426.54033399999</v>
      </c>
      <c r="K10" s="27">
        <v>169756</v>
      </c>
      <c r="L10" s="28">
        <v>61.65</v>
      </c>
      <c r="M10" s="26">
        <f t="shared" si="4"/>
        <v>9389294415.5580006</v>
      </c>
      <c r="N10" s="26">
        <f t="shared" si="5"/>
        <v>9389.2944155580008</v>
      </c>
      <c r="O10" s="26">
        <f t="shared" si="6"/>
        <v>592083252405</v>
      </c>
      <c r="P10" s="26">
        <f t="shared" si="7"/>
        <v>592083.25240500004</v>
      </c>
      <c r="Q10" s="29">
        <v>28531.5</v>
      </c>
      <c r="R10" s="28">
        <f>Q10*29.5%</f>
        <v>8416.7924999999996</v>
      </c>
      <c r="S10" s="28">
        <f>Q10*30.1%</f>
        <v>8587.9814999999999</v>
      </c>
      <c r="T10" s="28">
        <f>Q10*12.6%</f>
        <v>3594.9690000000001</v>
      </c>
      <c r="U10" s="28">
        <f>Q10*22.1%</f>
        <v>6305.4615000000003</v>
      </c>
      <c r="V10" s="28">
        <f>Q10*5.6%</f>
        <v>1597.7639999999999</v>
      </c>
      <c r="W10" s="26">
        <f t="shared" si="8"/>
        <v>246787203660</v>
      </c>
      <c r="X10" s="26">
        <f t="shared" si="9"/>
        <v>246787.20366</v>
      </c>
      <c r="Y10" s="26">
        <f t="shared" si="10"/>
        <v>4379014620</v>
      </c>
      <c r="Z10" s="26">
        <f t="shared" si="11"/>
        <v>4379.0146199999999</v>
      </c>
      <c r="AA10" s="9">
        <f t="shared" si="12"/>
        <v>14968037747635.6</v>
      </c>
      <c r="AB10" s="9">
        <v>1496.8037747635601</v>
      </c>
      <c r="AC10" s="9">
        <f t="shared" si="13"/>
        <v>813888807359</v>
      </c>
      <c r="AD10" s="9">
        <v>813888.80735899997</v>
      </c>
      <c r="AE10" s="21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</row>
    <row r="11" spans="1:202">
      <c r="A11" s="7" t="s">
        <v>33</v>
      </c>
      <c r="B11" s="8">
        <v>2017</v>
      </c>
      <c r="C11" s="23">
        <v>153.76</v>
      </c>
      <c r="D11" s="24">
        <v>99.4</v>
      </c>
      <c r="E11" s="25">
        <v>0.43020000000000003</v>
      </c>
      <c r="F11" s="24">
        <v>1802.69</v>
      </c>
      <c r="G11" s="26">
        <f t="shared" si="0"/>
        <v>16292974055720</v>
      </c>
      <c r="H11" s="26">
        <f t="shared" si="1"/>
        <v>1629.2974055719999</v>
      </c>
      <c r="I11" s="26">
        <f t="shared" si="2"/>
        <v>240600102108</v>
      </c>
      <c r="J11" s="26">
        <f t="shared" si="3"/>
        <v>240600.10210799999</v>
      </c>
      <c r="K11" s="27">
        <v>292010</v>
      </c>
      <c r="L11" s="28">
        <v>52.97</v>
      </c>
      <c r="M11" s="26">
        <f t="shared" si="4"/>
        <v>13877218941.749001</v>
      </c>
      <c r="N11" s="26">
        <f t="shared" si="5"/>
        <v>13877.218941749001</v>
      </c>
      <c r="O11" s="26">
        <f t="shared" si="6"/>
        <v>875089070777.5</v>
      </c>
      <c r="P11" s="26">
        <f t="shared" si="7"/>
        <v>875089.07077750005</v>
      </c>
      <c r="Q11" s="29">
        <v>29746.2</v>
      </c>
      <c r="R11" s="28">
        <f>Q11*29.4%</f>
        <v>8745.3827999999994</v>
      </c>
      <c r="S11" s="28">
        <f>Q11*24.8%</f>
        <v>7377.0576000000001</v>
      </c>
      <c r="T11" s="28">
        <f>Q11*11.9%</f>
        <v>3539.7977999999998</v>
      </c>
      <c r="U11" s="28">
        <f>Q11*29.8%</f>
        <v>8864.3675999999996</v>
      </c>
      <c r="V11" s="28">
        <f>Q11*4.1%</f>
        <v>1219.5942</v>
      </c>
      <c r="W11" s="26">
        <f t="shared" si="8"/>
        <v>241974033444</v>
      </c>
      <c r="X11" s="26">
        <f t="shared" si="9"/>
        <v>241974.033444</v>
      </c>
      <c r="Y11" s="26">
        <f t="shared" si="10"/>
        <v>4371055359</v>
      </c>
      <c r="Z11" s="26">
        <f t="shared" si="11"/>
        <v>4371.055359</v>
      </c>
      <c r="AA11" s="9">
        <f t="shared" si="12"/>
        <v>16548825308105.699</v>
      </c>
      <c r="AB11" s="9">
        <v>1654.88253081057</v>
      </c>
      <c r="AC11" s="9">
        <f t="shared" si="13"/>
        <v>1120060228244.5</v>
      </c>
      <c r="AD11" s="9">
        <v>1120060.2282445</v>
      </c>
      <c r="AE11" s="21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</row>
    <row r="12" spans="1:202">
      <c r="A12" s="7" t="s">
        <v>33</v>
      </c>
      <c r="B12" s="8">
        <v>2018</v>
      </c>
      <c r="C12" s="23">
        <v>154.57</v>
      </c>
      <c r="D12" s="24">
        <v>99.87</v>
      </c>
      <c r="E12" s="25">
        <v>0.49180000000000001</v>
      </c>
      <c r="F12" s="24">
        <v>1966.05</v>
      </c>
      <c r="G12" s="26">
        <f t="shared" si="0"/>
        <v>17742603703480</v>
      </c>
      <c r="H12" s="26">
        <f t="shared" si="1"/>
        <v>1774.2603703479999</v>
      </c>
      <c r="I12" s="26">
        <f t="shared" si="2"/>
        <v>261776744572</v>
      </c>
      <c r="J12" s="26">
        <f t="shared" si="3"/>
        <v>261776.744572</v>
      </c>
      <c r="K12" s="27">
        <v>132512</v>
      </c>
      <c r="L12" s="28">
        <v>68.290000000000006</v>
      </c>
      <c r="M12" s="26">
        <f t="shared" si="4"/>
        <v>8118710670.1216002</v>
      </c>
      <c r="N12" s="26">
        <f t="shared" si="5"/>
        <v>8118.7106701215998</v>
      </c>
      <c r="O12" s="26">
        <f t="shared" si="6"/>
        <v>511961006456</v>
      </c>
      <c r="P12" s="26">
        <f t="shared" si="7"/>
        <v>511961.00645599997</v>
      </c>
      <c r="Q12" s="29">
        <v>31093.599999999999</v>
      </c>
      <c r="R12" s="28">
        <f>Q12*28.7%</f>
        <v>8923.8631999999998</v>
      </c>
      <c r="S12" s="28">
        <f>Q12*24.4%</f>
        <v>7586.8383999999996</v>
      </c>
      <c r="T12" s="28">
        <f>Q12*13.3%</f>
        <v>4135.4488000000001</v>
      </c>
      <c r="U12" s="28">
        <f>Q12*29.5%</f>
        <v>9172.6119999999992</v>
      </c>
      <c r="V12" s="28">
        <f>Q12*4%</f>
        <v>1243.7439999999999</v>
      </c>
      <c r="W12" s="26">
        <f t="shared" si="8"/>
        <v>252766714992</v>
      </c>
      <c r="X12" s="26">
        <f t="shared" si="9"/>
        <v>252766.71499199999</v>
      </c>
      <c r="Y12" s="26">
        <f t="shared" si="10"/>
        <v>4574956836</v>
      </c>
      <c r="Z12" s="26">
        <f t="shared" si="11"/>
        <v>4574.9568360000003</v>
      </c>
      <c r="AA12" s="9">
        <f t="shared" si="12"/>
        <v>18003489129142.102</v>
      </c>
      <c r="AB12" s="9">
        <v>1800.3489129142099</v>
      </c>
      <c r="AC12" s="9">
        <f t="shared" si="13"/>
        <v>778312707864</v>
      </c>
      <c r="AD12" s="9">
        <v>778312.707864</v>
      </c>
      <c r="AE12" s="21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</row>
    <row r="13" spans="1:202">
      <c r="A13" s="7" t="s">
        <v>33</v>
      </c>
      <c r="B13" s="8">
        <v>2019</v>
      </c>
      <c r="C13" s="23">
        <v>158.9</v>
      </c>
      <c r="D13" s="24">
        <v>104.78</v>
      </c>
      <c r="E13" s="25">
        <v>0</v>
      </c>
      <c r="F13" s="24">
        <v>2028.16</v>
      </c>
      <c r="G13" s="26">
        <f t="shared" si="0"/>
        <v>18305294116000</v>
      </c>
      <c r="H13" s="26">
        <f t="shared" si="1"/>
        <v>1830.5294116</v>
      </c>
      <c r="I13" s="26">
        <f t="shared" si="2"/>
        <v>270067879200</v>
      </c>
      <c r="J13" s="26">
        <f t="shared" si="3"/>
        <v>270067.87920000002</v>
      </c>
      <c r="K13" s="27">
        <v>124800</v>
      </c>
      <c r="L13" s="27">
        <v>66.86</v>
      </c>
      <c r="M13" s="26">
        <f t="shared" si="4"/>
        <v>7486101317.7600002</v>
      </c>
      <c r="N13" s="26">
        <f t="shared" si="5"/>
        <v>7486.1013177599998</v>
      </c>
      <c r="O13" s="26">
        <f t="shared" si="6"/>
        <v>472069041600</v>
      </c>
      <c r="P13" s="26">
        <f t="shared" si="7"/>
        <v>472069.0416</v>
      </c>
      <c r="Q13" s="29">
        <v>32209.9</v>
      </c>
      <c r="R13" s="28">
        <f>Q13*28.8%</f>
        <v>9276.4511999999995</v>
      </c>
      <c r="S13" s="28">
        <f>Q13*23.8%</f>
        <v>7665.9561999999996</v>
      </c>
      <c r="T13" s="28">
        <f>Q13*13.3%</f>
        <v>4283.9166999999998</v>
      </c>
      <c r="U13" s="28">
        <f>Q13*30%</f>
        <v>9662.9699999999993</v>
      </c>
      <c r="V13" s="28">
        <f>Q13*4%</f>
        <v>1288.396</v>
      </c>
      <c r="W13" s="26">
        <f t="shared" si="8"/>
        <v>259700049126</v>
      </c>
      <c r="X13" s="26">
        <f t="shared" si="9"/>
        <v>259700.049126</v>
      </c>
      <c r="Y13" s="26">
        <f t="shared" si="10"/>
        <v>4710053677</v>
      </c>
      <c r="Z13" s="26">
        <f t="shared" si="11"/>
        <v>4710.0536769999999</v>
      </c>
      <c r="AA13" s="9">
        <f t="shared" si="12"/>
        <v>18572480266443.801</v>
      </c>
      <c r="AB13" s="9">
        <v>1857.2480266443799</v>
      </c>
      <c r="AC13" s="9">
        <f t="shared" si="13"/>
        <v>746846974477</v>
      </c>
      <c r="AD13" s="9">
        <v>746846.97447699995</v>
      </c>
      <c r="AE13" s="21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</row>
    <row r="14" spans="1:202">
      <c r="A14" s="7" t="s">
        <v>33</v>
      </c>
      <c r="B14" s="8">
        <v>2020</v>
      </c>
      <c r="C14" s="23">
        <v>70.69</v>
      </c>
      <c r="D14" s="24">
        <v>43.67</v>
      </c>
      <c r="E14" s="25">
        <v>0.1754</v>
      </c>
      <c r="F14" s="24">
        <v>900.63</v>
      </c>
      <c r="G14" s="26">
        <f t="shared" si="0"/>
        <v>8123755962440</v>
      </c>
      <c r="H14" s="26">
        <f t="shared" si="1"/>
        <v>812.37559624400001</v>
      </c>
      <c r="I14" s="26">
        <f t="shared" si="2"/>
        <v>119861762116</v>
      </c>
      <c r="J14" s="26">
        <f t="shared" si="3"/>
        <v>119861.762116</v>
      </c>
      <c r="K14" s="27">
        <v>96743</v>
      </c>
      <c r="L14" s="27">
        <v>31.57</v>
      </c>
      <c r="M14" s="26">
        <f t="shared" si="4"/>
        <v>2740115539.4766998</v>
      </c>
      <c r="N14" s="26">
        <f t="shared" si="5"/>
        <v>2740.1155394767002</v>
      </c>
      <c r="O14" s="26">
        <f t="shared" si="6"/>
        <v>172790036053.25</v>
      </c>
      <c r="P14" s="26">
        <f t="shared" si="7"/>
        <v>172790.03605324999</v>
      </c>
      <c r="Q14" s="29">
        <v>18386.5</v>
      </c>
      <c r="R14" s="28">
        <f>Q14*18%</f>
        <v>3309.57</v>
      </c>
      <c r="S14" s="28">
        <f>Q14*15.5%</f>
        <v>2849.9074999999998</v>
      </c>
      <c r="T14" s="28">
        <f>Q14*15.8%</f>
        <v>2905.067</v>
      </c>
      <c r="U14" s="28">
        <f>Q14*44%</f>
        <v>8090.06</v>
      </c>
      <c r="V14" s="28">
        <f>Q14*6.7%</f>
        <v>1231.8955000000001</v>
      </c>
      <c r="W14" s="26">
        <f t="shared" si="8"/>
        <v>134159303630</v>
      </c>
      <c r="X14" s="26">
        <f t="shared" si="9"/>
        <v>134159.30363000001</v>
      </c>
      <c r="Y14" s="26">
        <f t="shared" si="10"/>
        <v>2515273200</v>
      </c>
      <c r="Z14" s="26">
        <f t="shared" si="11"/>
        <v>2515.2732000000001</v>
      </c>
      <c r="AA14" s="9">
        <f t="shared" si="12"/>
        <v>8260655381609.4805</v>
      </c>
      <c r="AB14" s="9">
        <v>826.06553816094799</v>
      </c>
      <c r="AC14" s="9">
        <f t="shared" si="13"/>
        <v>295167071369.25</v>
      </c>
      <c r="AD14" s="9">
        <v>295167.07136925001</v>
      </c>
      <c r="AE14" s="21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</row>
    <row r="15" spans="1:202">
      <c r="A15" s="7" t="s">
        <v>33</v>
      </c>
      <c r="B15" s="8">
        <v>2021</v>
      </c>
      <c r="C15" s="23">
        <v>95.48</v>
      </c>
      <c r="D15" s="24">
        <v>54.11</v>
      </c>
      <c r="E15" s="25">
        <v>0.2001</v>
      </c>
      <c r="F15" s="24">
        <v>897.58</v>
      </c>
      <c r="G15" s="26">
        <f t="shared" si="0"/>
        <v>8137061224360</v>
      </c>
      <c r="H15" s="26">
        <f t="shared" si="1"/>
        <v>813.70612243599999</v>
      </c>
      <c r="I15" s="26">
        <f t="shared" si="2"/>
        <v>120510021354</v>
      </c>
      <c r="J15" s="26">
        <f t="shared" si="3"/>
        <v>120510.021354</v>
      </c>
      <c r="K15" s="27">
        <v>116359</v>
      </c>
      <c r="L15" s="27">
        <v>41.24</v>
      </c>
      <c r="M15" s="26">
        <f t="shared" si="4"/>
        <v>4305200478.1971998</v>
      </c>
      <c r="N15" s="26">
        <f t="shared" si="5"/>
        <v>4305.2004781972</v>
      </c>
      <c r="O15" s="26">
        <f t="shared" si="6"/>
        <v>271483349927</v>
      </c>
      <c r="P15" s="26">
        <f t="shared" si="7"/>
        <v>271483.349927</v>
      </c>
      <c r="Q15" s="29">
        <v>25512.799999999999</v>
      </c>
      <c r="R15" s="28">
        <f>Q15*19.5%</f>
        <v>4974.9960000000001</v>
      </c>
      <c r="S15" s="28">
        <f>Q15*16.2%</f>
        <v>4133.0735999999997</v>
      </c>
      <c r="T15" s="28">
        <f>Q15*14%</f>
        <v>3571.7919999999999</v>
      </c>
      <c r="U15" s="28">
        <f>Q15*44.3%</f>
        <v>11302.170400000001</v>
      </c>
      <c r="V15" s="28">
        <f>Q15*6.1%</f>
        <v>1556.2808</v>
      </c>
      <c r="W15" s="26">
        <f t="shared" si="8"/>
        <v>187314977600</v>
      </c>
      <c r="X15" s="26">
        <f t="shared" si="9"/>
        <v>187314.97760000001</v>
      </c>
      <c r="Y15" s="26">
        <f t="shared" si="10"/>
        <v>3500356160</v>
      </c>
      <c r="Z15" s="26">
        <f t="shared" si="11"/>
        <v>3500.3561599999998</v>
      </c>
      <c r="AA15" s="9">
        <f t="shared" si="12"/>
        <v>8328681402438.2002</v>
      </c>
      <c r="AB15" s="9">
        <v>832.86814024381999</v>
      </c>
      <c r="AC15" s="9">
        <f t="shared" si="13"/>
        <v>395493727441</v>
      </c>
      <c r="AD15" s="9">
        <v>395493.727441</v>
      </c>
      <c r="AE15" s="21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</row>
    <row r="16" spans="1:202">
      <c r="A16" s="7" t="s">
        <v>33</v>
      </c>
      <c r="B16" s="8">
        <v>2022</v>
      </c>
      <c r="C16" s="30">
        <v>44</v>
      </c>
      <c r="D16" s="24">
        <v>45.03</v>
      </c>
      <c r="E16" s="25">
        <v>0.15970000000000001</v>
      </c>
      <c r="F16" s="24">
        <v>484.69</v>
      </c>
      <c r="G16" s="26">
        <f t="shared" si="0"/>
        <v>4416611991920</v>
      </c>
      <c r="H16" s="26">
        <f t="shared" si="1"/>
        <v>441.66119919200003</v>
      </c>
      <c r="I16" s="26">
        <f t="shared" si="2"/>
        <v>65229354738</v>
      </c>
      <c r="J16" s="26">
        <f t="shared" si="3"/>
        <v>65229.354738000002</v>
      </c>
      <c r="K16" s="27">
        <v>124500</v>
      </c>
      <c r="L16" s="27">
        <v>31.37</v>
      </c>
      <c r="M16" s="26">
        <f t="shared" si="4"/>
        <v>3503955751.0500002</v>
      </c>
      <c r="N16" s="26">
        <f t="shared" si="5"/>
        <v>3503.9557510499999</v>
      </c>
      <c r="O16" s="26">
        <f t="shared" si="6"/>
        <v>220957339875</v>
      </c>
      <c r="P16" s="26">
        <f t="shared" si="7"/>
        <v>220957.33987500001</v>
      </c>
      <c r="Q16" s="29">
        <v>18230.8</v>
      </c>
      <c r="R16" s="28">
        <f>Q16*19.5%</f>
        <v>3555.0059999999999</v>
      </c>
      <c r="S16" s="28">
        <f>Q16*16.2%</f>
        <v>2953.3896</v>
      </c>
      <c r="T16" s="28">
        <f>Q16*14%</f>
        <v>2552.3119999999999</v>
      </c>
      <c r="U16" s="28">
        <f>Q16*44.3%</f>
        <v>8076.2443999999996</v>
      </c>
      <c r="V16" s="28">
        <f>Q16*6.1%</f>
        <v>1112.0788</v>
      </c>
      <c r="W16" s="26">
        <f t="shared" si="8"/>
        <v>133850533600</v>
      </c>
      <c r="X16" s="26">
        <f t="shared" si="9"/>
        <v>133850.5336</v>
      </c>
      <c r="Y16" s="26">
        <f t="shared" si="10"/>
        <v>2501265760</v>
      </c>
      <c r="Z16" s="26">
        <f t="shared" si="11"/>
        <v>2501.2657599999998</v>
      </c>
      <c r="AA16" s="9">
        <f t="shared" si="12"/>
        <v>4553966481271.0498</v>
      </c>
      <c r="AB16" s="9">
        <v>455.39664812710498</v>
      </c>
      <c r="AC16" s="9">
        <f t="shared" si="13"/>
        <v>288687960373</v>
      </c>
      <c r="AD16" s="9">
        <v>288687.96037300001</v>
      </c>
      <c r="AE16" s="21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</row>
    <row r="17" spans="1:204">
      <c r="A17" s="7" t="s">
        <v>33</v>
      </c>
      <c r="B17" s="8">
        <v>2023</v>
      </c>
      <c r="C17" s="23">
        <v>163.18</v>
      </c>
      <c r="D17" s="24">
        <v>132.19</v>
      </c>
      <c r="E17" s="25">
        <v>0</v>
      </c>
      <c r="F17" s="24">
        <v>1649.48</v>
      </c>
      <c r="G17" s="26">
        <f t="shared" si="0"/>
        <v>15002672474000</v>
      </c>
      <c r="H17" s="26">
        <f t="shared" si="1"/>
        <v>1500.2672474000001</v>
      </c>
      <c r="I17" s="26">
        <f t="shared" si="2"/>
        <v>221882799600</v>
      </c>
      <c r="J17" s="26">
        <f t="shared" si="3"/>
        <v>221882.7996</v>
      </c>
      <c r="K17" s="27">
        <v>105804</v>
      </c>
      <c r="L17" s="27">
        <v>59.84</v>
      </c>
      <c r="M17" s="26">
        <f t="shared" si="4"/>
        <v>5680262612.8512001</v>
      </c>
      <c r="N17" s="26">
        <f t="shared" si="5"/>
        <v>5680.2626128512002</v>
      </c>
      <c r="O17" s="26">
        <f t="shared" si="6"/>
        <v>358193940192</v>
      </c>
      <c r="P17" s="26">
        <f t="shared" si="7"/>
        <v>358193.94019200001</v>
      </c>
      <c r="Q17" s="29">
        <v>32853.699999999997</v>
      </c>
      <c r="R17" s="28">
        <f>Q17*19.5%</f>
        <v>6406.4714999999997</v>
      </c>
      <c r="S17" s="28">
        <f>Q17*16.2%</f>
        <v>5322.2993999999999</v>
      </c>
      <c r="T17" s="28">
        <f>Q17*14%</f>
        <v>4599.518</v>
      </c>
      <c r="U17" s="28">
        <f>Q17*44.3%</f>
        <v>14554.1891</v>
      </c>
      <c r="V17" s="28">
        <f>Q17*6.1%</f>
        <v>2004.0757000000001</v>
      </c>
      <c r="W17" s="26">
        <f t="shared" si="8"/>
        <v>241211865400</v>
      </c>
      <c r="X17" s="26">
        <f t="shared" si="9"/>
        <v>241211.86540000001</v>
      </c>
      <c r="Y17" s="26">
        <f t="shared" si="10"/>
        <v>4507527640</v>
      </c>
      <c r="Z17" s="26">
        <f t="shared" si="11"/>
        <v>4507.5276400000002</v>
      </c>
      <c r="AA17" s="9">
        <f t="shared" si="12"/>
        <v>15249564602012.9</v>
      </c>
      <c r="AB17" s="9">
        <v>1524.9564602012899</v>
      </c>
      <c r="AC17" s="9">
        <f t="shared" si="13"/>
        <v>584584267432</v>
      </c>
      <c r="AD17" s="9">
        <v>584584.26743200002</v>
      </c>
      <c r="AE17" s="21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</row>
    <row r="18" spans="1:204">
      <c r="A18" s="7" t="s">
        <v>33</v>
      </c>
      <c r="B18" s="8">
        <v>2024</v>
      </c>
      <c r="C18" s="28">
        <v>178.14</v>
      </c>
      <c r="D18" s="28">
        <v>143.83000000000001</v>
      </c>
      <c r="E18" s="25">
        <v>0</v>
      </c>
      <c r="F18" s="24">
        <v>2100</v>
      </c>
      <c r="G18" s="26">
        <f t="shared" si="0"/>
        <v>19030164630000</v>
      </c>
      <c r="H18" s="26">
        <f t="shared" si="1"/>
        <v>1903.0164629999999</v>
      </c>
      <c r="I18" s="26">
        <f t="shared" si="2"/>
        <v>280941961200</v>
      </c>
      <c r="J18" s="26">
        <f t="shared" si="3"/>
        <v>280941.96120000002</v>
      </c>
      <c r="K18" s="31">
        <v>105804</v>
      </c>
      <c r="L18" s="31">
        <v>59.84</v>
      </c>
      <c r="M18" s="26">
        <f t="shared" si="4"/>
        <v>5680262612.8512001</v>
      </c>
      <c r="N18" s="26">
        <f t="shared" ref="N18" si="14">M18/10000000000</f>
        <v>0.56802626128512002</v>
      </c>
      <c r="O18" s="26">
        <f t="shared" si="6"/>
        <v>358193940192</v>
      </c>
      <c r="P18" s="26">
        <f t="shared" si="7"/>
        <v>358193.94019200001</v>
      </c>
      <c r="Q18" s="31">
        <v>32853.699999999997</v>
      </c>
      <c r="R18" s="28">
        <f>Q18*19.5%</f>
        <v>6406.4714999999997</v>
      </c>
      <c r="S18" s="28">
        <f>Q18*16.2%</f>
        <v>5322.2993999999999</v>
      </c>
      <c r="T18" s="28">
        <f>Q18*14%</f>
        <v>4599.518</v>
      </c>
      <c r="U18" s="28">
        <f>Q18*44.3%</f>
        <v>14554.1891</v>
      </c>
      <c r="V18" s="28">
        <f>Q18*6.1%</f>
        <v>2004.0757000000001</v>
      </c>
      <c r="W18" s="26">
        <f t="shared" si="8"/>
        <v>241211865400</v>
      </c>
      <c r="X18" s="26">
        <f t="shared" si="9"/>
        <v>241211.86540000001</v>
      </c>
      <c r="Y18" s="26">
        <f t="shared" si="10"/>
        <v>4507527640</v>
      </c>
      <c r="Z18" s="26">
        <f t="shared" si="11"/>
        <v>4507.5276400000002</v>
      </c>
      <c r="AA18" s="9">
        <f t="shared" si="12"/>
        <v>19277056758012.898</v>
      </c>
      <c r="AB18" s="9">
        <v>1927.70567580129</v>
      </c>
      <c r="AC18" s="9">
        <f t="shared" si="13"/>
        <v>643643429032</v>
      </c>
      <c r="AD18" s="9">
        <v>643643.42903200001</v>
      </c>
      <c r="AE18" s="21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</row>
    <row r="19" spans="1:204">
      <c r="A19" s="7" t="s">
        <v>34</v>
      </c>
      <c r="B19" s="8">
        <v>2008</v>
      </c>
      <c r="C19" s="23">
        <v>113.12</v>
      </c>
      <c r="D19" s="24">
        <v>120.58</v>
      </c>
      <c r="E19" s="32">
        <v>0.28999999999999998</v>
      </c>
      <c r="F19" s="28">
        <v>34.86</v>
      </c>
      <c r="G19" s="26">
        <f t="shared" si="0"/>
        <v>627147914000</v>
      </c>
      <c r="H19" s="26">
        <f t="shared" si="1"/>
        <v>62.714791400000003</v>
      </c>
      <c r="I19" s="26">
        <f t="shared" si="2"/>
        <v>11083449800</v>
      </c>
      <c r="J19" s="26">
        <f t="shared" si="3"/>
        <v>11083.4498</v>
      </c>
      <c r="K19" s="27">
        <v>27456</v>
      </c>
      <c r="L19" s="27">
        <v>51.61</v>
      </c>
      <c r="M19" s="26">
        <f t="shared" si="4"/>
        <v>1271293622.2272</v>
      </c>
      <c r="N19" s="26">
        <f t="shared" si="5"/>
        <v>1271.2936222272001</v>
      </c>
      <c r="O19" s="26">
        <f t="shared" si="6"/>
        <v>80167010352</v>
      </c>
      <c r="P19" s="26">
        <f t="shared" si="7"/>
        <v>80167.010351999998</v>
      </c>
      <c r="Q19" s="27">
        <v>5829.2</v>
      </c>
      <c r="R19" s="28">
        <f>Q19*27.3%</f>
        <v>1591.3715999999999</v>
      </c>
      <c r="S19" s="28">
        <f>Q19*24.9%</f>
        <v>1451.4708000000001</v>
      </c>
      <c r="T19" s="28">
        <f>Q19*3.3%</f>
        <v>192.36359999999999</v>
      </c>
      <c r="U19" s="28">
        <f>Q19*36.7%</f>
        <v>2139.3164000000002</v>
      </c>
      <c r="V19" s="28">
        <f>Q19*7.8%</f>
        <v>454.67759999999998</v>
      </c>
      <c r="W19" s="26">
        <f t="shared" si="8"/>
        <v>45812965224</v>
      </c>
      <c r="X19" s="26">
        <f t="shared" si="9"/>
        <v>45812.965224</v>
      </c>
      <c r="Y19" s="26">
        <f t="shared" si="10"/>
        <v>823316208</v>
      </c>
      <c r="Z19" s="26">
        <f t="shared" si="11"/>
        <v>823.31620799999996</v>
      </c>
      <c r="AA19" s="9">
        <f t="shared" si="12"/>
        <v>674232172846.22705</v>
      </c>
      <c r="AB19" s="9">
        <v>67.423217284622694</v>
      </c>
      <c r="AC19" s="9">
        <f t="shared" si="13"/>
        <v>92073776360</v>
      </c>
      <c r="AD19" s="9">
        <v>92073.776360000003</v>
      </c>
      <c r="AE19" s="21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</row>
    <row r="20" spans="1:204">
      <c r="A20" s="7" t="s">
        <v>34</v>
      </c>
      <c r="B20" s="8">
        <v>2009</v>
      </c>
      <c r="C20" s="23">
        <v>123.08</v>
      </c>
      <c r="D20" s="24">
        <v>126.9</v>
      </c>
      <c r="E20" s="32">
        <v>0.19</v>
      </c>
      <c r="F20" s="27">
        <v>41.42</v>
      </c>
      <c r="G20" s="26">
        <f t="shared" si="0"/>
        <v>705280338000</v>
      </c>
      <c r="H20" s="26">
        <f t="shared" si="1"/>
        <v>70.528033800000003</v>
      </c>
      <c r="I20" s="26">
        <f t="shared" si="2"/>
        <v>12403084600</v>
      </c>
      <c r="J20" s="26">
        <f t="shared" si="3"/>
        <v>12403.0846</v>
      </c>
      <c r="K20" s="27">
        <v>29507</v>
      </c>
      <c r="L20" s="27">
        <v>46.37</v>
      </c>
      <c r="M20" s="26">
        <f t="shared" si="4"/>
        <v>1227543512.9603</v>
      </c>
      <c r="N20" s="26">
        <f t="shared" si="5"/>
        <v>1227.5435129602999</v>
      </c>
      <c r="O20" s="26">
        <f t="shared" si="6"/>
        <v>77408154804.25</v>
      </c>
      <c r="P20" s="26">
        <f t="shared" si="7"/>
        <v>77408.154804250007</v>
      </c>
      <c r="Q20" s="27">
        <v>5537.4</v>
      </c>
      <c r="R20" s="28">
        <f>Q20*28.9%</f>
        <v>1600.3086000000001</v>
      </c>
      <c r="S20" s="28">
        <f>Q20*23.4%</f>
        <v>1295.7516000000001</v>
      </c>
      <c r="T20" s="28">
        <f>Q20*3.5%</f>
        <v>193.809</v>
      </c>
      <c r="U20" s="28">
        <f>Q20*35.9%</f>
        <v>1987.9266</v>
      </c>
      <c r="V20" s="28">
        <f>Q20*8.4%</f>
        <v>465.14159999999998</v>
      </c>
      <c r="W20" s="26">
        <f t="shared" si="8"/>
        <v>42384367080</v>
      </c>
      <c r="X20" s="26">
        <f t="shared" si="9"/>
        <v>42384.367080000004</v>
      </c>
      <c r="Y20" s="26">
        <f t="shared" si="10"/>
        <v>765240993</v>
      </c>
      <c r="Z20" s="26">
        <f t="shared" si="11"/>
        <v>765.240993</v>
      </c>
      <c r="AA20" s="9">
        <f t="shared" si="12"/>
        <v>748892248592.95996</v>
      </c>
      <c r="AB20" s="9">
        <v>74.889224859295993</v>
      </c>
      <c r="AC20" s="9">
        <f t="shared" si="13"/>
        <v>90576480397.25</v>
      </c>
      <c r="AD20" s="9">
        <v>90576.480397249994</v>
      </c>
      <c r="AE20" s="21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</row>
    <row r="21" spans="1:204">
      <c r="A21" s="7" t="s">
        <v>34</v>
      </c>
      <c r="B21" s="8">
        <v>2010</v>
      </c>
      <c r="C21" s="23">
        <v>136.91</v>
      </c>
      <c r="D21" s="24">
        <v>131.81</v>
      </c>
      <c r="E21" s="32">
        <v>0.18</v>
      </c>
      <c r="F21" s="27">
        <v>50.31</v>
      </c>
      <c r="G21" s="26">
        <f t="shared" si="0"/>
        <v>804880743000</v>
      </c>
      <c r="H21" s="26">
        <f t="shared" si="1"/>
        <v>80.488074299999994</v>
      </c>
      <c r="I21" s="26">
        <f t="shared" si="2"/>
        <v>14112347600</v>
      </c>
      <c r="J21" s="26">
        <f t="shared" si="3"/>
        <v>14112.347599999999</v>
      </c>
      <c r="K21" s="27">
        <v>27445</v>
      </c>
      <c r="L21" s="27">
        <v>50.68</v>
      </c>
      <c r="M21" s="26">
        <f t="shared" si="4"/>
        <v>1247885057.342</v>
      </c>
      <c r="N21" s="26">
        <f t="shared" si="5"/>
        <v>1247.885057342</v>
      </c>
      <c r="O21" s="26">
        <f t="shared" si="6"/>
        <v>78690880345</v>
      </c>
      <c r="P21" s="26">
        <f t="shared" si="7"/>
        <v>78690.880344999998</v>
      </c>
      <c r="Q21" s="27">
        <v>6117.5</v>
      </c>
      <c r="R21" s="28">
        <f>Q21*32.9%</f>
        <v>2012.6575</v>
      </c>
      <c r="S21" s="28">
        <f>Q21*25%</f>
        <v>1529.375</v>
      </c>
      <c r="T21" s="28">
        <f>Q21*3.6%</f>
        <v>220.23</v>
      </c>
      <c r="U21" s="28">
        <f>Q21*31%</f>
        <v>1896.425</v>
      </c>
      <c r="V21" s="28">
        <f>Q21*7.5%</f>
        <v>458.8125</v>
      </c>
      <c r="W21" s="26">
        <f t="shared" si="8"/>
        <v>47661381325</v>
      </c>
      <c r="X21" s="26">
        <f t="shared" si="9"/>
        <v>47661.381325000002</v>
      </c>
      <c r="Y21" s="26">
        <f t="shared" si="10"/>
        <v>855226500</v>
      </c>
      <c r="Z21" s="26">
        <f t="shared" si="11"/>
        <v>855.22649999999999</v>
      </c>
      <c r="AA21" s="9">
        <f t="shared" si="12"/>
        <v>853790009382.34204</v>
      </c>
      <c r="AB21" s="9">
        <v>85.379000938234199</v>
      </c>
      <c r="AC21" s="9">
        <f t="shared" si="13"/>
        <v>93658454445</v>
      </c>
      <c r="AD21" s="9">
        <v>93658.454444999996</v>
      </c>
      <c r="AE21" s="21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</row>
    <row r="22" spans="1:204">
      <c r="A22" s="7" t="s">
        <v>34</v>
      </c>
      <c r="B22" s="8">
        <v>2011</v>
      </c>
      <c r="C22" s="23">
        <v>150.85</v>
      </c>
      <c r="D22" s="24">
        <v>133.91999999999999</v>
      </c>
      <c r="E22" s="32">
        <v>0.17</v>
      </c>
      <c r="F22" s="27">
        <v>59.67</v>
      </c>
      <c r="G22" s="26">
        <f t="shared" si="0"/>
        <v>903601913000</v>
      </c>
      <c r="H22" s="26">
        <f t="shared" si="1"/>
        <v>90.360191299999997</v>
      </c>
      <c r="I22" s="26">
        <f t="shared" si="2"/>
        <v>15816352600</v>
      </c>
      <c r="J22" s="26">
        <f t="shared" si="3"/>
        <v>15816.3526</v>
      </c>
      <c r="K22" s="27">
        <v>27462</v>
      </c>
      <c r="L22" s="27">
        <v>50.36</v>
      </c>
      <c r="M22" s="26">
        <f t="shared" si="4"/>
        <v>1240773836.7144001</v>
      </c>
      <c r="N22" s="26">
        <f t="shared" si="5"/>
        <v>1240.7738367144</v>
      </c>
      <c r="O22" s="26">
        <f t="shared" si="6"/>
        <v>78242451054</v>
      </c>
      <c r="P22" s="26">
        <f t="shared" si="7"/>
        <v>78242.451054000005</v>
      </c>
      <c r="Q22" s="27">
        <v>9725</v>
      </c>
      <c r="R22" s="28">
        <f>Q22*29.5%</f>
        <v>2868.875</v>
      </c>
      <c r="S22" s="28">
        <f>Q22*23.7%</f>
        <v>2304.8249999999998</v>
      </c>
      <c r="T22" s="28">
        <f>Q22*15.2%</f>
        <v>1478.2</v>
      </c>
      <c r="U22" s="28">
        <f>Q22*28.9%</f>
        <v>2810.5250000000001</v>
      </c>
      <c r="V22" s="28">
        <f>Q22*2.6%</f>
        <v>252.85</v>
      </c>
      <c r="W22" s="26">
        <f t="shared" si="8"/>
        <v>79117543000</v>
      </c>
      <c r="X22" s="26">
        <f t="shared" si="9"/>
        <v>79117.543000000005</v>
      </c>
      <c r="Y22" s="26">
        <f t="shared" si="10"/>
        <v>1437257750</v>
      </c>
      <c r="Z22" s="26">
        <f t="shared" si="11"/>
        <v>1437.25775</v>
      </c>
      <c r="AA22" s="9">
        <f t="shared" si="12"/>
        <v>983960229836.71399</v>
      </c>
      <c r="AB22" s="9">
        <v>98.396022983671401</v>
      </c>
      <c r="AC22" s="9">
        <f t="shared" si="13"/>
        <v>95496061404</v>
      </c>
      <c r="AD22" s="9">
        <v>95496.061403999993</v>
      </c>
      <c r="AE22" s="21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</row>
    <row r="23" spans="1:204">
      <c r="A23" s="7" t="s">
        <v>34</v>
      </c>
      <c r="B23" s="8">
        <v>2012</v>
      </c>
      <c r="C23" s="23">
        <v>163.97</v>
      </c>
      <c r="D23" s="24">
        <v>150.43</v>
      </c>
      <c r="E23" s="32">
        <v>0.26</v>
      </c>
      <c r="F23" s="27">
        <v>118.07</v>
      </c>
      <c r="G23" s="26">
        <f t="shared" si="0"/>
        <v>1462851235000</v>
      </c>
      <c r="H23" s="26">
        <f t="shared" si="1"/>
        <v>146.2851235</v>
      </c>
      <c r="I23" s="26">
        <f t="shared" si="2"/>
        <v>24198871600</v>
      </c>
      <c r="J23" s="26">
        <f t="shared" si="3"/>
        <v>24198.871599999999</v>
      </c>
      <c r="K23" s="27">
        <v>28975</v>
      </c>
      <c r="L23" s="27">
        <v>49.58</v>
      </c>
      <c r="M23" s="26">
        <f t="shared" si="4"/>
        <v>1288856927.1849999</v>
      </c>
      <c r="N23" s="26">
        <f t="shared" si="5"/>
        <v>1288.8569271849999</v>
      </c>
      <c r="O23" s="26">
        <f t="shared" si="6"/>
        <v>81274541787.5</v>
      </c>
      <c r="P23" s="26">
        <f t="shared" si="7"/>
        <v>81274.541787499998</v>
      </c>
      <c r="Q23" s="27">
        <v>10746</v>
      </c>
      <c r="R23" s="28">
        <f>Q23*28%</f>
        <v>3008.88</v>
      </c>
      <c r="S23" s="28">
        <f>Q23*24.4%</f>
        <v>2622.0239999999999</v>
      </c>
      <c r="T23" s="28">
        <f>Q23*12.8%</f>
        <v>1375.4880000000001</v>
      </c>
      <c r="U23" s="28">
        <f>Q23*32%</f>
        <v>3438.72</v>
      </c>
      <c r="V23" s="28">
        <f>Q23*2.9%</f>
        <v>311.63400000000001</v>
      </c>
      <c r="W23" s="26">
        <f t="shared" si="8"/>
        <v>88005011760</v>
      </c>
      <c r="X23" s="26">
        <f t="shared" si="9"/>
        <v>88005.011759999994</v>
      </c>
      <c r="Y23" s="26">
        <f t="shared" si="10"/>
        <v>1594222830</v>
      </c>
      <c r="Z23" s="26">
        <f t="shared" si="11"/>
        <v>1594.2228299999999</v>
      </c>
      <c r="AA23" s="9">
        <f t="shared" si="12"/>
        <v>1552145103687.1899</v>
      </c>
      <c r="AB23" s="9">
        <v>155.21451036871801</v>
      </c>
      <c r="AC23" s="9">
        <f t="shared" si="13"/>
        <v>107067636217.5</v>
      </c>
      <c r="AD23" s="9">
        <v>107067.6362175</v>
      </c>
      <c r="AE23" s="21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</row>
    <row r="24" spans="1:204">
      <c r="A24" s="7" t="s">
        <v>34</v>
      </c>
      <c r="B24" s="8">
        <v>2013</v>
      </c>
      <c r="C24" s="23">
        <v>178.43</v>
      </c>
      <c r="D24" s="24">
        <v>88.56</v>
      </c>
      <c r="E24" s="32">
        <v>0.1</v>
      </c>
      <c r="F24" s="27">
        <v>140.11000000000001</v>
      </c>
      <c r="G24" s="26">
        <f t="shared" si="0"/>
        <v>1556812889000</v>
      </c>
      <c r="H24" s="26">
        <f t="shared" si="1"/>
        <v>155.6812889</v>
      </c>
      <c r="I24" s="26">
        <f t="shared" si="2"/>
        <v>25969406400</v>
      </c>
      <c r="J24" s="26">
        <f t="shared" si="3"/>
        <v>25969.4064</v>
      </c>
      <c r="K24" s="27">
        <v>27812</v>
      </c>
      <c r="L24" s="27">
        <v>49.79</v>
      </c>
      <c r="M24" s="26">
        <f t="shared" si="4"/>
        <v>1242364662.6716001</v>
      </c>
      <c r="N24" s="26">
        <f t="shared" si="5"/>
        <v>1242.3646626715999</v>
      </c>
      <c r="O24" s="26">
        <f t="shared" si="6"/>
        <v>78342767581</v>
      </c>
      <c r="P24" s="26">
        <f t="shared" si="7"/>
        <v>78342.767580999993</v>
      </c>
      <c r="Q24" s="27">
        <v>12209</v>
      </c>
      <c r="R24" s="28">
        <f>Q24*28.1%</f>
        <v>3430.7289999999998</v>
      </c>
      <c r="S24" s="28">
        <f>Q24*25.6%</f>
        <v>3125.5039999999999</v>
      </c>
      <c r="T24" s="28">
        <f>Q24*10.6%</f>
        <v>1294.154</v>
      </c>
      <c r="U24" s="28">
        <f>Q24*33.1%</f>
        <v>4041.1790000000001</v>
      </c>
      <c r="V24" s="28">
        <f>Q24*2.7%</f>
        <v>329.64299999999997</v>
      </c>
      <c r="W24" s="26">
        <f t="shared" si="8"/>
        <v>101124461020</v>
      </c>
      <c r="X24" s="26">
        <f t="shared" si="9"/>
        <v>101124.46102</v>
      </c>
      <c r="Y24" s="26">
        <f t="shared" si="10"/>
        <v>1823414150</v>
      </c>
      <c r="Z24" s="26">
        <f t="shared" si="11"/>
        <v>1823.4141500000001</v>
      </c>
      <c r="AA24" s="9">
        <f t="shared" si="12"/>
        <v>1659179714682.6699</v>
      </c>
      <c r="AB24" s="9">
        <v>165.91797146826701</v>
      </c>
      <c r="AC24" s="9">
        <f t="shared" si="13"/>
        <v>106135588131</v>
      </c>
      <c r="AD24" s="9">
        <v>106135.588131</v>
      </c>
      <c r="AE24" s="21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</row>
    <row r="25" spans="1:204">
      <c r="A25" s="7" t="s">
        <v>34</v>
      </c>
      <c r="B25" s="8">
        <v>2014</v>
      </c>
      <c r="C25" s="23">
        <v>158.12</v>
      </c>
      <c r="D25" s="24">
        <v>88.47</v>
      </c>
      <c r="E25" s="32">
        <v>0.15</v>
      </c>
      <c r="F25" s="27">
        <v>167.12</v>
      </c>
      <c r="G25" s="26">
        <f t="shared" si="0"/>
        <v>1778789330000</v>
      </c>
      <c r="H25" s="26">
        <f t="shared" si="1"/>
        <v>177.87893299999999</v>
      </c>
      <c r="I25" s="26">
        <f t="shared" si="2"/>
        <v>28820945800</v>
      </c>
      <c r="J25" s="26">
        <f t="shared" si="3"/>
        <v>28820.945800000001</v>
      </c>
      <c r="K25" s="27">
        <v>28867</v>
      </c>
      <c r="L25" s="27">
        <v>49.21</v>
      </c>
      <c r="M25" s="26">
        <f t="shared" si="4"/>
        <v>1274470420.4519</v>
      </c>
      <c r="N25" s="26">
        <f t="shared" si="5"/>
        <v>1274.4704204519001</v>
      </c>
      <c r="O25" s="26">
        <f t="shared" si="6"/>
        <v>80367337335.25</v>
      </c>
      <c r="P25" s="26">
        <f t="shared" si="7"/>
        <v>80367.337335250006</v>
      </c>
      <c r="Q25" s="27">
        <v>13804</v>
      </c>
      <c r="R25" s="28">
        <f>Q25*14.2%</f>
        <v>1960.1679999999999</v>
      </c>
      <c r="S25" s="28">
        <f>Q25*50.1%</f>
        <v>6915.8040000000001</v>
      </c>
      <c r="T25" s="28">
        <f>Q25*9.1%</f>
        <v>1256.164</v>
      </c>
      <c r="U25" s="28">
        <f>Q25*24%</f>
        <v>3312.96</v>
      </c>
      <c r="V25" s="28">
        <f>Q25*2.6%</f>
        <v>358.904</v>
      </c>
      <c r="W25" s="26">
        <f t="shared" si="8"/>
        <v>153738184880</v>
      </c>
      <c r="X25" s="26">
        <f t="shared" si="9"/>
        <v>153738.18487999999</v>
      </c>
      <c r="Y25" s="26">
        <f t="shared" si="10"/>
        <v>2610405420</v>
      </c>
      <c r="Z25" s="26">
        <f t="shared" si="11"/>
        <v>2610.40542</v>
      </c>
      <c r="AA25" s="9">
        <f t="shared" si="12"/>
        <v>1933801985300.45</v>
      </c>
      <c r="AB25" s="9">
        <v>193.38019853004499</v>
      </c>
      <c r="AC25" s="9">
        <f t="shared" si="13"/>
        <v>111798688555.25</v>
      </c>
      <c r="AD25" s="9">
        <v>111798.68855525</v>
      </c>
      <c r="AE25" s="21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</row>
    <row r="26" spans="1:204">
      <c r="A26" s="7" t="s">
        <v>34</v>
      </c>
      <c r="B26" s="8">
        <v>2015</v>
      </c>
      <c r="C26" s="23">
        <v>170.47</v>
      </c>
      <c r="D26" s="24">
        <v>81.7</v>
      </c>
      <c r="E26" s="32">
        <v>0.14000000000000001</v>
      </c>
      <c r="F26" s="27">
        <v>189.32</v>
      </c>
      <c r="G26" s="26">
        <f t="shared" si="0"/>
        <v>1973668036000</v>
      </c>
      <c r="H26" s="26">
        <f t="shared" si="1"/>
        <v>197.3668036</v>
      </c>
      <c r="I26" s="26">
        <f t="shared" si="2"/>
        <v>31915623600</v>
      </c>
      <c r="J26" s="26">
        <f t="shared" si="3"/>
        <v>31915.623599999999</v>
      </c>
      <c r="K26" s="27">
        <v>25027</v>
      </c>
      <c r="L26" s="27">
        <v>51.09</v>
      </c>
      <c r="M26" s="26">
        <f t="shared" si="4"/>
        <v>1147147965.7131</v>
      </c>
      <c r="N26" s="26">
        <f t="shared" si="5"/>
        <v>1147.1479657130999</v>
      </c>
      <c r="O26" s="26">
        <f t="shared" si="6"/>
        <v>72338460002.25</v>
      </c>
      <c r="P26" s="26">
        <f t="shared" si="7"/>
        <v>72338.460002249994</v>
      </c>
      <c r="Q26" s="27">
        <v>15048</v>
      </c>
      <c r="R26" s="28">
        <f>Q26*13.9%</f>
        <v>2091.672</v>
      </c>
      <c r="S26" s="28">
        <f>Q26*48.3%</f>
        <v>7268.1840000000002</v>
      </c>
      <c r="T26" s="28">
        <f>Q26*8.1%</f>
        <v>1218.8879999999999</v>
      </c>
      <c r="U26" s="28">
        <f>Q26*27.2%</f>
        <v>4093.056</v>
      </c>
      <c r="V26" s="28">
        <f>Q26*2.5%</f>
        <v>376.2</v>
      </c>
      <c r="W26" s="26">
        <f t="shared" si="8"/>
        <v>164518429680</v>
      </c>
      <c r="X26" s="26">
        <f t="shared" si="9"/>
        <v>164518.42968</v>
      </c>
      <c r="Y26" s="26">
        <f t="shared" si="10"/>
        <v>2803216680</v>
      </c>
      <c r="Z26" s="26">
        <f t="shared" si="11"/>
        <v>2803.21668</v>
      </c>
      <c r="AA26" s="9">
        <f t="shared" si="12"/>
        <v>2139333613645.71</v>
      </c>
      <c r="AB26" s="9">
        <v>213.933361364571</v>
      </c>
      <c r="AC26" s="9">
        <f t="shared" si="13"/>
        <v>107057300282.25</v>
      </c>
      <c r="AD26" s="9">
        <v>107057.30028225</v>
      </c>
      <c r="AE26" s="21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</row>
    <row r="27" spans="1:204">
      <c r="A27" s="7" t="s">
        <v>34</v>
      </c>
      <c r="B27" s="8">
        <v>2016</v>
      </c>
      <c r="C27" s="23">
        <v>183.51</v>
      </c>
      <c r="D27" s="24">
        <v>78.39</v>
      </c>
      <c r="E27" s="32">
        <v>0.15</v>
      </c>
      <c r="F27" s="27">
        <v>219.55</v>
      </c>
      <c r="G27" s="26">
        <f t="shared" si="0"/>
        <v>2246685523000</v>
      </c>
      <c r="H27" s="26">
        <f t="shared" si="1"/>
        <v>224.66855229999999</v>
      </c>
      <c r="I27" s="26">
        <f t="shared" si="2"/>
        <v>36157324600</v>
      </c>
      <c r="J27" s="26">
        <f t="shared" si="3"/>
        <v>36157.3246</v>
      </c>
      <c r="K27" s="27">
        <v>25540</v>
      </c>
      <c r="L27" s="27">
        <v>55.27</v>
      </c>
      <c r="M27" s="26">
        <f t="shared" si="4"/>
        <v>1266441403.8859999</v>
      </c>
      <c r="N27" s="26">
        <f t="shared" si="5"/>
        <v>1266.441403886</v>
      </c>
      <c r="O27" s="26">
        <f t="shared" si="6"/>
        <v>79861032385</v>
      </c>
      <c r="P27" s="26">
        <f t="shared" si="7"/>
        <v>79861.032384999999</v>
      </c>
      <c r="Q27" s="27">
        <v>16933</v>
      </c>
      <c r="R27" s="28">
        <f>Q27*29.5%</f>
        <v>4995.2349999999997</v>
      </c>
      <c r="S27" s="28">
        <f>Q27*30.1%</f>
        <v>5096.8329999999996</v>
      </c>
      <c r="T27" s="28">
        <f>Q27*12.6%</f>
        <v>2133.558</v>
      </c>
      <c r="U27" s="28">
        <f>Q27*22.1%</f>
        <v>3742.1930000000002</v>
      </c>
      <c r="V27" s="28">
        <f>Q27*5.6%</f>
        <v>948.24800000000005</v>
      </c>
      <c r="W27" s="26">
        <f t="shared" si="8"/>
        <v>146464354120</v>
      </c>
      <c r="X27" s="26">
        <f t="shared" si="9"/>
        <v>146464.35412</v>
      </c>
      <c r="Y27" s="26">
        <f t="shared" si="10"/>
        <v>2598876840</v>
      </c>
      <c r="Z27" s="26">
        <f t="shared" si="11"/>
        <v>2598.8768399999999</v>
      </c>
      <c r="AA27" s="9">
        <f t="shared" si="12"/>
        <v>2394416318523.8901</v>
      </c>
      <c r="AB27" s="9">
        <v>239.44163185238901</v>
      </c>
      <c r="AC27" s="9">
        <f t="shared" si="13"/>
        <v>118617233825</v>
      </c>
      <c r="AD27" s="9">
        <v>118617.233825</v>
      </c>
      <c r="AE27" s="21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</row>
    <row r="28" spans="1:204">
      <c r="A28" s="7" t="s">
        <v>34</v>
      </c>
      <c r="B28" s="8">
        <v>2017</v>
      </c>
      <c r="C28" s="23">
        <v>193.9</v>
      </c>
      <c r="D28" s="24">
        <v>72.83</v>
      </c>
      <c r="E28" s="32">
        <v>0.18</v>
      </c>
      <c r="F28" s="27">
        <v>261.13</v>
      </c>
      <c r="G28" s="26">
        <f t="shared" si="0"/>
        <v>2613940117000</v>
      </c>
      <c r="H28" s="26">
        <f t="shared" si="1"/>
        <v>261.39401170000002</v>
      </c>
      <c r="I28" s="26">
        <f t="shared" si="2"/>
        <v>41728276400</v>
      </c>
      <c r="J28" s="26">
        <f t="shared" si="3"/>
        <v>41728.276400000002</v>
      </c>
      <c r="K28" s="27">
        <v>24437</v>
      </c>
      <c r="L28" s="33">
        <v>55.06</v>
      </c>
      <c r="M28" s="26">
        <f t="shared" si="4"/>
        <v>1207143329.5474</v>
      </c>
      <c r="N28" s="26">
        <f t="shared" si="5"/>
        <v>1207.1433295474001</v>
      </c>
      <c r="O28" s="26">
        <f t="shared" si="6"/>
        <v>76121731521.5</v>
      </c>
      <c r="P28" s="26">
        <f t="shared" si="7"/>
        <v>76121.731521499998</v>
      </c>
      <c r="Q28" s="27">
        <v>18669</v>
      </c>
      <c r="R28" s="28">
        <f>Q28*29.4%</f>
        <v>5488.6859999999997</v>
      </c>
      <c r="S28" s="28">
        <f>Q28*24.8%</f>
        <v>4629.9120000000003</v>
      </c>
      <c r="T28" s="28">
        <f>Q28*11.9%</f>
        <v>2221.6109999999999</v>
      </c>
      <c r="U28" s="28">
        <f>Q28*29.8%</f>
        <v>5563.3620000000001</v>
      </c>
      <c r="V28" s="28">
        <f>Q28*4.1%</f>
        <v>765.42899999999997</v>
      </c>
      <c r="W28" s="26">
        <f t="shared" si="8"/>
        <v>151865220780</v>
      </c>
      <c r="X28" s="26">
        <f t="shared" si="9"/>
        <v>151865.22078</v>
      </c>
      <c r="Y28" s="26">
        <f t="shared" si="10"/>
        <v>2743316205</v>
      </c>
      <c r="Z28" s="26">
        <f t="shared" si="11"/>
        <v>2743.3162050000001</v>
      </c>
      <c r="AA28" s="9">
        <f t="shared" si="12"/>
        <v>2767012481109.5498</v>
      </c>
      <c r="AB28" s="9">
        <v>276.70124811095502</v>
      </c>
      <c r="AC28" s="9">
        <f t="shared" si="13"/>
        <v>120593324126.5</v>
      </c>
      <c r="AD28" s="9">
        <v>120593.3241265</v>
      </c>
      <c r="AE28" s="21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</row>
    <row r="29" spans="1:204">
      <c r="A29" s="7" t="s">
        <v>34</v>
      </c>
      <c r="B29" s="8">
        <v>2018</v>
      </c>
      <c r="C29" s="23">
        <v>199.9</v>
      </c>
      <c r="D29" s="24">
        <v>76.400000000000006</v>
      </c>
      <c r="E29" s="32">
        <v>0.21</v>
      </c>
      <c r="F29" s="27">
        <v>277.19</v>
      </c>
      <c r="G29" s="26">
        <f t="shared" si="0"/>
        <v>2767999637000</v>
      </c>
      <c r="H29" s="26">
        <f t="shared" si="1"/>
        <v>276.79996369999998</v>
      </c>
      <c r="I29" s="26">
        <f t="shared" si="2"/>
        <v>44085005400</v>
      </c>
      <c r="J29" s="26">
        <f t="shared" si="3"/>
        <v>44085.005400000002</v>
      </c>
      <c r="K29" s="27">
        <v>22083</v>
      </c>
      <c r="L29" s="27">
        <v>54.06</v>
      </c>
      <c r="M29" s="26">
        <f t="shared" si="4"/>
        <v>1071047808.2466</v>
      </c>
      <c r="N29" s="26">
        <f t="shared" si="5"/>
        <v>1071.0478082466</v>
      </c>
      <c r="O29" s="26">
        <f t="shared" si="6"/>
        <v>67539629893.5</v>
      </c>
      <c r="P29" s="26">
        <f t="shared" si="7"/>
        <v>67539.629893499994</v>
      </c>
      <c r="Q29" s="27">
        <v>22898</v>
      </c>
      <c r="R29" s="28">
        <f>Q29*28.7%</f>
        <v>6571.7259999999997</v>
      </c>
      <c r="S29" s="28">
        <f>Q29*24.4%</f>
        <v>5587.1120000000001</v>
      </c>
      <c r="T29" s="28">
        <f>Q29*13.3%</f>
        <v>3045.4340000000002</v>
      </c>
      <c r="U29" s="28">
        <f>Q29*29.5%</f>
        <v>6754.91</v>
      </c>
      <c r="V29" s="28">
        <f>Q29*4%</f>
        <v>915.92</v>
      </c>
      <c r="W29" s="26">
        <f t="shared" si="8"/>
        <v>186142879560</v>
      </c>
      <c r="X29" s="26">
        <f t="shared" si="9"/>
        <v>186142.87956</v>
      </c>
      <c r="Y29" s="26">
        <f t="shared" si="10"/>
        <v>3369097230</v>
      </c>
      <c r="Z29" s="26">
        <f t="shared" si="11"/>
        <v>3369.0972299999999</v>
      </c>
      <c r="AA29" s="9">
        <f t="shared" si="12"/>
        <v>2955213564368.25</v>
      </c>
      <c r="AB29" s="9">
        <v>295.52135643682499</v>
      </c>
      <c r="AC29" s="9">
        <f t="shared" si="13"/>
        <v>114993732523.5</v>
      </c>
      <c r="AD29" s="9">
        <v>114993.7325235</v>
      </c>
      <c r="AE29" s="21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</row>
    <row r="30" spans="1:204">
      <c r="A30" s="7" t="s">
        <v>34</v>
      </c>
      <c r="B30" s="8">
        <v>2019</v>
      </c>
      <c r="C30" s="23">
        <v>208.52</v>
      </c>
      <c r="D30" s="24">
        <v>78.67</v>
      </c>
      <c r="E30" s="32">
        <v>0.22</v>
      </c>
      <c r="F30" s="27">
        <v>297.92</v>
      </c>
      <c r="G30" s="26">
        <f t="shared" si="0"/>
        <v>2963280462000</v>
      </c>
      <c r="H30" s="26">
        <f t="shared" si="1"/>
        <v>296.32804620000002</v>
      </c>
      <c r="I30" s="26">
        <f t="shared" si="2"/>
        <v>47096341600</v>
      </c>
      <c r="J30" s="26">
        <f t="shared" si="3"/>
        <v>47096.3416</v>
      </c>
      <c r="K30" s="27">
        <v>19809</v>
      </c>
      <c r="L30" s="27">
        <v>52.17</v>
      </c>
      <c r="M30" s="26">
        <f t="shared" si="4"/>
        <v>927167354.45009995</v>
      </c>
      <c r="N30" s="26">
        <f t="shared" si="5"/>
        <v>927.16735445009999</v>
      </c>
      <c r="O30" s="26">
        <f t="shared" si="6"/>
        <v>58466615109.75</v>
      </c>
      <c r="P30" s="26">
        <f t="shared" si="7"/>
        <v>58466.615109749997</v>
      </c>
      <c r="Q30" s="27">
        <v>24687</v>
      </c>
      <c r="R30" s="28">
        <f>Q30*28.8%</f>
        <v>7109.8559999999998</v>
      </c>
      <c r="S30" s="28">
        <f>Q30*23.8%</f>
        <v>5875.5060000000003</v>
      </c>
      <c r="T30" s="28">
        <f>Q30*13.3%</f>
        <v>3283.3710000000001</v>
      </c>
      <c r="U30" s="28">
        <f>Q30*30%</f>
        <v>7406.1</v>
      </c>
      <c r="V30" s="28">
        <f>Q30*4%</f>
        <v>987.48</v>
      </c>
      <c r="W30" s="26">
        <f t="shared" si="8"/>
        <v>199044862380</v>
      </c>
      <c r="X30" s="26">
        <f t="shared" si="9"/>
        <v>199044.86238000001</v>
      </c>
      <c r="Y30" s="26">
        <f t="shared" si="10"/>
        <v>3609980010</v>
      </c>
      <c r="Z30" s="26">
        <f t="shared" si="11"/>
        <v>3609.9800100000002</v>
      </c>
      <c r="AA30" s="9">
        <f t="shared" si="12"/>
        <v>3163252491734.4502</v>
      </c>
      <c r="AB30" s="9">
        <v>316.325249173445</v>
      </c>
      <c r="AC30" s="9">
        <f t="shared" si="13"/>
        <v>109172936719.75</v>
      </c>
      <c r="AD30" s="9">
        <v>109172.93671975</v>
      </c>
      <c r="AE30" s="21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</row>
    <row r="31" spans="1:204">
      <c r="A31" s="7" t="s">
        <v>34</v>
      </c>
      <c r="B31" s="8">
        <v>2020</v>
      </c>
      <c r="C31" s="23">
        <v>95.99</v>
      </c>
      <c r="D31" s="24">
        <v>47.47</v>
      </c>
      <c r="E31" s="32">
        <v>0.06</v>
      </c>
      <c r="F31" s="27">
        <v>135.36000000000001</v>
      </c>
      <c r="G31" s="26">
        <f t="shared" si="0"/>
        <v>1368910026000</v>
      </c>
      <c r="H31" s="26">
        <f t="shared" si="1"/>
        <v>136.89100260000001</v>
      </c>
      <c r="I31" s="26">
        <f t="shared" si="2"/>
        <v>21728595200</v>
      </c>
      <c r="J31" s="26">
        <f t="shared" si="3"/>
        <v>21728.5952</v>
      </c>
      <c r="K31" s="27">
        <v>19355</v>
      </c>
      <c r="L31" s="27">
        <v>33.700000000000003</v>
      </c>
      <c r="M31" s="26">
        <f t="shared" si="4"/>
        <v>585191244.29499996</v>
      </c>
      <c r="N31" s="26">
        <f t="shared" si="5"/>
        <v>585.19124429500005</v>
      </c>
      <c r="O31" s="26">
        <f t="shared" si="6"/>
        <v>36901807512.5</v>
      </c>
      <c r="P31" s="26">
        <f t="shared" si="7"/>
        <v>36901.807512500003</v>
      </c>
      <c r="Q31" s="27">
        <v>14117</v>
      </c>
      <c r="R31" s="28">
        <f>Q31*18%</f>
        <v>2541.06</v>
      </c>
      <c r="S31" s="28">
        <f>Q31*15.5%</f>
        <v>2188.1350000000002</v>
      </c>
      <c r="T31" s="28">
        <f>Q31*15.8%</f>
        <v>2230.4859999999999</v>
      </c>
      <c r="U31" s="28">
        <f>Q31*44%</f>
        <v>6211.48</v>
      </c>
      <c r="V31" s="28">
        <f>Q31*6.7%</f>
        <v>945.83900000000006</v>
      </c>
      <c r="W31" s="26">
        <f t="shared" si="8"/>
        <v>103006384540</v>
      </c>
      <c r="X31" s="26">
        <f t="shared" si="9"/>
        <v>103006.38454</v>
      </c>
      <c r="Y31" s="26">
        <f t="shared" si="10"/>
        <v>1931205600</v>
      </c>
      <c r="Z31" s="26">
        <f t="shared" si="11"/>
        <v>1931.2056</v>
      </c>
      <c r="AA31" s="9">
        <f t="shared" si="12"/>
        <v>1472501601784.29</v>
      </c>
      <c r="AB31" s="9">
        <v>147.25016017842901</v>
      </c>
      <c r="AC31" s="9">
        <f t="shared" si="13"/>
        <v>60561608312.5</v>
      </c>
      <c r="AD31" s="9">
        <v>60561.6083125</v>
      </c>
      <c r="AE31" s="21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</row>
    <row r="32" spans="1:204">
      <c r="A32" s="7" t="s">
        <v>34</v>
      </c>
      <c r="B32" s="8">
        <v>2021</v>
      </c>
      <c r="C32" s="23">
        <v>116.61</v>
      </c>
      <c r="D32" s="24">
        <v>54.3</v>
      </c>
      <c r="E32" s="32">
        <v>0.11</v>
      </c>
      <c r="F32" s="27">
        <v>153.13</v>
      </c>
      <c r="G32" s="26">
        <f t="shared" si="0"/>
        <v>1556606475000</v>
      </c>
      <c r="H32" s="26">
        <f t="shared" si="1"/>
        <v>155.66064750000001</v>
      </c>
      <c r="I32" s="26">
        <f t="shared" si="2"/>
        <v>24849759400</v>
      </c>
      <c r="J32" s="26">
        <f t="shared" si="3"/>
        <v>24849.759399999999</v>
      </c>
      <c r="K32" s="27">
        <v>18173</v>
      </c>
      <c r="L32" s="27">
        <v>38.630000000000003</v>
      </c>
      <c r="M32" s="26">
        <f t="shared" si="4"/>
        <v>629833965.93830001</v>
      </c>
      <c r="N32" s="26">
        <f t="shared" si="5"/>
        <v>629.83396593830003</v>
      </c>
      <c r="O32" s="26">
        <f t="shared" si="6"/>
        <v>39716950659.25</v>
      </c>
      <c r="P32" s="26">
        <f t="shared" si="7"/>
        <v>39716.950659249997</v>
      </c>
      <c r="Q32" s="27">
        <v>17894</v>
      </c>
      <c r="R32" s="28">
        <f>Q32*19.5%</f>
        <v>3489.33</v>
      </c>
      <c r="S32" s="28">
        <f>Q32*16.2%</f>
        <v>2898.828</v>
      </c>
      <c r="T32" s="28">
        <f>Q32*14%</f>
        <v>2505.16</v>
      </c>
      <c r="U32" s="28">
        <f>Q32*44.3%</f>
        <v>7927.0420000000004</v>
      </c>
      <c r="V32" s="28">
        <f>Q32*6.1%</f>
        <v>1091.5340000000001</v>
      </c>
      <c r="W32" s="26">
        <f t="shared" si="8"/>
        <v>131377748000</v>
      </c>
      <c r="X32" s="26">
        <f t="shared" si="9"/>
        <v>131377.74799999999</v>
      </c>
      <c r="Y32" s="26">
        <f t="shared" si="10"/>
        <v>2455056800</v>
      </c>
      <c r="Z32" s="26">
        <f t="shared" si="11"/>
        <v>2455.0567999999998</v>
      </c>
      <c r="AA32" s="9">
        <f t="shared" si="12"/>
        <v>1688614056965.9399</v>
      </c>
      <c r="AB32" s="9">
        <v>168.86140569659401</v>
      </c>
      <c r="AC32" s="9">
        <f t="shared" si="13"/>
        <v>67021766859.25</v>
      </c>
      <c r="AD32" s="9">
        <v>67021.766859249998</v>
      </c>
      <c r="AE32" s="21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</row>
    <row r="33" spans="1:204">
      <c r="A33" s="7" t="s">
        <v>34</v>
      </c>
      <c r="B33" s="8">
        <v>2022</v>
      </c>
      <c r="C33" s="23">
        <v>57.92</v>
      </c>
      <c r="D33" s="24">
        <v>39.549999999999997</v>
      </c>
      <c r="E33" s="32">
        <v>0.04</v>
      </c>
      <c r="F33" s="27">
        <v>67.900000000000006</v>
      </c>
      <c r="G33" s="26">
        <f t="shared" si="0"/>
        <v>723911168000</v>
      </c>
      <c r="H33" s="26">
        <f t="shared" si="1"/>
        <v>72.391116800000006</v>
      </c>
      <c r="I33" s="26">
        <f t="shared" si="2"/>
        <v>11599335600</v>
      </c>
      <c r="J33" s="26">
        <f t="shared" si="3"/>
        <v>11599.3356</v>
      </c>
      <c r="K33" s="27">
        <v>16070</v>
      </c>
      <c r="L33" s="27">
        <v>35.36</v>
      </c>
      <c r="M33" s="26">
        <f t="shared" si="4"/>
        <v>509803574.384</v>
      </c>
      <c r="N33" s="26">
        <f t="shared" si="5"/>
        <v>509.803574384</v>
      </c>
      <c r="O33" s="26">
        <f t="shared" si="6"/>
        <v>32147906440</v>
      </c>
      <c r="P33" s="26">
        <f t="shared" si="7"/>
        <v>32147.906439999999</v>
      </c>
      <c r="Q33" s="27">
        <v>11212</v>
      </c>
      <c r="R33" s="28">
        <f>Q33*19.5%</f>
        <v>2186.34</v>
      </c>
      <c r="S33" s="28">
        <f>Q33*16.2%</f>
        <v>1816.3440000000001</v>
      </c>
      <c r="T33" s="28">
        <f>Q33*14%</f>
        <v>1569.68</v>
      </c>
      <c r="U33" s="28">
        <f>Q33*44.3%</f>
        <v>4966.9160000000002</v>
      </c>
      <c r="V33" s="28">
        <f>Q33*6.1%</f>
        <v>683.93200000000002</v>
      </c>
      <c r="W33" s="26">
        <f t="shared" si="8"/>
        <v>82318504000</v>
      </c>
      <c r="X33" s="26">
        <f t="shared" si="9"/>
        <v>82318.504000000001</v>
      </c>
      <c r="Y33" s="26">
        <f t="shared" si="10"/>
        <v>1538286400</v>
      </c>
      <c r="Z33" s="26">
        <f t="shared" si="11"/>
        <v>1538.2864</v>
      </c>
      <c r="AA33" s="9">
        <f t="shared" si="12"/>
        <v>806739475574.38403</v>
      </c>
      <c r="AB33" s="9">
        <v>80.673947557438396</v>
      </c>
      <c r="AC33" s="9">
        <f t="shared" si="13"/>
        <v>45285528440</v>
      </c>
      <c r="AD33" s="9">
        <v>45285.528440000002</v>
      </c>
      <c r="AE33" s="21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</row>
    <row r="34" spans="1:204">
      <c r="A34" s="7" t="s">
        <v>34</v>
      </c>
      <c r="B34" s="8">
        <v>2023</v>
      </c>
      <c r="C34" s="23">
        <v>178.84</v>
      </c>
      <c r="D34" s="24">
        <v>54.1</v>
      </c>
      <c r="E34" s="32">
        <v>0.24</v>
      </c>
      <c r="F34" s="27">
        <v>232.17</v>
      </c>
      <c r="G34" s="26">
        <f t="shared" si="0"/>
        <v>2310082755000</v>
      </c>
      <c r="H34" s="26">
        <f t="shared" si="1"/>
        <v>231.0082755</v>
      </c>
      <c r="I34" s="26">
        <f t="shared" si="2"/>
        <v>37040275600</v>
      </c>
      <c r="J34" s="26">
        <f t="shared" si="3"/>
        <v>37040.275600000001</v>
      </c>
      <c r="K34" s="27">
        <v>13408</v>
      </c>
      <c r="L34" s="27">
        <v>42.67</v>
      </c>
      <c r="M34" s="26">
        <f t="shared" si="4"/>
        <v>513288326.2112</v>
      </c>
      <c r="N34" s="26">
        <f t="shared" si="5"/>
        <v>513.2883262112</v>
      </c>
      <c r="O34" s="26">
        <f t="shared" si="6"/>
        <v>32367652792</v>
      </c>
      <c r="P34" s="26">
        <f t="shared" si="7"/>
        <v>32367.652792000001</v>
      </c>
      <c r="Q34" s="27">
        <v>23559</v>
      </c>
      <c r="R34" s="28">
        <f>Q34*19.5%</f>
        <v>4594.0050000000001</v>
      </c>
      <c r="S34" s="28">
        <f>Q34*16.2%</f>
        <v>3816.558</v>
      </c>
      <c r="T34" s="28">
        <f>Q34*14%</f>
        <v>3298.26</v>
      </c>
      <c r="U34" s="28">
        <f>Q34*44.3%</f>
        <v>10436.637000000001</v>
      </c>
      <c r="V34" s="28">
        <f>Q34*6.1%</f>
        <v>1437.0989999999999</v>
      </c>
      <c r="W34" s="26">
        <f t="shared" si="8"/>
        <v>172970178000</v>
      </c>
      <c r="X34" s="26">
        <f t="shared" si="9"/>
        <v>172970.17800000001</v>
      </c>
      <c r="Y34" s="26">
        <f t="shared" si="10"/>
        <v>3232294800</v>
      </c>
      <c r="Z34" s="26">
        <f t="shared" si="11"/>
        <v>3232.2948000000001</v>
      </c>
      <c r="AA34" s="9">
        <f t="shared" si="12"/>
        <v>2483566221326.21</v>
      </c>
      <c r="AB34" s="9">
        <v>248.356622132621</v>
      </c>
      <c r="AC34" s="9">
        <f t="shared" si="13"/>
        <v>72640223192</v>
      </c>
      <c r="AD34" s="9">
        <v>72640.223192000005</v>
      </c>
      <c r="AE34" s="21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</row>
    <row r="35" spans="1:204">
      <c r="A35" s="7" t="s">
        <v>34</v>
      </c>
      <c r="B35" s="8">
        <v>2024</v>
      </c>
      <c r="C35" s="28">
        <v>192.56</v>
      </c>
      <c r="D35" s="28">
        <v>54.02</v>
      </c>
      <c r="E35" s="34">
        <v>0.25</v>
      </c>
      <c r="F35" s="27">
        <v>276</v>
      </c>
      <c r="G35" s="26">
        <f t="shared" si="0"/>
        <v>2710157800000</v>
      </c>
      <c r="H35" s="26">
        <f t="shared" si="1"/>
        <v>271.01578000000001</v>
      </c>
      <c r="I35" s="26">
        <f t="shared" si="2"/>
        <v>43143537800</v>
      </c>
      <c r="J35" s="26">
        <f t="shared" si="3"/>
        <v>43143.537799999998</v>
      </c>
      <c r="K35" s="31">
        <v>13408</v>
      </c>
      <c r="L35" s="31">
        <v>42.67</v>
      </c>
      <c r="M35" s="26">
        <f t="shared" si="4"/>
        <v>513288326.2112</v>
      </c>
      <c r="N35" s="26">
        <f t="shared" ref="N35" si="15">M35/10000000000</f>
        <v>5.1328832621120001E-2</v>
      </c>
      <c r="O35" s="26">
        <f t="shared" si="6"/>
        <v>32367652792</v>
      </c>
      <c r="P35" s="26">
        <f t="shared" si="7"/>
        <v>32367.652792000001</v>
      </c>
      <c r="Q35" s="31">
        <v>23629.11</v>
      </c>
      <c r="R35" s="28">
        <f>Q35*19.5%</f>
        <v>4607.6764499999999</v>
      </c>
      <c r="S35" s="28">
        <f>Q35*16.2%</f>
        <v>3827.9158200000002</v>
      </c>
      <c r="T35" s="28">
        <f>Q35*14%</f>
        <v>3308.0754000000002</v>
      </c>
      <c r="U35" s="28">
        <f>Q35*44.3%</f>
        <v>10467.695729999999</v>
      </c>
      <c r="V35" s="28">
        <f>Q35*6.1%</f>
        <v>1441.37571</v>
      </c>
      <c r="W35" s="26">
        <f t="shared" si="8"/>
        <v>173484925620</v>
      </c>
      <c r="X35" s="26">
        <f t="shared" si="9"/>
        <v>173484.92561999999</v>
      </c>
      <c r="Y35" s="26">
        <f t="shared" si="10"/>
        <v>3241913892</v>
      </c>
      <c r="Z35" s="26">
        <f t="shared" si="11"/>
        <v>3241.913892</v>
      </c>
      <c r="AA35" s="9">
        <f t="shared" si="12"/>
        <v>2884156013946.21</v>
      </c>
      <c r="AB35" s="9">
        <v>288.41560139462098</v>
      </c>
      <c r="AC35" s="9">
        <f t="shared" si="13"/>
        <v>78753104484</v>
      </c>
      <c r="AD35" s="9">
        <v>78753.104483999996</v>
      </c>
      <c r="AE35" s="21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</row>
    <row r="36" spans="1:204">
      <c r="A36" s="7" t="s">
        <v>35</v>
      </c>
      <c r="B36" s="8">
        <v>2008</v>
      </c>
      <c r="C36" s="23">
        <v>639.16999999999996</v>
      </c>
      <c r="D36" s="24">
        <v>352.58</v>
      </c>
      <c r="E36" s="25">
        <v>0.1</v>
      </c>
      <c r="F36" s="31">
        <v>8.8949718000000004</v>
      </c>
      <c r="G36" s="26">
        <f t="shared" si="0"/>
        <v>1271421676538.02</v>
      </c>
      <c r="H36" s="26">
        <f t="shared" si="1"/>
        <v>127.14216765380201</v>
      </c>
      <c r="I36" s="26">
        <f t="shared" si="2"/>
        <v>30107822550.919998</v>
      </c>
      <c r="J36" s="26">
        <f t="shared" ref="J36:J99" si="16">I36/1000000</f>
        <v>30107.822550919998</v>
      </c>
      <c r="K36" s="27">
        <v>97012</v>
      </c>
      <c r="L36" s="27">
        <v>54.69</v>
      </c>
      <c r="M36" s="26">
        <f t="shared" si="4"/>
        <v>4760012842.8275995</v>
      </c>
      <c r="N36" s="26">
        <f t="shared" ref="N36:N102" si="17">M36/1000000</f>
        <v>4760.0128428276003</v>
      </c>
      <c r="O36" s="26">
        <f t="shared" si="6"/>
        <v>300163543791</v>
      </c>
      <c r="P36" s="26">
        <f t="shared" ref="P36:P99" si="18">O36/1000000</f>
        <v>300163.54379099997</v>
      </c>
      <c r="Q36" s="27">
        <v>9822</v>
      </c>
      <c r="R36" s="28">
        <f>Q36*27.3%</f>
        <v>2681.4059999999999</v>
      </c>
      <c r="S36" s="28">
        <f>Q36*24.9%</f>
        <v>2445.6779999999999</v>
      </c>
      <c r="T36" s="28">
        <f>Q36*3.3%</f>
        <v>324.12599999999998</v>
      </c>
      <c r="U36" s="28">
        <f>Q36*36.7%</f>
        <v>3604.674</v>
      </c>
      <c r="V36" s="28">
        <f>Q36*7.8%</f>
        <v>766.11599999999999</v>
      </c>
      <c r="W36" s="26">
        <f t="shared" si="8"/>
        <v>77193258840</v>
      </c>
      <c r="X36" s="26">
        <f t="shared" si="9"/>
        <v>77193.258839999995</v>
      </c>
      <c r="Y36" s="26">
        <f t="shared" si="10"/>
        <v>1387259280</v>
      </c>
      <c r="Z36" s="26">
        <f t="shared" si="11"/>
        <v>1387.25928</v>
      </c>
      <c r="AA36" s="9">
        <f t="shared" si="12"/>
        <v>1353374948220.8501</v>
      </c>
      <c r="AB36" s="9">
        <v>135.33749482208501</v>
      </c>
      <c r="AC36" s="9">
        <f t="shared" si="13"/>
        <v>331658625621.91998</v>
      </c>
      <c r="AD36" s="9">
        <v>331658.62562191999</v>
      </c>
      <c r="AE36" s="21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</row>
    <row r="37" spans="1:204">
      <c r="A37" s="7" t="s">
        <v>35</v>
      </c>
      <c r="B37" s="8">
        <v>2009</v>
      </c>
      <c r="C37" s="23">
        <v>672.4</v>
      </c>
      <c r="D37" s="24">
        <v>370.9</v>
      </c>
      <c r="E37" s="25">
        <v>0.1</v>
      </c>
      <c r="F37" s="31">
        <v>11.230490700000001</v>
      </c>
      <c r="G37" s="26">
        <f t="shared" si="0"/>
        <v>1354099846515.73</v>
      </c>
      <c r="H37" s="26">
        <f t="shared" si="1"/>
        <v>135.40998465157301</v>
      </c>
      <c r="I37" s="26">
        <f t="shared" si="2"/>
        <v>31915175496.580002</v>
      </c>
      <c r="J37" s="26">
        <f t="shared" si="16"/>
        <v>31915.175496579999</v>
      </c>
      <c r="K37" s="27">
        <v>115587</v>
      </c>
      <c r="L37" s="27">
        <v>56.34</v>
      </c>
      <c r="M37" s="26">
        <f t="shared" si="4"/>
        <v>5842524976.4286003</v>
      </c>
      <c r="N37" s="26">
        <f t="shared" si="17"/>
        <v>5842.5249764286</v>
      </c>
      <c r="O37" s="26">
        <f t="shared" si="6"/>
        <v>368426107138.5</v>
      </c>
      <c r="P37" s="26">
        <f t="shared" si="18"/>
        <v>368426.10713850003</v>
      </c>
      <c r="Q37" s="27">
        <v>12248.22</v>
      </c>
      <c r="R37" s="28">
        <f>Q37*28.9%</f>
        <v>3539.73558</v>
      </c>
      <c r="S37" s="28">
        <f>Q37*23.4%</f>
        <v>2866.0834799999998</v>
      </c>
      <c r="T37" s="28">
        <f>Q37*3.5%</f>
        <v>428.68770000000001</v>
      </c>
      <c r="U37" s="28">
        <f>Q37*35.9%</f>
        <v>4397.1109800000004</v>
      </c>
      <c r="V37" s="28">
        <f>Q37*8.4%</f>
        <v>1028.8504800000001</v>
      </c>
      <c r="W37" s="26">
        <f t="shared" si="8"/>
        <v>93750325524</v>
      </c>
      <c r="X37" s="26">
        <f t="shared" si="9"/>
        <v>93750.325524</v>
      </c>
      <c r="Y37" s="26">
        <f t="shared" si="10"/>
        <v>1692642762.9000001</v>
      </c>
      <c r="Z37" s="26">
        <f t="shared" si="11"/>
        <v>1692.6427629</v>
      </c>
      <c r="AA37" s="9">
        <f t="shared" si="12"/>
        <v>1453692697016.1599</v>
      </c>
      <c r="AB37" s="9">
        <v>145.36926970161599</v>
      </c>
      <c r="AC37" s="9">
        <f t="shared" si="13"/>
        <v>402033925397.97998</v>
      </c>
      <c r="AD37" s="9">
        <v>402033.92539798003</v>
      </c>
      <c r="AE37" s="21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</row>
    <row r="38" spans="1:204">
      <c r="A38" s="7" t="s">
        <v>35</v>
      </c>
      <c r="B38" s="8">
        <v>2010</v>
      </c>
      <c r="C38" s="23">
        <v>730.61</v>
      </c>
      <c r="D38" s="24">
        <v>442.25</v>
      </c>
      <c r="E38" s="25">
        <v>0.1</v>
      </c>
      <c r="F38" s="31">
        <v>23.6584544</v>
      </c>
      <c r="G38" s="26">
        <f t="shared" si="0"/>
        <v>1644880635956.1599</v>
      </c>
      <c r="H38" s="26">
        <f t="shared" si="1"/>
        <v>164.48806359561601</v>
      </c>
      <c r="I38" s="26">
        <f t="shared" si="2"/>
        <v>37135123999.360001</v>
      </c>
      <c r="J38" s="26">
        <f t="shared" si="16"/>
        <v>37135.123999360003</v>
      </c>
      <c r="K38" s="27">
        <v>44321</v>
      </c>
      <c r="L38" s="27">
        <v>57.51</v>
      </c>
      <c r="M38" s="26">
        <f t="shared" si="4"/>
        <v>2286797249.9906998</v>
      </c>
      <c r="N38" s="26">
        <f t="shared" si="17"/>
        <v>2286.7972499907</v>
      </c>
      <c r="O38" s="26">
        <f t="shared" si="6"/>
        <v>144204057668.25</v>
      </c>
      <c r="P38" s="26">
        <f t="shared" si="18"/>
        <v>144204.05766825</v>
      </c>
      <c r="Q38" s="27">
        <v>14948.74</v>
      </c>
      <c r="R38" s="28">
        <f>Q38*32.9%</f>
        <v>4918.1354600000004</v>
      </c>
      <c r="S38" s="28">
        <f>Q38*25%</f>
        <v>3737.1849999999999</v>
      </c>
      <c r="T38" s="28">
        <f>Q38*3.6%</f>
        <v>538.15463999999997</v>
      </c>
      <c r="U38" s="28">
        <f>Q38*31%</f>
        <v>4634.1094000000003</v>
      </c>
      <c r="V38" s="28">
        <f>Q38*7.5%</f>
        <v>1121.1555000000001</v>
      </c>
      <c r="W38" s="26">
        <f t="shared" si="8"/>
        <v>116465483852.60001</v>
      </c>
      <c r="X38" s="26">
        <f t="shared" si="9"/>
        <v>116465.48385259999</v>
      </c>
      <c r="Y38" s="26">
        <f t="shared" si="10"/>
        <v>2089833852</v>
      </c>
      <c r="Z38" s="26">
        <f t="shared" si="11"/>
        <v>2089.8338520000002</v>
      </c>
      <c r="AA38" s="9">
        <f t="shared" si="12"/>
        <v>1763632917058.75</v>
      </c>
      <c r="AB38" s="9">
        <v>176.36329170587501</v>
      </c>
      <c r="AC38" s="9">
        <f t="shared" si="13"/>
        <v>183429015519.60999</v>
      </c>
      <c r="AD38" s="9">
        <v>183429.01551960999</v>
      </c>
      <c r="AE38" s="21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</row>
    <row r="39" spans="1:204">
      <c r="A39" s="7" t="s">
        <v>35</v>
      </c>
      <c r="B39" s="8">
        <v>2011</v>
      </c>
      <c r="C39" s="23">
        <v>784.5</v>
      </c>
      <c r="D39" s="24">
        <v>522.08000000000004</v>
      </c>
      <c r="E39" s="25">
        <v>0.1</v>
      </c>
      <c r="F39" s="31">
        <v>35.532207200000002</v>
      </c>
      <c r="G39" s="26">
        <f t="shared" si="0"/>
        <v>1942627323400.0801</v>
      </c>
      <c r="H39" s="26">
        <f t="shared" si="1"/>
        <v>194.262732340008</v>
      </c>
      <c r="I39" s="26">
        <f t="shared" si="2"/>
        <v>42357488811.68</v>
      </c>
      <c r="J39" s="26">
        <f t="shared" si="16"/>
        <v>42357.488811679999</v>
      </c>
      <c r="K39" s="27">
        <v>91516</v>
      </c>
      <c r="L39" s="27">
        <v>54.58</v>
      </c>
      <c r="M39" s="26">
        <f t="shared" si="4"/>
        <v>4481313262.5176001</v>
      </c>
      <c r="N39" s="26">
        <f t="shared" si="17"/>
        <v>4481.3132625176004</v>
      </c>
      <c r="O39" s="26">
        <f t="shared" si="6"/>
        <v>282588916066</v>
      </c>
      <c r="P39" s="26">
        <f t="shared" si="18"/>
        <v>282588.91606600001</v>
      </c>
      <c r="Q39" s="27">
        <v>18741.14</v>
      </c>
      <c r="R39" s="28">
        <f>Q39*29.5%</f>
        <v>5528.6363000000001</v>
      </c>
      <c r="S39" s="28">
        <f>Q39*23.7%</f>
        <v>4441.6501799999996</v>
      </c>
      <c r="T39" s="28">
        <f>Q39*15.2%</f>
        <v>2848.65328</v>
      </c>
      <c r="U39" s="28">
        <f>Q39*28.9%</f>
        <v>5416.1894599999996</v>
      </c>
      <c r="V39" s="28">
        <f>Q39*2.6%</f>
        <v>487.26963999999998</v>
      </c>
      <c r="W39" s="26">
        <f t="shared" si="8"/>
        <v>152468169647.20001</v>
      </c>
      <c r="X39" s="26">
        <f t="shared" si="9"/>
        <v>152468.1696472</v>
      </c>
      <c r="Y39" s="26">
        <f t="shared" si="10"/>
        <v>2769753080.5999999</v>
      </c>
      <c r="Z39" s="26">
        <f t="shared" si="11"/>
        <v>2769.7530806</v>
      </c>
      <c r="AA39" s="9">
        <f t="shared" si="12"/>
        <v>2099576806309.8</v>
      </c>
      <c r="AB39" s="9">
        <v>209.95768063098001</v>
      </c>
      <c r="AC39" s="9">
        <f t="shared" si="13"/>
        <v>327716157958.28003</v>
      </c>
      <c r="AD39" s="9">
        <v>327716.15795828</v>
      </c>
      <c r="AE39" s="21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</row>
    <row r="40" spans="1:204">
      <c r="A40" s="7" t="s">
        <v>35</v>
      </c>
      <c r="B40" s="8">
        <v>2012</v>
      </c>
      <c r="C40" s="23">
        <v>791.03</v>
      </c>
      <c r="D40" s="24">
        <v>578.16999999999996</v>
      </c>
      <c r="E40" s="25">
        <f>E41*2-E42</f>
        <v>0.16</v>
      </c>
      <c r="F40" s="31">
        <v>42.804367999999997</v>
      </c>
      <c r="G40" s="26">
        <f t="shared" si="0"/>
        <v>2115673427515.2</v>
      </c>
      <c r="H40" s="26">
        <f t="shared" si="1"/>
        <v>211.56734275151999</v>
      </c>
      <c r="I40" s="26">
        <f t="shared" si="2"/>
        <v>44898702419.199997</v>
      </c>
      <c r="J40" s="26">
        <f t="shared" si="16"/>
        <v>44898.702419200003</v>
      </c>
      <c r="K40" s="27">
        <v>95183</v>
      </c>
      <c r="L40" s="27">
        <v>50.79</v>
      </c>
      <c r="M40" s="26">
        <f t="shared" si="4"/>
        <v>4337228917.8669004</v>
      </c>
      <c r="N40" s="26">
        <f t="shared" si="17"/>
        <v>4337.2289178668998</v>
      </c>
      <c r="O40" s="26">
        <f t="shared" si="6"/>
        <v>273503044047.75</v>
      </c>
      <c r="P40" s="26">
        <f t="shared" si="18"/>
        <v>273503.04404775001</v>
      </c>
      <c r="Q40" s="27">
        <v>23040.32</v>
      </c>
      <c r="R40" s="28">
        <f>Q40*28%</f>
        <v>6451.2896000000001</v>
      </c>
      <c r="S40" s="28">
        <f>Q40*24.4%</f>
        <v>5621.8380800000004</v>
      </c>
      <c r="T40" s="28">
        <f>Q40*12.8%</f>
        <v>2949.1609600000002</v>
      </c>
      <c r="U40" s="28">
        <f>Q40*32%</f>
        <v>7372.9023999999999</v>
      </c>
      <c r="V40" s="28">
        <f>Q40*2.9%</f>
        <v>668.16927999999996</v>
      </c>
      <c r="W40" s="26">
        <f t="shared" si="8"/>
        <v>188690083059.20001</v>
      </c>
      <c r="X40" s="26">
        <f t="shared" si="9"/>
        <v>188690.0830592</v>
      </c>
      <c r="Y40" s="26">
        <f t="shared" si="10"/>
        <v>3418146673.5999999</v>
      </c>
      <c r="Z40" s="26">
        <f t="shared" si="11"/>
        <v>3418.1466736000002</v>
      </c>
      <c r="AA40" s="9">
        <f t="shared" si="12"/>
        <v>2308700739492.27</v>
      </c>
      <c r="AB40" s="9">
        <v>230.87007394922699</v>
      </c>
      <c r="AC40" s="9">
        <f t="shared" si="13"/>
        <v>321819893140.54999</v>
      </c>
      <c r="AD40" s="9">
        <v>321819.89314055</v>
      </c>
      <c r="AE40" s="21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</row>
    <row r="41" spans="1:204">
      <c r="A41" s="7" t="s">
        <v>35</v>
      </c>
      <c r="B41" s="8">
        <v>2013</v>
      </c>
      <c r="C41" s="23">
        <v>867.18</v>
      </c>
      <c r="D41" s="24">
        <v>296.52999999999997</v>
      </c>
      <c r="E41" s="32">
        <f>E42*2-E43</f>
        <v>0.22</v>
      </c>
      <c r="F41" s="31">
        <v>48.071148800000003</v>
      </c>
      <c r="G41" s="26">
        <f t="shared" si="0"/>
        <v>1710474185848.3201</v>
      </c>
      <c r="H41" s="26">
        <f t="shared" si="1"/>
        <v>171.047418584832</v>
      </c>
      <c r="I41" s="26">
        <f t="shared" si="2"/>
        <v>40991198654.720001</v>
      </c>
      <c r="J41" s="26">
        <f t="shared" si="16"/>
        <v>40991.198654719999</v>
      </c>
      <c r="K41" s="27">
        <v>98694</v>
      </c>
      <c r="L41" s="27">
        <v>48.31</v>
      </c>
      <c r="M41" s="26">
        <f t="shared" si="4"/>
        <v>4277623248.7937999</v>
      </c>
      <c r="N41" s="26">
        <f t="shared" si="17"/>
        <v>4277.6232487937996</v>
      </c>
      <c r="O41" s="26">
        <f t="shared" si="6"/>
        <v>269744346445.5</v>
      </c>
      <c r="P41" s="26">
        <f t="shared" si="18"/>
        <v>269744.34644549998</v>
      </c>
      <c r="Q41" s="27">
        <v>27121.759999999998</v>
      </c>
      <c r="R41" s="28">
        <f>Q41*28.1%</f>
        <v>7621.2145600000003</v>
      </c>
      <c r="S41" s="28">
        <f>Q41*25.6%</f>
        <v>6943.1705599999996</v>
      </c>
      <c r="T41" s="28">
        <f>Q41*10.6%</f>
        <v>2874.9065599999999</v>
      </c>
      <c r="U41" s="28">
        <f>Q41*33.1%</f>
        <v>8977.3025600000001</v>
      </c>
      <c r="V41" s="28">
        <f>Q41*2.7%</f>
        <v>732.28751999999997</v>
      </c>
      <c r="W41" s="26">
        <f t="shared" si="8"/>
        <v>224643571292.79999</v>
      </c>
      <c r="X41" s="26">
        <f t="shared" si="9"/>
        <v>224643.57129280001</v>
      </c>
      <c r="Y41" s="26">
        <f t="shared" si="10"/>
        <v>4050634856</v>
      </c>
      <c r="Z41" s="26">
        <f t="shared" si="11"/>
        <v>4050.6348560000001</v>
      </c>
      <c r="AA41" s="9">
        <f t="shared" si="12"/>
        <v>1939395380389.9099</v>
      </c>
      <c r="AB41" s="9">
        <v>193.939538038991</v>
      </c>
      <c r="AC41" s="9">
        <f t="shared" si="13"/>
        <v>314786179956.21997</v>
      </c>
      <c r="AD41" s="9">
        <v>314786.17995621997</v>
      </c>
      <c r="AE41" s="21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</row>
    <row r="42" spans="1:204">
      <c r="A42" s="7" t="s">
        <v>35</v>
      </c>
      <c r="B42" s="8">
        <v>2014</v>
      </c>
      <c r="C42" s="23">
        <v>985.91</v>
      </c>
      <c r="D42" s="24">
        <v>290.48</v>
      </c>
      <c r="E42" s="32">
        <v>0.28000000000000003</v>
      </c>
      <c r="F42" s="31">
        <v>54.623503999999997</v>
      </c>
      <c r="G42" s="26">
        <f t="shared" si="0"/>
        <v>1858817289105.6001</v>
      </c>
      <c r="H42" s="26">
        <f t="shared" si="1"/>
        <v>185.88172891056001</v>
      </c>
      <c r="I42" s="26">
        <f t="shared" si="2"/>
        <v>45441231817.599998</v>
      </c>
      <c r="J42" s="26">
        <f t="shared" si="16"/>
        <v>45441.231817599997</v>
      </c>
      <c r="K42" s="27">
        <v>92756</v>
      </c>
      <c r="L42" s="27">
        <v>44.47</v>
      </c>
      <c r="M42" s="26">
        <f t="shared" si="4"/>
        <v>3700700036.1244001</v>
      </c>
      <c r="N42" s="26">
        <f t="shared" si="17"/>
        <v>3700.7000361244</v>
      </c>
      <c r="O42" s="26">
        <f t="shared" si="6"/>
        <v>233363916029</v>
      </c>
      <c r="P42" s="26">
        <f t="shared" si="18"/>
        <v>233363.91602900001</v>
      </c>
      <c r="Q42" s="27">
        <v>31500.86</v>
      </c>
      <c r="R42" s="28">
        <f>Q42*14.2%</f>
        <v>4473.12212</v>
      </c>
      <c r="S42" s="28">
        <f>Q42*50.1%</f>
        <v>15781.93086</v>
      </c>
      <c r="T42" s="28">
        <f>Q42*9.1%</f>
        <v>2866.5782599999998</v>
      </c>
      <c r="U42" s="28">
        <f>Q42*24%</f>
        <v>7560.2064</v>
      </c>
      <c r="V42" s="28">
        <f>Q42*2.6%</f>
        <v>819.02236000000005</v>
      </c>
      <c r="W42" s="26">
        <f t="shared" si="8"/>
        <v>350832008009.20001</v>
      </c>
      <c r="X42" s="26">
        <f t="shared" si="9"/>
        <v>350832.00800919998</v>
      </c>
      <c r="Y42" s="26">
        <f t="shared" si="10"/>
        <v>5956970130.3000002</v>
      </c>
      <c r="Z42" s="26">
        <f t="shared" si="11"/>
        <v>5956.9701303000002</v>
      </c>
      <c r="AA42" s="9">
        <f t="shared" si="12"/>
        <v>2213349997150.9199</v>
      </c>
      <c r="AB42" s="9">
        <v>221.33499971509201</v>
      </c>
      <c r="AC42" s="9">
        <f t="shared" si="13"/>
        <v>284762117976.90002</v>
      </c>
      <c r="AD42" s="9">
        <v>284762.11797690002</v>
      </c>
      <c r="AE42" s="21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</row>
    <row r="43" spans="1:204">
      <c r="A43" s="7" t="s">
        <v>35</v>
      </c>
      <c r="B43" s="8">
        <v>2015</v>
      </c>
      <c r="C43" s="23">
        <v>944.43</v>
      </c>
      <c r="D43" s="24">
        <v>268.44</v>
      </c>
      <c r="E43" s="32">
        <v>0.34</v>
      </c>
      <c r="F43" s="31">
        <v>59.772396000000001</v>
      </c>
      <c r="G43" s="26">
        <f t="shared" si="0"/>
        <v>1828681016904.3999</v>
      </c>
      <c r="H43" s="26">
        <f t="shared" si="1"/>
        <v>182.86810169044</v>
      </c>
      <c r="I43" s="26">
        <f t="shared" si="2"/>
        <v>44249829242.400002</v>
      </c>
      <c r="J43" s="26">
        <f t="shared" si="16"/>
        <v>44249.829242400003</v>
      </c>
      <c r="K43" s="27">
        <v>94078</v>
      </c>
      <c r="L43" s="27">
        <v>43.15</v>
      </c>
      <c r="M43" s="26">
        <f t="shared" si="4"/>
        <v>3642030842.0689998</v>
      </c>
      <c r="N43" s="26">
        <f t="shared" si="17"/>
        <v>3642.0308420689998</v>
      </c>
      <c r="O43" s="26">
        <f t="shared" si="6"/>
        <v>229664271977.5</v>
      </c>
      <c r="P43" s="26">
        <f t="shared" si="18"/>
        <v>229664.2719775</v>
      </c>
      <c r="Q43" s="27">
        <v>37198.18</v>
      </c>
      <c r="R43" s="28">
        <f>Q43*13.9%</f>
        <v>5170.54702</v>
      </c>
      <c r="S43" s="28">
        <f>Q43*48.3%</f>
        <v>17966.720939999999</v>
      </c>
      <c r="T43" s="28">
        <f>Q43*8.1%</f>
        <v>3013.05258</v>
      </c>
      <c r="U43" s="28">
        <f>Q43*27.2%</f>
        <v>10117.90496</v>
      </c>
      <c r="V43" s="28">
        <f>Q43*2.5%</f>
        <v>929.95450000000005</v>
      </c>
      <c r="W43" s="26">
        <f t="shared" si="8"/>
        <v>406684354103.79999</v>
      </c>
      <c r="X43" s="26">
        <f t="shared" si="9"/>
        <v>406684.35410380003</v>
      </c>
      <c r="Y43" s="26">
        <f t="shared" si="10"/>
        <v>6929462961.3000002</v>
      </c>
      <c r="Z43" s="26">
        <f t="shared" si="11"/>
        <v>6929.4629612999997</v>
      </c>
      <c r="AA43" s="9">
        <f t="shared" si="12"/>
        <v>2239007401850.27</v>
      </c>
      <c r="AB43" s="9">
        <v>223.90074018502699</v>
      </c>
      <c r="AC43" s="9">
        <f t="shared" si="13"/>
        <v>280843564181.20001</v>
      </c>
      <c r="AD43" s="9">
        <v>280843.5641812</v>
      </c>
      <c r="AE43" s="21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</row>
    <row r="44" spans="1:204">
      <c r="A44" s="7" t="s">
        <v>35</v>
      </c>
      <c r="B44" s="8">
        <v>2016</v>
      </c>
      <c r="C44" s="23">
        <v>993.55</v>
      </c>
      <c r="D44" s="24">
        <v>244.18</v>
      </c>
      <c r="E44" s="32">
        <v>0.39</v>
      </c>
      <c r="F44" s="31">
        <v>81.5217356</v>
      </c>
      <c r="G44" s="26">
        <f t="shared" si="0"/>
        <v>2018903548184.8401</v>
      </c>
      <c r="H44" s="26">
        <f t="shared" si="1"/>
        <v>201.89035481848401</v>
      </c>
      <c r="I44" s="26">
        <f t="shared" si="2"/>
        <v>48014244386.639999</v>
      </c>
      <c r="J44" s="26">
        <f t="shared" si="16"/>
        <v>48014.244386639999</v>
      </c>
      <c r="K44" s="27">
        <v>90978</v>
      </c>
      <c r="L44" s="27">
        <v>44.38</v>
      </c>
      <c r="M44" s="26">
        <f t="shared" si="4"/>
        <v>3622416857.6988001</v>
      </c>
      <c r="N44" s="26">
        <f t="shared" si="17"/>
        <v>3622.4168576988</v>
      </c>
      <c r="O44" s="26">
        <f t="shared" si="6"/>
        <v>228427425933</v>
      </c>
      <c r="P44" s="26">
        <f t="shared" si="18"/>
        <v>228427.42593299999</v>
      </c>
      <c r="Q44" s="27">
        <v>46679.59</v>
      </c>
      <c r="R44" s="28">
        <f>Q44*29.5%</f>
        <v>13770.47905</v>
      </c>
      <c r="S44" s="28">
        <f>Q44*30.1%</f>
        <v>14050.55659</v>
      </c>
      <c r="T44" s="28">
        <f>Q44*12.6%</f>
        <v>5881.6283400000002</v>
      </c>
      <c r="U44" s="28">
        <f>Q44*22.1%</f>
        <v>10316.18939</v>
      </c>
      <c r="V44" s="28">
        <f>Q44*5.6%</f>
        <v>2614.0570400000001</v>
      </c>
      <c r="W44" s="26">
        <f t="shared" si="8"/>
        <v>403761648847.59998</v>
      </c>
      <c r="X44" s="26">
        <f t="shared" si="9"/>
        <v>403761.64884759998</v>
      </c>
      <c r="Y44" s="26">
        <f t="shared" si="10"/>
        <v>7164383473.1999998</v>
      </c>
      <c r="Z44" s="26">
        <f t="shared" si="11"/>
        <v>7164.3834731999996</v>
      </c>
      <c r="AA44" s="9">
        <f t="shared" si="12"/>
        <v>2426287613890.1401</v>
      </c>
      <c r="AB44" s="9">
        <v>242.62876138901399</v>
      </c>
      <c r="AC44" s="9">
        <f t="shared" si="13"/>
        <v>283606053792.84003</v>
      </c>
      <c r="AD44" s="9">
        <v>283606.05379283999</v>
      </c>
      <c r="AE44" s="21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</row>
    <row r="45" spans="1:204">
      <c r="A45" s="7" t="s">
        <v>35</v>
      </c>
      <c r="B45" s="8">
        <v>2017</v>
      </c>
      <c r="C45" s="23">
        <v>1042.72</v>
      </c>
      <c r="D45" s="24">
        <v>239.94</v>
      </c>
      <c r="E45" s="32">
        <v>0.12</v>
      </c>
      <c r="F45" s="31">
        <v>115.00633000000001</v>
      </c>
      <c r="G45" s="26">
        <f t="shared" si="0"/>
        <v>2349574020487</v>
      </c>
      <c r="H45" s="26">
        <f t="shared" si="1"/>
        <v>234.9574020487</v>
      </c>
      <c r="I45" s="26">
        <f t="shared" si="2"/>
        <v>53793025502</v>
      </c>
      <c r="J45" s="26">
        <f t="shared" si="16"/>
        <v>53793.025501999997</v>
      </c>
      <c r="K45" s="27">
        <v>91614</v>
      </c>
      <c r="L45" s="27">
        <v>45.08</v>
      </c>
      <c r="M45" s="26">
        <f t="shared" si="4"/>
        <v>3705275423.6904001</v>
      </c>
      <c r="N45" s="26">
        <f t="shared" si="17"/>
        <v>3705.2754236904002</v>
      </c>
      <c r="O45" s="26">
        <f t="shared" si="6"/>
        <v>233652437214</v>
      </c>
      <c r="P45" s="26">
        <f t="shared" si="18"/>
        <v>233652.43721400001</v>
      </c>
      <c r="Q45" s="27">
        <v>57234.25</v>
      </c>
      <c r="R45" s="28">
        <f>Q45*29.4%</f>
        <v>16826.869500000001</v>
      </c>
      <c r="S45" s="28">
        <f>Q45*24.8%</f>
        <v>14194.093999999999</v>
      </c>
      <c r="T45" s="28">
        <f>Q45*11.9%</f>
        <v>6810.8757500000002</v>
      </c>
      <c r="U45" s="28">
        <f>Q45*29.8%</f>
        <v>17055.806499999999</v>
      </c>
      <c r="V45" s="28">
        <f>Q45*4.1%</f>
        <v>2346.6042499999999</v>
      </c>
      <c r="W45" s="26">
        <f t="shared" si="8"/>
        <v>465578874735</v>
      </c>
      <c r="X45" s="26">
        <f t="shared" si="9"/>
        <v>465578.87473500002</v>
      </c>
      <c r="Y45" s="26">
        <f t="shared" si="10"/>
        <v>8410286866.25</v>
      </c>
      <c r="Z45" s="26">
        <f t="shared" si="11"/>
        <v>8410.2868662500005</v>
      </c>
      <c r="AA45" s="9">
        <f t="shared" si="12"/>
        <v>2818858170645.6899</v>
      </c>
      <c r="AB45" s="9">
        <v>281.88581706456898</v>
      </c>
      <c r="AC45" s="9">
        <f t="shared" si="13"/>
        <v>295855749582.25</v>
      </c>
      <c r="AD45" s="9">
        <v>295855.74958225002</v>
      </c>
      <c r="AE45" s="21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</row>
    <row r="46" spans="1:204">
      <c r="A46" s="7" t="s">
        <v>35</v>
      </c>
      <c r="B46" s="8">
        <v>2018</v>
      </c>
      <c r="C46" s="23">
        <v>1061.4000000000001</v>
      </c>
      <c r="D46" s="24">
        <v>227.61</v>
      </c>
      <c r="E46" s="32">
        <v>0.19</v>
      </c>
      <c r="F46" s="31">
        <v>133.05085740000001</v>
      </c>
      <c r="G46" s="26">
        <f t="shared" si="0"/>
        <v>2502904852907.8599</v>
      </c>
      <c r="H46" s="26">
        <f t="shared" si="1"/>
        <v>250.29048529078599</v>
      </c>
      <c r="I46" s="26">
        <f t="shared" si="2"/>
        <v>56412665947.559998</v>
      </c>
      <c r="J46" s="26">
        <f t="shared" si="16"/>
        <v>56412.665947560003</v>
      </c>
      <c r="K46" s="27">
        <v>79157</v>
      </c>
      <c r="L46" s="27">
        <v>48.13</v>
      </c>
      <c r="M46" s="26">
        <f t="shared" si="4"/>
        <v>3418061960.2596998</v>
      </c>
      <c r="N46" s="26">
        <f t="shared" si="17"/>
        <v>3418.0619602596998</v>
      </c>
      <c r="O46" s="26">
        <f t="shared" si="6"/>
        <v>215540929145.75</v>
      </c>
      <c r="P46" s="26">
        <f t="shared" si="18"/>
        <v>215540.92914575001</v>
      </c>
      <c r="Q46" s="27">
        <v>67786.77</v>
      </c>
      <c r="R46" s="28">
        <f>Q46*28.7%</f>
        <v>19454.80299</v>
      </c>
      <c r="S46" s="28">
        <f>Q46*24.4%</f>
        <v>16539.971880000001</v>
      </c>
      <c r="T46" s="28">
        <f>Q46*13.3%</f>
        <v>9015.64041</v>
      </c>
      <c r="U46" s="28">
        <f>Q46*29.5%</f>
        <v>19997.097150000001</v>
      </c>
      <c r="V46" s="28">
        <f>Q46*4%</f>
        <v>2711.4708000000001</v>
      </c>
      <c r="W46" s="26">
        <f t="shared" si="8"/>
        <v>551053566419.40002</v>
      </c>
      <c r="X46" s="26">
        <f t="shared" si="9"/>
        <v>551053.56641940004</v>
      </c>
      <c r="Y46" s="26">
        <f t="shared" si="10"/>
        <v>9973806403.9500008</v>
      </c>
      <c r="Z46" s="26">
        <f t="shared" si="11"/>
        <v>9973.8064039500005</v>
      </c>
      <c r="AA46" s="9">
        <f t="shared" si="12"/>
        <v>3057376481287.52</v>
      </c>
      <c r="AB46" s="9">
        <v>305.73764812875203</v>
      </c>
      <c r="AC46" s="9">
        <f t="shared" si="13"/>
        <v>281927401497.26001</v>
      </c>
      <c r="AD46" s="9">
        <v>281927.40149726003</v>
      </c>
      <c r="AE46" s="21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</row>
    <row r="47" spans="1:204">
      <c r="A47" s="7" t="s">
        <v>35</v>
      </c>
      <c r="B47" s="8">
        <v>2019</v>
      </c>
      <c r="C47" s="23">
        <v>1089.54</v>
      </c>
      <c r="D47" s="24">
        <v>221.47</v>
      </c>
      <c r="E47" s="32">
        <v>0.09</v>
      </c>
      <c r="F47" s="31">
        <v>140.17630130000001</v>
      </c>
      <c r="G47" s="26">
        <f t="shared" si="0"/>
        <v>2578691407093.0698</v>
      </c>
      <c r="H47" s="26">
        <f t="shared" si="1"/>
        <v>257.86914070930698</v>
      </c>
      <c r="I47" s="26">
        <f t="shared" si="2"/>
        <v>58070450788.220001</v>
      </c>
      <c r="J47" s="26">
        <f t="shared" si="16"/>
        <v>58070.450788219998</v>
      </c>
      <c r="K47" s="27">
        <v>83637</v>
      </c>
      <c r="L47" s="27">
        <v>47.05</v>
      </c>
      <c r="M47" s="26">
        <f t="shared" si="4"/>
        <v>3530472372.9945002</v>
      </c>
      <c r="N47" s="26">
        <f t="shared" si="17"/>
        <v>3530.4723729944999</v>
      </c>
      <c r="O47" s="26">
        <f t="shared" si="6"/>
        <v>222629462088.75</v>
      </c>
      <c r="P47" s="26">
        <f t="shared" si="18"/>
        <v>222629.46208875001</v>
      </c>
      <c r="Q47" s="27">
        <v>78266.91</v>
      </c>
      <c r="R47" s="28">
        <f>Q47*28.8%</f>
        <v>22540.870080000001</v>
      </c>
      <c r="S47" s="28">
        <f>Q47*23.8%</f>
        <v>18627.524580000001</v>
      </c>
      <c r="T47" s="28">
        <f>Q47*13.3%</f>
        <v>10409.499030000001</v>
      </c>
      <c r="U47" s="28">
        <f>Q47*30%</f>
        <v>23480.073</v>
      </c>
      <c r="V47" s="28">
        <f>Q47*4%</f>
        <v>3130.6763999999998</v>
      </c>
      <c r="W47" s="26">
        <f t="shared" si="8"/>
        <v>631045745933.40002</v>
      </c>
      <c r="X47" s="26">
        <f t="shared" si="9"/>
        <v>631045.7459334</v>
      </c>
      <c r="Y47" s="26">
        <f t="shared" si="10"/>
        <v>11444970249.299999</v>
      </c>
      <c r="Z47" s="26">
        <f t="shared" si="11"/>
        <v>11444.9702493</v>
      </c>
      <c r="AA47" s="9">
        <f t="shared" si="12"/>
        <v>3213267625399.46</v>
      </c>
      <c r="AB47" s="9">
        <v>321.326762539946</v>
      </c>
      <c r="AC47" s="9">
        <f t="shared" si="13"/>
        <v>292144883126.27002</v>
      </c>
      <c r="AD47" s="9">
        <v>292144.88312627003</v>
      </c>
      <c r="AE47" s="21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</row>
    <row r="48" spans="1:204">
      <c r="A48" s="7" t="s">
        <v>35</v>
      </c>
      <c r="B48" s="8">
        <v>2020</v>
      </c>
      <c r="C48" s="23">
        <v>520.47</v>
      </c>
      <c r="D48" s="24">
        <v>83.1</v>
      </c>
      <c r="E48" s="25">
        <v>0.09</v>
      </c>
      <c r="F48" s="31">
        <v>84.779361600000001</v>
      </c>
      <c r="G48" s="26">
        <f t="shared" si="0"/>
        <v>1348163651286.24</v>
      </c>
      <c r="H48" s="26">
        <f t="shared" si="1"/>
        <v>134.816365128624</v>
      </c>
      <c r="I48" s="26">
        <f t="shared" si="2"/>
        <v>29482363991.040001</v>
      </c>
      <c r="J48" s="26">
        <f t="shared" si="16"/>
        <v>29482.363991040002</v>
      </c>
      <c r="K48" s="27">
        <v>73000</v>
      </c>
      <c r="L48" s="27">
        <v>37.5</v>
      </c>
      <c r="M48" s="26">
        <f t="shared" si="4"/>
        <v>2456002875</v>
      </c>
      <c r="N48" s="26">
        <f t="shared" si="17"/>
        <v>2456.0028750000001</v>
      </c>
      <c r="O48" s="26">
        <f t="shared" si="6"/>
        <v>154874062500</v>
      </c>
      <c r="P48" s="26">
        <f t="shared" si="18"/>
        <v>154874.0625</v>
      </c>
      <c r="Q48" s="27">
        <v>37960.89</v>
      </c>
      <c r="R48" s="28">
        <f>Q48*18%</f>
        <v>6832.9602000000004</v>
      </c>
      <c r="S48" s="28">
        <f>Q48*15.5%</f>
        <v>5883.9379499999995</v>
      </c>
      <c r="T48" s="28">
        <f>Q48*15.8%</f>
        <v>5997.8206200000004</v>
      </c>
      <c r="U48" s="28">
        <f>Q48*44%</f>
        <v>16702.7916</v>
      </c>
      <c r="V48" s="28">
        <f>Q48*6.7%</f>
        <v>2543.3796299999999</v>
      </c>
      <c r="W48" s="26">
        <f t="shared" si="8"/>
        <v>276986189191.79999</v>
      </c>
      <c r="X48" s="26">
        <f t="shared" si="9"/>
        <v>276986.18919180002</v>
      </c>
      <c r="Y48" s="26">
        <f t="shared" si="10"/>
        <v>5193049752</v>
      </c>
      <c r="Z48" s="26">
        <f t="shared" si="11"/>
        <v>5193.0497519999999</v>
      </c>
      <c r="AA48" s="9">
        <f t="shared" si="12"/>
        <v>1627605843353.04</v>
      </c>
      <c r="AB48" s="9">
        <v>162.760584335304</v>
      </c>
      <c r="AC48" s="9">
        <f t="shared" si="13"/>
        <v>189549476243.04001</v>
      </c>
      <c r="AD48" s="9">
        <v>189549.47624304</v>
      </c>
      <c r="AE48" s="21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</row>
    <row r="49" spans="1:204">
      <c r="A49" s="7" t="s">
        <v>35</v>
      </c>
      <c r="B49" s="8">
        <v>2021</v>
      </c>
      <c r="C49" s="23">
        <v>615.66999999999996</v>
      </c>
      <c r="D49" s="24">
        <v>66.459999999999994</v>
      </c>
      <c r="E49" s="25">
        <v>0.09</v>
      </c>
      <c r="F49" s="31">
        <v>67.392905799999994</v>
      </c>
      <c r="G49" s="26">
        <f t="shared" si="0"/>
        <v>1244735429720.6201</v>
      </c>
      <c r="H49" s="26">
        <f t="shared" si="1"/>
        <v>124.47354297206201</v>
      </c>
      <c r="I49" s="26">
        <f t="shared" si="2"/>
        <v>29827539010.52</v>
      </c>
      <c r="J49" s="26">
        <f t="shared" si="16"/>
        <v>29827.539010519999</v>
      </c>
      <c r="K49" s="27">
        <v>62665</v>
      </c>
      <c r="L49" s="27">
        <v>36.72</v>
      </c>
      <c r="M49" s="26">
        <f t="shared" si="4"/>
        <v>2064440923.596</v>
      </c>
      <c r="N49" s="26">
        <f t="shared" si="17"/>
        <v>2064.4409235960002</v>
      </c>
      <c r="O49" s="26">
        <f t="shared" si="6"/>
        <v>130182401610</v>
      </c>
      <c r="P49" s="26">
        <f t="shared" si="18"/>
        <v>130182.40161</v>
      </c>
      <c r="Q49" s="27">
        <v>42861.32</v>
      </c>
      <c r="R49" s="28">
        <f>Q49*19.5%</f>
        <v>8357.9573999999993</v>
      </c>
      <c r="S49" s="28">
        <f>Q49*16.2%</f>
        <v>6943.5338400000001</v>
      </c>
      <c r="T49" s="28">
        <f>Q49*14%</f>
        <v>6000.5847999999996</v>
      </c>
      <c r="U49" s="28">
        <f>Q49*44.3%</f>
        <v>18987.564760000001</v>
      </c>
      <c r="V49" s="28">
        <f>Q49*6.1%</f>
        <v>2614.54052</v>
      </c>
      <c r="W49" s="26">
        <f t="shared" si="8"/>
        <v>314687811440</v>
      </c>
      <c r="X49" s="26">
        <f t="shared" si="9"/>
        <v>314687.81144000002</v>
      </c>
      <c r="Y49" s="26">
        <f t="shared" si="10"/>
        <v>5880573104</v>
      </c>
      <c r="Z49" s="26">
        <f t="shared" si="11"/>
        <v>5880.5731040000001</v>
      </c>
      <c r="AA49" s="9">
        <f t="shared" si="12"/>
        <v>1561487682084.22</v>
      </c>
      <c r="AB49" s="9">
        <v>156.14876820842201</v>
      </c>
      <c r="AC49" s="9">
        <f t="shared" si="13"/>
        <v>165890513724.51999</v>
      </c>
      <c r="AD49" s="9">
        <v>165890.51372451999</v>
      </c>
      <c r="AE49" s="21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</row>
    <row r="50" spans="1:204">
      <c r="A50" s="7" t="s">
        <v>35</v>
      </c>
      <c r="B50" s="8">
        <v>2022</v>
      </c>
      <c r="C50" s="23">
        <v>345.37</v>
      </c>
      <c r="D50" s="24">
        <v>36.840000000000003</v>
      </c>
      <c r="E50" s="25">
        <v>0.09</v>
      </c>
      <c r="F50" s="31">
        <v>56.534709599999999</v>
      </c>
      <c r="G50" s="26">
        <f t="shared" si="0"/>
        <v>863504956423.43994</v>
      </c>
      <c r="H50" s="26">
        <f t="shared" si="1"/>
        <v>86.350495642344001</v>
      </c>
      <c r="I50" s="26">
        <f t="shared" si="2"/>
        <v>19145247622.240002</v>
      </c>
      <c r="J50" s="26">
        <f t="shared" si="16"/>
        <v>19145.24762224</v>
      </c>
      <c r="K50" s="27">
        <v>78118</v>
      </c>
      <c r="L50" s="27">
        <v>30.89</v>
      </c>
      <c r="M50" s="26">
        <f t="shared" si="4"/>
        <v>2164929543.9934001</v>
      </c>
      <c r="N50" s="26">
        <f t="shared" si="17"/>
        <v>2164.9295439933999</v>
      </c>
      <c r="O50" s="26">
        <f t="shared" si="6"/>
        <v>136519153506.5</v>
      </c>
      <c r="P50" s="26">
        <f t="shared" si="18"/>
        <v>136519.15350650001</v>
      </c>
      <c r="Q50" s="27">
        <v>33156.879999999997</v>
      </c>
      <c r="R50" s="28">
        <f>Q50*19.5%</f>
        <v>6465.5915999999997</v>
      </c>
      <c r="S50" s="28">
        <f>Q50*16.2%</f>
        <v>5371.4145600000002</v>
      </c>
      <c r="T50" s="28">
        <f>Q50*14%</f>
        <v>4641.9632000000001</v>
      </c>
      <c r="U50" s="28">
        <f>Q50*44.3%</f>
        <v>14688.49784</v>
      </c>
      <c r="V50" s="28">
        <f>Q50*6.1%</f>
        <v>2022.5696800000001</v>
      </c>
      <c r="W50" s="26">
        <f t="shared" si="8"/>
        <v>243437812960</v>
      </c>
      <c r="X50" s="26">
        <f t="shared" si="9"/>
        <v>243437.81296000001</v>
      </c>
      <c r="Y50" s="26">
        <f t="shared" si="10"/>
        <v>4549123936</v>
      </c>
      <c r="Z50" s="26">
        <f t="shared" si="11"/>
        <v>4549.123936</v>
      </c>
      <c r="AA50" s="9">
        <f t="shared" si="12"/>
        <v>1109107698927.4299</v>
      </c>
      <c r="AB50" s="9">
        <v>110.91076989274301</v>
      </c>
      <c r="AC50" s="9">
        <f t="shared" si="13"/>
        <v>160213525064.73999</v>
      </c>
      <c r="AD50" s="9">
        <v>160213.52506474001</v>
      </c>
      <c r="AE50" s="21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</row>
    <row r="51" spans="1:204">
      <c r="A51" s="7" t="s">
        <v>35</v>
      </c>
      <c r="B51" s="8">
        <v>2023</v>
      </c>
      <c r="C51" s="23">
        <v>1003.91</v>
      </c>
      <c r="D51" s="24">
        <v>114.25</v>
      </c>
      <c r="E51" s="25">
        <v>0.19</v>
      </c>
      <c r="F51" s="31">
        <v>110.63936</v>
      </c>
      <c r="G51" s="26">
        <f t="shared" si="0"/>
        <v>2047140169104</v>
      </c>
      <c r="H51" s="26">
        <f t="shared" si="1"/>
        <v>204.71401691040001</v>
      </c>
      <c r="I51" s="26">
        <f t="shared" si="2"/>
        <v>48880071784</v>
      </c>
      <c r="J51" s="26">
        <f t="shared" si="16"/>
        <v>48880.071784</v>
      </c>
      <c r="K51" s="27">
        <v>69090</v>
      </c>
      <c r="L51" s="27">
        <v>40.36</v>
      </c>
      <c r="M51" s="26">
        <f t="shared" si="4"/>
        <v>2501733783.1079998</v>
      </c>
      <c r="N51" s="26">
        <f t="shared" si="17"/>
        <v>2501.7337831079999</v>
      </c>
      <c r="O51" s="26">
        <f t="shared" si="6"/>
        <v>157757826030</v>
      </c>
      <c r="P51" s="26">
        <f t="shared" si="18"/>
        <v>157757.82603</v>
      </c>
      <c r="Q51" s="27">
        <v>84400</v>
      </c>
      <c r="R51" s="28">
        <f>Q51*19.5%</f>
        <v>16458</v>
      </c>
      <c r="S51" s="28">
        <f>Q51*16.2%</f>
        <v>13672.8</v>
      </c>
      <c r="T51" s="28">
        <f>Q51*14%</f>
        <v>11816</v>
      </c>
      <c r="U51" s="28">
        <f>Q51*44.3%</f>
        <v>37389.199999999997</v>
      </c>
      <c r="V51" s="28">
        <f>Q51*6.1%</f>
        <v>5148.3999999999996</v>
      </c>
      <c r="W51" s="26">
        <f t="shared" si="8"/>
        <v>619664800000</v>
      </c>
      <c r="X51" s="26">
        <f t="shared" si="9"/>
        <v>619664.80000000005</v>
      </c>
      <c r="Y51" s="26">
        <f t="shared" si="10"/>
        <v>11579680000</v>
      </c>
      <c r="Z51" s="26">
        <f t="shared" si="11"/>
        <v>11579.68</v>
      </c>
      <c r="AA51" s="9">
        <f t="shared" si="12"/>
        <v>2669306702887.1099</v>
      </c>
      <c r="AB51" s="9">
        <v>266.93067028871099</v>
      </c>
      <c r="AC51" s="9">
        <f t="shared" si="13"/>
        <v>218217577814</v>
      </c>
      <c r="AD51" s="9">
        <v>218217.57781399999</v>
      </c>
      <c r="AE51" s="21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</row>
    <row r="52" spans="1:204">
      <c r="A52" s="7" t="s">
        <v>35</v>
      </c>
      <c r="B52" s="8">
        <v>2024</v>
      </c>
      <c r="C52" s="28">
        <v>1067.1099999999999</v>
      </c>
      <c r="D52" s="28">
        <v>128.11000000000001</v>
      </c>
      <c r="E52" s="25">
        <v>0.19</v>
      </c>
      <c r="F52" s="31">
        <v>110.63936</v>
      </c>
      <c r="G52" s="26">
        <f t="shared" si="0"/>
        <v>2126501053104</v>
      </c>
      <c r="H52" s="26">
        <f t="shared" si="1"/>
        <v>212.65010531039999</v>
      </c>
      <c r="I52" s="26">
        <f t="shared" si="2"/>
        <v>51221474184</v>
      </c>
      <c r="J52" s="26">
        <f t="shared" si="16"/>
        <v>51221.474183999999</v>
      </c>
      <c r="K52" s="31">
        <v>69090</v>
      </c>
      <c r="L52" s="31">
        <v>40.36</v>
      </c>
      <c r="M52" s="26">
        <f t="shared" si="4"/>
        <v>2501733783.1079998</v>
      </c>
      <c r="N52" s="26">
        <f t="shared" ref="N52" si="19">M52/10000000000</f>
        <v>0.2501733783108</v>
      </c>
      <c r="O52" s="26">
        <f t="shared" si="6"/>
        <v>157757826030</v>
      </c>
      <c r="P52" s="26">
        <f t="shared" si="18"/>
        <v>157757.82603</v>
      </c>
      <c r="Q52" s="31">
        <v>84487.91</v>
      </c>
      <c r="R52" s="28">
        <f>Q52*19.5%</f>
        <v>16475.142449999999</v>
      </c>
      <c r="S52" s="28">
        <f>Q52*16.2%</f>
        <v>13687.04142</v>
      </c>
      <c r="T52" s="28">
        <f>Q52*14%</f>
        <v>11828.3074</v>
      </c>
      <c r="U52" s="28">
        <f>Q52*44.3%</f>
        <v>37428.144130000001</v>
      </c>
      <c r="V52" s="28">
        <f>Q52*6.1%</f>
        <v>5153.7625099999996</v>
      </c>
      <c r="W52" s="26">
        <f t="shared" si="8"/>
        <v>620310235220</v>
      </c>
      <c r="X52" s="26">
        <f t="shared" si="9"/>
        <v>620310.23522000003</v>
      </c>
      <c r="Y52" s="26">
        <f t="shared" si="10"/>
        <v>11591741252</v>
      </c>
      <c r="Z52" s="26">
        <f t="shared" si="11"/>
        <v>11591.741252</v>
      </c>
      <c r="AA52" s="9">
        <f t="shared" si="12"/>
        <v>2749313022107.1099</v>
      </c>
      <c r="AB52" s="9">
        <v>274.93130221071101</v>
      </c>
      <c r="AC52" s="9">
        <f t="shared" si="13"/>
        <v>220571041466</v>
      </c>
      <c r="AD52" s="9">
        <v>220571.041466</v>
      </c>
      <c r="AE52" s="21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</row>
    <row r="53" spans="1:204">
      <c r="A53" s="7" t="s">
        <v>36</v>
      </c>
      <c r="B53" s="8">
        <v>2008</v>
      </c>
      <c r="C53" s="23">
        <v>134.35</v>
      </c>
      <c r="D53" s="24">
        <v>242.54</v>
      </c>
      <c r="E53" s="32">
        <v>0.02</v>
      </c>
      <c r="F53" s="31">
        <v>74.779159390000004</v>
      </c>
      <c r="G53" s="26">
        <f t="shared" si="0"/>
        <v>1222642798917.02</v>
      </c>
      <c r="H53" s="26">
        <f t="shared" si="1"/>
        <v>122.264279891702</v>
      </c>
      <c r="I53" s="26">
        <f t="shared" si="2"/>
        <v>19946767625.066002</v>
      </c>
      <c r="J53" s="26">
        <f t="shared" si="16"/>
        <v>19946.767625066001</v>
      </c>
      <c r="K53" s="27">
        <v>63132</v>
      </c>
      <c r="L53" s="27">
        <v>61.4</v>
      </c>
      <c r="M53" s="26">
        <f t="shared" si="4"/>
        <v>3477704377.4159999</v>
      </c>
      <c r="N53" s="26">
        <f t="shared" si="17"/>
        <v>3477.7043774160002</v>
      </c>
      <c r="O53" s="26">
        <f t="shared" si="6"/>
        <v>219301944060</v>
      </c>
      <c r="P53" s="26">
        <f t="shared" si="18"/>
        <v>219301.94406000001</v>
      </c>
      <c r="Q53" s="27">
        <v>9478</v>
      </c>
      <c r="R53" s="28">
        <f>Q53*27.3%</f>
        <v>2587.4940000000001</v>
      </c>
      <c r="S53" s="28">
        <f>Q53*24.9%</f>
        <v>2360.0219999999999</v>
      </c>
      <c r="T53" s="28">
        <f>Q53*3.3%</f>
        <v>312.774</v>
      </c>
      <c r="U53" s="28">
        <f>Q53*36.7%</f>
        <v>3478.4259999999999</v>
      </c>
      <c r="V53" s="28">
        <f>Q53*7.8%</f>
        <v>739.28399999999999</v>
      </c>
      <c r="W53" s="26">
        <f t="shared" si="8"/>
        <v>74489687160</v>
      </c>
      <c r="X53" s="26">
        <f t="shared" si="9"/>
        <v>74489.687160000001</v>
      </c>
      <c r="Y53" s="26">
        <f t="shared" si="10"/>
        <v>1338672720</v>
      </c>
      <c r="Z53" s="26">
        <f t="shared" si="11"/>
        <v>1338.67272</v>
      </c>
      <c r="AA53" s="9">
        <f t="shared" si="12"/>
        <v>1300610190454.4399</v>
      </c>
      <c r="AB53" s="9">
        <v>130.061019045444</v>
      </c>
      <c r="AC53" s="9">
        <f t="shared" si="13"/>
        <v>240587384405.06601</v>
      </c>
      <c r="AD53" s="9">
        <v>240587.384405066</v>
      </c>
      <c r="AE53" s="21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</row>
    <row r="54" spans="1:204">
      <c r="A54" s="7" t="s">
        <v>36</v>
      </c>
      <c r="B54" s="8">
        <v>2009</v>
      </c>
      <c r="C54" s="23">
        <v>141.77000000000001</v>
      </c>
      <c r="D54" s="24">
        <v>210.32</v>
      </c>
      <c r="E54" s="32">
        <v>0.03</v>
      </c>
      <c r="F54" s="31">
        <v>81.805412700000005</v>
      </c>
      <c r="G54" s="26">
        <f t="shared" si="0"/>
        <v>1232128197631.53</v>
      </c>
      <c r="H54" s="26">
        <f t="shared" si="1"/>
        <v>123.21281976315301</v>
      </c>
      <c r="I54" s="26">
        <f t="shared" si="2"/>
        <v>20290187403.380001</v>
      </c>
      <c r="J54" s="26">
        <f t="shared" si="16"/>
        <v>20290.187403380001</v>
      </c>
      <c r="K54" s="27">
        <v>65177</v>
      </c>
      <c r="L54" s="27">
        <v>62.4</v>
      </c>
      <c r="M54" s="26">
        <f t="shared" si="4"/>
        <v>3648830583.2160001</v>
      </c>
      <c r="N54" s="26">
        <f t="shared" si="17"/>
        <v>3648.8305832159999</v>
      </c>
      <c r="O54" s="26">
        <f t="shared" si="6"/>
        <v>230093059560</v>
      </c>
      <c r="P54" s="26">
        <f t="shared" si="18"/>
        <v>230093.05955999999</v>
      </c>
      <c r="Q54" s="27">
        <v>10718</v>
      </c>
      <c r="R54" s="28">
        <f>Q54*28.9%</f>
        <v>3097.502</v>
      </c>
      <c r="S54" s="28">
        <f>Q54*23.4%</f>
        <v>2508.0120000000002</v>
      </c>
      <c r="T54" s="28">
        <f>Q54*3.5%</f>
        <v>375.13</v>
      </c>
      <c r="U54" s="28">
        <f>Q54*35.9%</f>
        <v>3847.7620000000002</v>
      </c>
      <c r="V54" s="28">
        <f>Q54*8.4%</f>
        <v>900.31200000000001</v>
      </c>
      <c r="W54" s="26">
        <f t="shared" si="8"/>
        <v>82037715600</v>
      </c>
      <c r="X54" s="26">
        <f t="shared" si="9"/>
        <v>82037.715599999996</v>
      </c>
      <c r="Y54" s="26">
        <f t="shared" si="10"/>
        <v>1481174010</v>
      </c>
      <c r="Z54" s="26">
        <f t="shared" si="11"/>
        <v>1481.17401</v>
      </c>
      <c r="AA54" s="9">
        <f t="shared" si="12"/>
        <v>1317814743814.75</v>
      </c>
      <c r="AB54" s="9">
        <v>131.78147438147499</v>
      </c>
      <c r="AC54" s="9">
        <f t="shared" si="13"/>
        <v>251864420973.38</v>
      </c>
      <c r="AD54" s="9">
        <v>251864.42097338001</v>
      </c>
      <c r="AE54" s="21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</row>
    <row r="55" spans="1:204">
      <c r="A55" s="7" t="s">
        <v>36</v>
      </c>
      <c r="B55" s="8">
        <v>2010</v>
      </c>
      <c r="C55" s="23">
        <v>156.04</v>
      </c>
      <c r="D55" s="24">
        <v>215.7</v>
      </c>
      <c r="E55" s="32">
        <v>0.05</v>
      </c>
      <c r="F55" s="31">
        <v>97.016260169999995</v>
      </c>
      <c r="G55" s="26">
        <f t="shared" si="0"/>
        <v>1389027716520.8601</v>
      </c>
      <c r="H55" s="26">
        <f t="shared" si="1"/>
        <v>138.90277165208599</v>
      </c>
      <c r="I55" s="26">
        <f t="shared" si="2"/>
        <v>22843233065.998001</v>
      </c>
      <c r="J55" s="26">
        <f t="shared" si="16"/>
        <v>22843.233065998</v>
      </c>
      <c r="K55" s="27">
        <v>50246</v>
      </c>
      <c r="L55" s="27">
        <v>59.49</v>
      </c>
      <c r="M55" s="26">
        <f t="shared" si="4"/>
        <v>2681761835.2518001</v>
      </c>
      <c r="N55" s="26">
        <f t="shared" si="17"/>
        <v>2681.7618352518002</v>
      </c>
      <c r="O55" s="26">
        <f t="shared" si="6"/>
        <v>169110286600.5</v>
      </c>
      <c r="P55" s="26">
        <f t="shared" si="18"/>
        <v>169110.2866005</v>
      </c>
      <c r="Q55" s="27">
        <v>12627</v>
      </c>
      <c r="R55" s="28">
        <f>Q55*32.9%</f>
        <v>4154.2830000000004</v>
      </c>
      <c r="S55" s="28">
        <f>Q55*25%</f>
        <v>3156.75</v>
      </c>
      <c r="T55" s="28">
        <f>Q55*3.6%</f>
        <v>454.572</v>
      </c>
      <c r="U55" s="28">
        <f>Q55*31%</f>
        <v>3914.37</v>
      </c>
      <c r="V55" s="28">
        <f>Q55*7.5%</f>
        <v>947.02499999999998</v>
      </c>
      <c r="W55" s="26">
        <f t="shared" si="8"/>
        <v>98376830730</v>
      </c>
      <c r="X55" s="26">
        <f t="shared" si="9"/>
        <v>98376.830730000001</v>
      </c>
      <c r="Y55" s="26">
        <f t="shared" si="10"/>
        <v>1765254600</v>
      </c>
      <c r="Z55" s="26">
        <f t="shared" si="11"/>
        <v>1765.2546</v>
      </c>
      <c r="AA55" s="9">
        <f t="shared" si="12"/>
        <v>1490086309086.1101</v>
      </c>
      <c r="AB55" s="9">
        <v>149.008630908611</v>
      </c>
      <c r="AC55" s="9">
        <f t="shared" si="13"/>
        <v>193718774266.49799</v>
      </c>
      <c r="AD55" s="9">
        <v>193718.77426649799</v>
      </c>
      <c r="AE55" s="21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</row>
    <row r="56" spans="1:204">
      <c r="A56" s="7" t="s">
        <v>36</v>
      </c>
      <c r="B56" s="8">
        <v>2011</v>
      </c>
      <c r="C56" s="23">
        <v>195.78</v>
      </c>
      <c r="D56" s="24">
        <v>219.91</v>
      </c>
      <c r="E56" s="32">
        <v>0.1</v>
      </c>
      <c r="F56" s="31">
        <v>112.198825</v>
      </c>
      <c r="G56" s="26">
        <f t="shared" si="0"/>
        <v>1565293834917.5</v>
      </c>
      <c r="H56" s="26">
        <f t="shared" si="1"/>
        <v>156.52938349175</v>
      </c>
      <c r="I56" s="26">
        <f t="shared" si="2"/>
        <v>26168694355</v>
      </c>
      <c r="J56" s="26">
        <f t="shared" si="16"/>
        <v>26168.694355</v>
      </c>
      <c r="K56" s="27">
        <v>58280</v>
      </c>
      <c r="L56" s="27">
        <v>63.14</v>
      </c>
      <c r="M56" s="26">
        <f t="shared" si="4"/>
        <v>3301405448.2639999</v>
      </c>
      <c r="N56" s="26">
        <f t="shared" si="17"/>
        <v>3301.4054482639999</v>
      </c>
      <c r="O56" s="26">
        <f t="shared" si="6"/>
        <v>208184639740</v>
      </c>
      <c r="P56" s="26">
        <f t="shared" si="18"/>
        <v>208184.63974000001</v>
      </c>
      <c r="Q56" s="27">
        <v>15130</v>
      </c>
      <c r="R56" s="28">
        <f>Q56*29.5%</f>
        <v>4463.3500000000004</v>
      </c>
      <c r="S56" s="28">
        <f>Q56*23.7%</f>
        <v>3585.81</v>
      </c>
      <c r="T56" s="28">
        <f>Q56*15.2%</f>
        <v>2299.7600000000002</v>
      </c>
      <c r="U56" s="28">
        <f>Q56*28.9%</f>
        <v>4372.57</v>
      </c>
      <c r="V56" s="28">
        <f>Q56*2.6%</f>
        <v>393.38</v>
      </c>
      <c r="W56" s="26">
        <f t="shared" si="8"/>
        <v>123089812400</v>
      </c>
      <c r="X56" s="26">
        <f t="shared" si="9"/>
        <v>123089.8124</v>
      </c>
      <c r="Y56" s="26">
        <f t="shared" si="10"/>
        <v>2236062700</v>
      </c>
      <c r="Z56" s="26">
        <f t="shared" si="11"/>
        <v>2236.0626999999999</v>
      </c>
      <c r="AA56" s="9">
        <f t="shared" si="12"/>
        <v>1691685052765.76</v>
      </c>
      <c r="AB56" s="9">
        <v>169.16850527657601</v>
      </c>
      <c r="AC56" s="9">
        <f t="shared" si="13"/>
        <v>236589396795</v>
      </c>
      <c r="AD56" s="9">
        <v>236589.39679500001</v>
      </c>
      <c r="AE56" s="21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</row>
    <row r="57" spans="1:204">
      <c r="A57" s="7" t="s">
        <v>36</v>
      </c>
      <c r="B57" s="8">
        <v>2012</v>
      </c>
      <c r="C57" s="23">
        <v>192.37</v>
      </c>
      <c r="D57" s="24">
        <v>230.61</v>
      </c>
      <c r="E57" s="32">
        <v>0.09</v>
      </c>
      <c r="F57" s="31">
        <v>130.93100799999999</v>
      </c>
      <c r="G57" s="26">
        <f t="shared" si="0"/>
        <v>1748052163811.2</v>
      </c>
      <c r="H57" s="26">
        <f t="shared" si="1"/>
        <v>174.80521638112</v>
      </c>
      <c r="I57" s="26">
        <f t="shared" si="2"/>
        <v>28750575435.200001</v>
      </c>
      <c r="J57" s="26">
        <f t="shared" si="16"/>
        <v>28750.5754352</v>
      </c>
      <c r="K57" s="27">
        <v>57285</v>
      </c>
      <c r="L57" s="27">
        <v>61.14</v>
      </c>
      <c r="M57" s="26">
        <f t="shared" si="4"/>
        <v>3142252604.1329999</v>
      </c>
      <c r="N57" s="26">
        <f t="shared" si="17"/>
        <v>3142.2526041330002</v>
      </c>
      <c r="O57" s="26">
        <f t="shared" si="6"/>
        <v>198148557217.5</v>
      </c>
      <c r="P57" s="26">
        <f t="shared" si="18"/>
        <v>198148.5572175</v>
      </c>
      <c r="Q57" s="27">
        <v>19623</v>
      </c>
      <c r="R57" s="28">
        <f>Q57*28%</f>
        <v>5494.44</v>
      </c>
      <c r="S57" s="28">
        <f>Q57*24.4%</f>
        <v>4788.0119999999997</v>
      </c>
      <c r="T57" s="28">
        <f>Q57*12.8%</f>
        <v>2511.7440000000001</v>
      </c>
      <c r="U57" s="28">
        <f>Q57*32%</f>
        <v>6279.36</v>
      </c>
      <c r="V57" s="28">
        <f>Q57*2.9%</f>
        <v>569.06700000000001</v>
      </c>
      <c r="W57" s="26">
        <f t="shared" si="8"/>
        <v>160703735880</v>
      </c>
      <c r="X57" s="26">
        <f t="shared" si="9"/>
        <v>160703.73587999999</v>
      </c>
      <c r="Y57" s="26">
        <f t="shared" si="10"/>
        <v>2911170165</v>
      </c>
      <c r="Z57" s="26">
        <f t="shared" si="11"/>
        <v>2911.170165</v>
      </c>
      <c r="AA57" s="9">
        <f t="shared" si="12"/>
        <v>1911898152295.3301</v>
      </c>
      <c r="AB57" s="9">
        <v>191.189815229533</v>
      </c>
      <c r="AC57" s="9">
        <f t="shared" si="13"/>
        <v>229810302817.70001</v>
      </c>
      <c r="AD57" s="9">
        <v>229810.30281769999</v>
      </c>
      <c r="AE57" s="21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</row>
    <row r="58" spans="1:204">
      <c r="A58" s="7" t="s">
        <v>36</v>
      </c>
      <c r="B58" s="8">
        <v>2013</v>
      </c>
      <c r="C58" s="23">
        <v>189.82</v>
      </c>
      <c r="D58" s="24">
        <v>196.62</v>
      </c>
      <c r="E58" s="32">
        <v>0.11</v>
      </c>
      <c r="F58" s="31">
        <v>155.655914</v>
      </c>
      <c r="G58" s="26">
        <f t="shared" si="0"/>
        <v>1902672824104.6001</v>
      </c>
      <c r="H58" s="26">
        <f t="shared" si="1"/>
        <v>190.26728241046001</v>
      </c>
      <c r="I58" s="26">
        <f t="shared" si="2"/>
        <v>31025277471.599998</v>
      </c>
      <c r="J58" s="26">
        <f t="shared" si="16"/>
        <v>31025.277471599999</v>
      </c>
      <c r="K58" s="27">
        <v>58783</v>
      </c>
      <c r="L58" s="27">
        <v>56.98</v>
      </c>
      <c r="M58" s="26">
        <f t="shared" si="4"/>
        <v>3005030847.3878002</v>
      </c>
      <c r="N58" s="26">
        <f t="shared" si="17"/>
        <v>3005.0308473877999</v>
      </c>
      <c r="O58" s="26">
        <f t="shared" si="6"/>
        <v>189495435860.5</v>
      </c>
      <c r="P58" s="26">
        <f t="shared" si="18"/>
        <v>189495.4358605</v>
      </c>
      <c r="Q58" s="27">
        <v>24818</v>
      </c>
      <c r="R58" s="28">
        <f>Q58*28.1%</f>
        <v>6973.8580000000002</v>
      </c>
      <c r="S58" s="28">
        <f>Q58*25.6%</f>
        <v>6353.4080000000004</v>
      </c>
      <c r="T58" s="28">
        <f>Q58*10.6%</f>
        <v>2630.7080000000001</v>
      </c>
      <c r="U58" s="28">
        <f>Q58*33.1%</f>
        <v>8214.7579999999998</v>
      </c>
      <c r="V58" s="28">
        <f>Q58*2.7%</f>
        <v>670.08600000000001</v>
      </c>
      <c r="W58" s="26">
        <f t="shared" si="8"/>
        <v>205562034040</v>
      </c>
      <c r="X58" s="26">
        <f t="shared" si="9"/>
        <v>205562.03404</v>
      </c>
      <c r="Y58" s="26">
        <f t="shared" si="10"/>
        <v>3706568300</v>
      </c>
      <c r="Z58" s="26">
        <f t="shared" si="11"/>
        <v>3706.5682999999999</v>
      </c>
      <c r="AA58" s="9">
        <f t="shared" si="12"/>
        <v>2111239888991.99</v>
      </c>
      <c r="AB58" s="9">
        <v>211.12398889919899</v>
      </c>
      <c r="AC58" s="9">
        <f t="shared" si="13"/>
        <v>224227281632.10001</v>
      </c>
      <c r="AD58" s="9">
        <v>224227.2816321</v>
      </c>
      <c r="AE58" s="21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</row>
    <row r="59" spans="1:204">
      <c r="A59" s="7" t="s">
        <v>36</v>
      </c>
      <c r="B59" s="8">
        <v>2014</v>
      </c>
      <c r="C59" s="23">
        <v>202.38</v>
      </c>
      <c r="D59" s="24">
        <v>181.99</v>
      </c>
      <c r="E59" s="32">
        <v>0.13</v>
      </c>
      <c r="F59" s="31">
        <v>159.99191999999999</v>
      </c>
      <c r="G59" s="26">
        <f t="shared" si="0"/>
        <v>1924993509688</v>
      </c>
      <c r="H59" s="26">
        <f t="shared" si="1"/>
        <v>192.4993509688</v>
      </c>
      <c r="I59" s="26">
        <f t="shared" si="2"/>
        <v>31620034248</v>
      </c>
      <c r="J59" s="26">
        <f t="shared" si="16"/>
        <v>31620.034248</v>
      </c>
      <c r="K59" s="27">
        <v>53446</v>
      </c>
      <c r="L59" s="27">
        <v>51.78</v>
      </c>
      <c r="M59" s="26">
        <f t="shared" si="4"/>
        <v>2482858654.1195998</v>
      </c>
      <c r="N59" s="26">
        <f t="shared" si="17"/>
        <v>2482.8586541196</v>
      </c>
      <c r="O59" s="26">
        <f t="shared" si="6"/>
        <v>156567571761</v>
      </c>
      <c r="P59" s="26">
        <f t="shared" si="18"/>
        <v>156567.571761</v>
      </c>
      <c r="Q59" s="27">
        <v>30007</v>
      </c>
      <c r="R59" s="28">
        <f>Q59*14.2%</f>
        <v>4260.9939999999997</v>
      </c>
      <c r="S59" s="28">
        <f>Q59*50.1%</f>
        <v>15033.507</v>
      </c>
      <c r="T59" s="28">
        <f>Q59*9.1%</f>
        <v>2730.6370000000002</v>
      </c>
      <c r="U59" s="28">
        <f>Q59*24%</f>
        <v>7201.68</v>
      </c>
      <c r="V59" s="28">
        <f>Q59*2.6%</f>
        <v>780.18200000000002</v>
      </c>
      <c r="W59" s="26">
        <f t="shared" si="8"/>
        <v>334194560540</v>
      </c>
      <c r="X59" s="26">
        <f t="shared" si="9"/>
        <v>334194.56053999998</v>
      </c>
      <c r="Y59" s="26">
        <f t="shared" si="10"/>
        <v>5674473735</v>
      </c>
      <c r="Z59" s="26">
        <f t="shared" si="11"/>
        <v>5674.4737349999996</v>
      </c>
      <c r="AA59" s="9">
        <f t="shared" si="12"/>
        <v>2261670928882.1201</v>
      </c>
      <c r="AB59" s="9">
        <v>226.16709288821201</v>
      </c>
      <c r="AC59" s="9">
        <f t="shared" si="13"/>
        <v>193862079744</v>
      </c>
      <c r="AD59" s="9">
        <v>193862.07974399999</v>
      </c>
      <c r="AE59" s="21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</row>
    <row r="60" spans="1:204">
      <c r="A60" s="7" t="s">
        <v>36</v>
      </c>
      <c r="B60" s="8">
        <v>2015</v>
      </c>
      <c r="C60" s="23">
        <v>215.42</v>
      </c>
      <c r="D60" s="24">
        <v>164.53</v>
      </c>
      <c r="E60" s="32">
        <v>0.09</v>
      </c>
      <c r="F60" s="31">
        <v>186.91395900000001</v>
      </c>
      <c r="G60" s="26">
        <f t="shared" si="0"/>
        <v>2142662471180.1001</v>
      </c>
      <c r="H60" s="26">
        <f t="shared" si="1"/>
        <v>214.26624711801</v>
      </c>
      <c r="I60" s="26">
        <f t="shared" si="2"/>
        <v>35081722094.599998</v>
      </c>
      <c r="J60" s="26">
        <f t="shared" si="16"/>
        <v>35081.722094600002</v>
      </c>
      <c r="K60" s="27">
        <v>41001</v>
      </c>
      <c r="L60" s="27">
        <v>47.29</v>
      </c>
      <c r="M60" s="26">
        <f t="shared" si="4"/>
        <v>1739556368.4693</v>
      </c>
      <c r="N60" s="26">
        <f t="shared" si="17"/>
        <v>1739.5563684693</v>
      </c>
      <c r="O60" s="26">
        <f t="shared" si="6"/>
        <v>109695377181.75</v>
      </c>
      <c r="P60" s="26">
        <f t="shared" si="18"/>
        <v>109695.37718174999</v>
      </c>
      <c r="Q60" s="27">
        <v>36066</v>
      </c>
      <c r="R60" s="28">
        <f>Q60*13.9%</f>
        <v>5013.174</v>
      </c>
      <c r="S60" s="28">
        <f>Q60*48.3%</f>
        <v>17419.878000000001</v>
      </c>
      <c r="T60" s="28">
        <f>Q60*8.1%</f>
        <v>2921.346</v>
      </c>
      <c r="U60" s="28">
        <f>Q60*27.2%</f>
        <v>9809.9519999999993</v>
      </c>
      <c r="V60" s="28">
        <f>Q60*2.5%</f>
        <v>901.65</v>
      </c>
      <c r="W60" s="26">
        <f t="shared" si="8"/>
        <v>394306332060</v>
      </c>
      <c r="X60" s="26">
        <f t="shared" si="9"/>
        <v>394306.33205999999</v>
      </c>
      <c r="Y60" s="26">
        <f t="shared" si="10"/>
        <v>6718554810</v>
      </c>
      <c r="Z60" s="26">
        <f t="shared" si="11"/>
        <v>6718.5548099999996</v>
      </c>
      <c r="AA60" s="9">
        <f t="shared" si="12"/>
        <v>2538708359608.5698</v>
      </c>
      <c r="AB60" s="9">
        <v>253.87083596085699</v>
      </c>
      <c r="AC60" s="9">
        <f t="shared" si="13"/>
        <v>151495654086.35001</v>
      </c>
      <c r="AD60" s="9">
        <v>151495.65408635</v>
      </c>
      <c r="AE60" s="21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</row>
    <row r="61" spans="1:204">
      <c r="A61" s="7" t="s">
        <v>36</v>
      </c>
      <c r="B61" s="8">
        <v>2016</v>
      </c>
      <c r="C61" s="23">
        <v>219.31</v>
      </c>
      <c r="D61" s="24">
        <v>141.13999999999999</v>
      </c>
      <c r="E61" s="32">
        <v>0.1</v>
      </c>
      <c r="F61" s="31">
        <v>214.44955300000001</v>
      </c>
      <c r="G61" s="26">
        <f t="shared" si="0"/>
        <v>2347135400836.7002</v>
      </c>
      <c r="H61" s="26">
        <f t="shared" si="1"/>
        <v>234.71354008367001</v>
      </c>
      <c r="I61" s="26">
        <f t="shared" si="2"/>
        <v>38186839758.199997</v>
      </c>
      <c r="J61" s="26">
        <f t="shared" si="16"/>
        <v>38186.839758200003</v>
      </c>
      <c r="K61" s="27">
        <v>45208</v>
      </c>
      <c r="L61" s="27">
        <v>45.72</v>
      </c>
      <c r="M61" s="26">
        <f t="shared" si="4"/>
        <v>1854369429.3792</v>
      </c>
      <c r="N61" s="26">
        <f t="shared" si="17"/>
        <v>1854.3694293792</v>
      </c>
      <c r="O61" s="26">
        <f t="shared" si="6"/>
        <v>116935419672</v>
      </c>
      <c r="P61" s="26">
        <f t="shared" si="18"/>
        <v>116935.419672</v>
      </c>
      <c r="Q61" s="27">
        <v>44393</v>
      </c>
      <c r="R61" s="28">
        <f>Q61*29.5%</f>
        <v>13095.934999999999</v>
      </c>
      <c r="S61" s="28">
        <f>Q61*30.1%</f>
        <v>13362.293</v>
      </c>
      <c r="T61" s="28">
        <f>Q61*12.6%</f>
        <v>5593.518</v>
      </c>
      <c r="U61" s="28">
        <f>Q61*22.1%</f>
        <v>9810.8529999999992</v>
      </c>
      <c r="V61" s="28">
        <f>Q61*5.6%</f>
        <v>2486.0079999999998</v>
      </c>
      <c r="W61" s="26">
        <f t="shared" si="8"/>
        <v>383983468520</v>
      </c>
      <c r="X61" s="26">
        <f t="shared" si="9"/>
        <v>383983.46851999999</v>
      </c>
      <c r="Y61" s="26">
        <f t="shared" si="10"/>
        <v>6813437640</v>
      </c>
      <c r="Z61" s="26">
        <f t="shared" si="11"/>
        <v>6813.4376400000001</v>
      </c>
      <c r="AA61" s="9">
        <f t="shared" si="12"/>
        <v>2732973238786.0801</v>
      </c>
      <c r="AB61" s="9">
        <v>273.29732387860798</v>
      </c>
      <c r="AC61" s="9">
        <f t="shared" si="13"/>
        <v>161935697070.20001</v>
      </c>
      <c r="AD61" s="9">
        <v>161935.6970702</v>
      </c>
      <c r="AE61" s="21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</row>
    <row r="62" spans="1:204">
      <c r="A62" s="7" t="s">
        <v>36</v>
      </c>
      <c r="B62" s="8">
        <v>2017</v>
      </c>
      <c r="C62" s="23">
        <v>223.29</v>
      </c>
      <c r="D62" s="24">
        <v>150.36000000000001</v>
      </c>
      <c r="E62" s="32">
        <v>0.11</v>
      </c>
      <c r="F62" s="31">
        <v>257.93636249999997</v>
      </c>
      <c r="G62" s="26">
        <f t="shared" si="0"/>
        <v>2752927491563.75</v>
      </c>
      <c r="H62" s="26">
        <f t="shared" si="1"/>
        <v>275.29274915637501</v>
      </c>
      <c r="I62" s="26">
        <f t="shared" si="2"/>
        <v>44168921107.5</v>
      </c>
      <c r="J62" s="26">
        <f t="shared" si="16"/>
        <v>44168.921107499998</v>
      </c>
      <c r="K62" s="27">
        <v>46650</v>
      </c>
      <c r="L62" s="27">
        <v>49.01</v>
      </c>
      <c r="M62" s="26">
        <f t="shared" si="4"/>
        <v>2051214574.3050001</v>
      </c>
      <c r="N62" s="26">
        <f t="shared" si="17"/>
        <v>2051.214574305</v>
      </c>
      <c r="O62" s="26">
        <f t="shared" si="6"/>
        <v>129348355987.5</v>
      </c>
      <c r="P62" s="26">
        <f t="shared" si="18"/>
        <v>129348.35598750001</v>
      </c>
      <c r="Q62" s="27">
        <v>56140</v>
      </c>
      <c r="R62" s="28">
        <f>Q62*29.4%</f>
        <v>16505.16</v>
      </c>
      <c r="S62" s="28">
        <f>Q62*24.8%</f>
        <v>13922.72</v>
      </c>
      <c r="T62" s="28">
        <f>Q62*11.9%</f>
        <v>6680.66</v>
      </c>
      <c r="U62" s="28">
        <f>Q62*29.8%</f>
        <v>16729.72</v>
      </c>
      <c r="V62" s="28">
        <f>Q62*4.1%</f>
        <v>2301.7399999999998</v>
      </c>
      <c r="W62" s="26">
        <f t="shared" si="8"/>
        <v>456677566800</v>
      </c>
      <c r="X62" s="26">
        <f t="shared" si="9"/>
        <v>456677.56679999997</v>
      </c>
      <c r="Y62" s="26">
        <f t="shared" si="10"/>
        <v>8249492300</v>
      </c>
      <c r="Z62" s="26">
        <f t="shared" si="11"/>
        <v>8249.4922999999999</v>
      </c>
      <c r="AA62" s="9">
        <f t="shared" si="12"/>
        <v>3211656272938.0498</v>
      </c>
      <c r="AB62" s="9">
        <v>321.16562729380502</v>
      </c>
      <c r="AC62" s="9">
        <f t="shared" si="13"/>
        <v>181766769395</v>
      </c>
      <c r="AD62" s="9">
        <v>181766.76939500001</v>
      </c>
      <c r="AE62" s="21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</row>
    <row r="63" spans="1:204">
      <c r="A63" s="7" t="s">
        <v>36</v>
      </c>
      <c r="B63" s="8">
        <v>2018</v>
      </c>
      <c r="C63" s="23">
        <v>234.23</v>
      </c>
      <c r="D63" s="24">
        <v>159.63999999999999</v>
      </c>
      <c r="E63" s="32">
        <v>0.08</v>
      </c>
      <c r="F63" s="31">
        <v>305.04684600000002</v>
      </c>
      <c r="G63" s="26">
        <f t="shared" si="0"/>
        <v>3196842918259.3999</v>
      </c>
      <c r="H63" s="26">
        <f t="shared" si="1"/>
        <v>319.68429182594002</v>
      </c>
      <c r="I63" s="26">
        <f t="shared" si="2"/>
        <v>50840950672.400002</v>
      </c>
      <c r="J63" s="26">
        <f t="shared" si="16"/>
        <v>50840.950672400002</v>
      </c>
      <c r="K63" s="27">
        <v>41026</v>
      </c>
      <c r="L63" s="27">
        <v>49.97</v>
      </c>
      <c r="M63" s="26">
        <f t="shared" si="4"/>
        <v>1839260602.1073999</v>
      </c>
      <c r="N63" s="26">
        <f t="shared" si="17"/>
        <v>1839.2606021074</v>
      </c>
      <c r="O63" s="26">
        <f t="shared" si="6"/>
        <v>115982666121.5</v>
      </c>
      <c r="P63" s="26">
        <f t="shared" si="18"/>
        <v>115982.66612150001</v>
      </c>
      <c r="Q63" s="27">
        <v>70449</v>
      </c>
      <c r="R63" s="28">
        <f>Q63*28.7%</f>
        <v>20218.863000000001</v>
      </c>
      <c r="S63" s="28">
        <f>Q63*24.4%</f>
        <v>17189.556</v>
      </c>
      <c r="T63" s="28">
        <f>Q63*13.3%</f>
        <v>9369.7170000000006</v>
      </c>
      <c r="U63" s="28">
        <f>Q63*29.5%</f>
        <v>20782.455000000002</v>
      </c>
      <c r="V63" s="28">
        <f>Q63*4%</f>
        <v>2817.96</v>
      </c>
      <c r="W63" s="26">
        <f t="shared" si="8"/>
        <v>572695419780</v>
      </c>
      <c r="X63" s="26">
        <f t="shared" si="9"/>
        <v>572695.41978</v>
      </c>
      <c r="Y63" s="26">
        <f t="shared" si="10"/>
        <v>10365513615</v>
      </c>
      <c r="Z63" s="26">
        <f t="shared" si="11"/>
        <v>10365.513615</v>
      </c>
      <c r="AA63" s="9">
        <f t="shared" si="12"/>
        <v>3771377598641.5098</v>
      </c>
      <c r="AB63" s="9">
        <v>377.13775986415101</v>
      </c>
      <c r="AC63" s="9">
        <f t="shared" si="13"/>
        <v>177189130408.89999</v>
      </c>
      <c r="AD63" s="9">
        <v>177189.1304089</v>
      </c>
      <c r="AE63" s="21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</row>
    <row r="64" spans="1:204">
      <c r="A64" s="7" t="s">
        <v>36</v>
      </c>
      <c r="B64" s="8">
        <v>2019</v>
      </c>
      <c r="C64" s="23">
        <v>236.69</v>
      </c>
      <c r="D64" s="24">
        <v>158.82</v>
      </c>
      <c r="E64" s="32">
        <v>0.06</v>
      </c>
      <c r="F64" s="31">
        <v>330.79691500000001</v>
      </c>
      <c r="G64" s="26">
        <f t="shared" si="0"/>
        <v>3425660326868.5</v>
      </c>
      <c r="H64" s="26">
        <f t="shared" si="1"/>
        <v>342.56603268685001</v>
      </c>
      <c r="I64" s="26">
        <f t="shared" si="2"/>
        <v>54230186001</v>
      </c>
      <c r="J64" s="26">
        <f t="shared" si="16"/>
        <v>54230.186001000002</v>
      </c>
      <c r="K64" s="27">
        <v>39082</v>
      </c>
      <c r="L64" s="27">
        <v>48.26</v>
      </c>
      <c r="M64" s="26">
        <f t="shared" si="4"/>
        <v>1692149932.5843999</v>
      </c>
      <c r="N64" s="26">
        <f t="shared" si="17"/>
        <v>1692.1499325843999</v>
      </c>
      <c r="O64" s="26">
        <f t="shared" si="6"/>
        <v>106705955879</v>
      </c>
      <c r="P64" s="26">
        <f t="shared" si="18"/>
        <v>106705.955879</v>
      </c>
      <c r="Q64" s="27">
        <v>83466</v>
      </c>
      <c r="R64" s="28">
        <f>Q64*28.8%</f>
        <v>24038.207999999999</v>
      </c>
      <c r="S64" s="28">
        <f>Q64*23.8%</f>
        <v>19864.907999999999</v>
      </c>
      <c r="T64" s="28">
        <f>Q64*13.3%</f>
        <v>11100.977999999999</v>
      </c>
      <c r="U64" s="28">
        <f>Q64*30%</f>
        <v>25039.8</v>
      </c>
      <c r="V64" s="28">
        <f>Q64*4%</f>
        <v>3338.64</v>
      </c>
      <c r="W64" s="26">
        <f t="shared" si="8"/>
        <v>672964656840</v>
      </c>
      <c r="X64" s="26">
        <f t="shared" si="9"/>
        <v>672964.65683999995</v>
      </c>
      <c r="Y64" s="26">
        <f t="shared" si="10"/>
        <v>12205233180</v>
      </c>
      <c r="Z64" s="26">
        <f t="shared" si="11"/>
        <v>12205.233179999999</v>
      </c>
      <c r="AA64" s="9">
        <f t="shared" si="12"/>
        <v>4100317133641.0801</v>
      </c>
      <c r="AB64" s="9">
        <v>410.03171336410799</v>
      </c>
      <c r="AC64" s="9">
        <f t="shared" si="13"/>
        <v>173141375060</v>
      </c>
      <c r="AD64" s="9">
        <v>173141.37505999999</v>
      </c>
      <c r="AE64" s="21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</row>
    <row r="65" spans="1:204">
      <c r="A65" s="7" t="s">
        <v>36</v>
      </c>
      <c r="B65" s="8">
        <v>2020</v>
      </c>
      <c r="C65" s="23">
        <v>135.66999999999999</v>
      </c>
      <c r="D65" s="24">
        <v>90.57</v>
      </c>
      <c r="E65" s="32">
        <v>0.04</v>
      </c>
      <c r="F65" s="31">
        <v>214.282510985915</v>
      </c>
      <c r="G65" s="26">
        <f t="shared" si="0"/>
        <v>2181409515128.05</v>
      </c>
      <c r="H65" s="26">
        <f t="shared" si="1"/>
        <v>218.140951512805</v>
      </c>
      <c r="I65" s="26">
        <f t="shared" si="2"/>
        <v>34265469321.5774</v>
      </c>
      <c r="J65" s="26">
        <f t="shared" si="16"/>
        <v>34265.469321577402</v>
      </c>
      <c r="K65" s="27">
        <v>21575</v>
      </c>
      <c r="L65" s="27">
        <v>39.97</v>
      </c>
      <c r="M65" s="26">
        <f t="shared" si="4"/>
        <v>773677016.71749997</v>
      </c>
      <c r="N65" s="26">
        <f t="shared" si="17"/>
        <v>773.67701671750001</v>
      </c>
      <c r="O65" s="26">
        <f t="shared" si="6"/>
        <v>48787606831.25</v>
      </c>
      <c r="P65" s="26">
        <f t="shared" si="18"/>
        <v>48787.606831249999</v>
      </c>
      <c r="Q65" s="27">
        <v>33254</v>
      </c>
      <c r="R65" s="28">
        <f>Q65*18%</f>
        <v>5985.72</v>
      </c>
      <c r="S65" s="28">
        <f>Q65*15.5%</f>
        <v>5154.37</v>
      </c>
      <c r="T65" s="28">
        <f>Q65*15.8%</f>
        <v>5254.1319999999996</v>
      </c>
      <c r="U65" s="28">
        <f>Q65*44%</f>
        <v>14631.76</v>
      </c>
      <c r="V65" s="28">
        <f>Q65*6.7%</f>
        <v>2228.018</v>
      </c>
      <c r="W65" s="26">
        <f t="shared" si="8"/>
        <v>242641801480</v>
      </c>
      <c r="X65" s="26">
        <f t="shared" si="9"/>
        <v>242641.80147999999</v>
      </c>
      <c r="Y65" s="26">
        <f t="shared" si="10"/>
        <v>4549147200</v>
      </c>
      <c r="Z65" s="26">
        <f t="shared" si="11"/>
        <v>4549.1472000000003</v>
      </c>
      <c r="AA65" s="9">
        <f t="shared" si="12"/>
        <v>2424824993624.77</v>
      </c>
      <c r="AB65" s="9">
        <v>242.482499362477</v>
      </c>
      <c r="AC65" s="9">
        <f t="shared" si="13"/>
        <v>87602223352.827393</v>
      </c>
      <c r="AD65" s="9">
        <v>87602.223352827394</v>
      </c>
      <c r="AE65" s="21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</row>
    <row r="66" spans="1:204">
      <c r="A66" s="7" t="s">
        <v>36</v>
      </c>
      <c r="B66" s="8">
        <v>2021</v>
      </c>
      <c r="C66" s="23">
        <v>165.44</v>
      </c>
      <c r="D66" s="24">
        <v>55.85</v>
      </c>
      <c r="E66" s="32">
        <v>0.03</v>
      </c>
      <c r="F66" s="31">
        <v>147.94262225352099</v>
      </c>
      <c r="G66" s="26">
        <f t="shared" ref="G66:G129" si="20">(31.6%*27*C66+13.8%*133*D66+10.6%*106*E66+64.7%*137*F66)*100000000</f>
        <v>1555042815392.98</v>
      </c>
      <c r="H66" s="26">
        <f t="shared" ref="H66:H129" si="21">G66/10000000000</f>
        <v>155.50428153929801</v>
      </c>
      <c r="I66" s="26">
        <f t="shared" ref="I66:I129" si="22">(31.6%*C66*1+13.8%*D66*1.8+10.6%*E66*0.9+64.7%*F66*2)*100000000</f>
        <v>25759279519.605598</v>
      </c>
      <c r="J66" s="26">
        <f t="shared" si="16"/>
        <v>25759.279519605599</v>
      </c>
      <c r="K66" s="27">
        <v>28602</v>
      </c>
      <c r="L66" s="27">
        <v>37.69</v>
      </c>
      <c r="M66" s="26">
        <f t="shared" ref="M66:M129" si="23">K66*L66*2.458*365</f>
        <v>967157675.45459998</v>
      </c>
      <c r="N66" s="26">
        <f t="shared" si="17"/>
        <v>967.15767545460005</v>
      </c>
      <c r="O66" s="26">
        <f t="shared" ref="O66:O129" si="24">K66*L66*155*365</f>
        <v>60988380673.5</v>
      </c>
      <c r="P66" s="26">
        <f t="shared" si="18"/>
        <v>60988.380673500003</v>
      </c>
      <c r="Q66" s="27">
        <v>32815</v>
      </c>
      <c r="R66" s="28">
        <f>Q66*19.5%</f>
        <v>6398.9250000000002</v>
      </c>
      <c r="S66" s="28">
        <f>Q66*16.2%</f>
        <v>5316.03</v>
      </c>
      <c r="T66" s="28">
        <f>Q66*14%</f>
        <v>4594.1000000000004</v>
      </c>
      <c r="U66" s="28">
        <f>Q66*44.3%</f>
        <v>14537.045</v>
      </c>
      <c r="V66" s="28">
        <f>Q66*6.1%</f>
        <v>2001.7149999999999</v>
      </c>
      <c r="W66" s="26">
        <f t="shared" ref="W66:W129" si="25">(417*R66+1670*S66+786*T66+591*U66+172*V66)*10000</f>
        <v>240927730000</v>
      </c>
      <c r="X66" s="26">
        <f t="shared" ref="X66:X129" si="26">W66/1000000</f>
        <v>240927.73</v>
      </c>
      <c r="Y66" s="26">
        <f t="shared" ref="Y66:Y129" si="27">(8.5*R66+26.5*S66+16*T66+12*U66+3.5*V66)*10000</f>
        <v>4502218000</v>
      </c>
      <c r="Z66" s="26">
        <f t="shared" ref="Z66:Z129" si="28">Y66/1000000</f>
        <v>4502.2179999999998</v>
      </c>
      <c r="AA66" s="9">
        <f t="shared" si="12"/>
        <v>1796937703068.4399</v>
      </c>
      <c r="AB66" s="9">
        <v>179.69377030684399</v>
      </c>
      <c r="AC66" s="9">
        <f t="shared" si="13"/>
        <v>91249878193.105606</v>
      </c>
      <c r="AD66" s="9">
        <v>91249.8781931056</v>
      </c>
      <c r="AE66" s="21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</row>
    <row r="67" spans="1:204">
      <c r="A67" s="7" t="s">
        <v>36</v>
      </c>
      <c r="B67" s="8">
        <v>2022</v>
      </c>
      <c r="C67" s="23">
        <v>96.57</v>
      </c>
      <c r="D67" s="24">
        <v>22.55</v>
      </c>
      <c r="E67" s="32">
        <v>0.03</v>
      </c>
      <c r="F67" s="31">
        <v>72.780006995091696</v>
      </c>
      <c r="G67" s="26">
        <f t="shared" si="20"/>
        <v>768930206003.79297</v>
      </c>
      <c r="H67" s="26">
        <f t="shared" si="21"/>
        <v>76.893020600379302</v>
      </c>
      <c r="I67" s="26">
        <f t="shared" si="22"/>
        <v>13029773105.1649</v>
      </c>
      <c r="J67" s="26">
        <f t="shared" si="16"/>
        <v>13029.773105164901</v>
      </c>
      <c r="K67" s="27">
        <v>35470</v>
      </c>
      <c r="L67" s="27">
        <v>36.369999999999997</v>
      </c>
      <c r="M67" s="26">
        <f t="shared" si="23"/>
        <v>1157388685.763</v>
      </c>
      <c r="N67" s="26">
        <f t="shared" si="17"/>
        <v>1157.388685763</v>
      </c>
      <c r="O67" s="26">
        <f t="shared" si="24"/>
        <v>72984233642.5</v>
      </c>
      <c r="P67" s="26">
        <f t="shared" si="18"/>
        <v>72984.233642499996</v>
      </c>
      <c r="Q67" s="27">
        <v>29049</v>
      </c>
      <c r="R67" s="28">
        <f>Q67*19.5%</f>
        <v>5664.5550000000003</v>
      </c>
      <c r="S67" s="28">
        <f>Q67*16.2%</f>
        <v>4705.9380000000001</v>
      </c>
      <c r="T67" s="28">
        <f>Q67*14%</f>
        <v>4066.86</v>
      </c>
      <c r="U67" s="28">
        <f>Q67*44.3%</f>
        <v>12868.707</v>
      </c>
      <c r="V67" s="28">
        <f>Q67*6.1%</f>
        <v>1771.989</v>
      </c>
      <c r="W67" s="26">
        <f t="shared" si="25"/>
        <v>213277758000</v>
      </c>
      <c r="X67" s="26">
        <f t="shared" si="26"/>
        <v>213277.758</v>
      </c>
      <c r="Y67" s="26">
        <f t="shared" si="27"/>
        <v>3985522800</v>
      </c>
      <c r="Z67" s="26">
        <f t="shared" si="28"/>
        <v>3985.5228000000002</v>
      </c>
      <c r="AA67" s="9">
        <f t="shared" ref="AA67:AA130" si="29">G67+M67+W67</f>
        <v>983365352689.55603</v>
      </c>
      <c r="AB67" s="9">
        <v>98.3365352689556</v>
      </c>
      <c r="AC67" s="9">
        <f t="shared" ref="AC67:AC130" si="30">I67+O67+Y67</f>
        <v>89999529547.664902</v>
      </c>
      <c r="AD67" s="9">
        <v>89999.529547664904</v>
      </c>
      <c r="AE67" s="21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</row>
    <row r="68" spans="1:204">
      <c r="A68" s="7" t="s">
        <v>36</v>
      </c>
      <c r="B68" s="8">
        <v>2023</v>
      </c>
      <c r="C68" s="23">
        <v>231.88</v>
      </c>
      <c r="D68" s="24">
        <v>84.24</v>
      </c>
      <c r="E68" s="32">
        <v>7.0000000000000007E-2</v>
      </c>
      <c r="F68" s="31">
        <v>198.08715990789401</v>
      </c>
      <c r="G68" s="26">
        <f t="shared" si="20"/>
        <v>2108357540707.5801</v>
      </c>
      <c r="H68" s="26">
        <f t="shared" si="21"/>
        <v>210.83575407075799</v>
      </c>
      <c r="I68" s="26">
        <f t="shared" si="22"/>
        <v>35053075892.081497</v>
      </c>
      <c r="J68" s="26">
        <f t="shared" si="16"/>
        <v>35053.075892081499</v>
      </c>
      <c r="K68" s="27">
        <v>32401</v>
      </c>
      <c r="L68" s="27">
        <v>46.63</v>
      </c>
      <c r="M68" s="26">
        <f t="shared" si="23"/>
        <v>1355497037.0771</v>
      </c>
      <c r="N68" s="26">
        <f t="shared" si="17"/>
        <v>1355.4970370771</v>
      </c>
      <c r="O68" s="26">
        <f t="shared" si="24"/>
        <v>85476826992.25</v>
      </c>
      <c r="P68" s="26">
        <f t="shared" si="18"/>
        <v>85476.826992250004</v>
      </c>
      <c r="Q68" s="27">
        <v>36453</v>
      </c>
      <c r="R68" s="28">
        <f>Q68*19.5%</f>
        <v>7108.335</v>
      </c>
      <c r="S68" s="28">
        <f>Q68*16.2%</f>
        <v>5905.3860000000004</v>
      </c>
      <c r="T68" s="28">
        <f>Q68*14%</f>
        <v>5103.42</v>
      </c>
      <c r="U68" s="28">
        <f>Q68*44.3%</f>
        <v>16148.679</v>
      </c>
      <c r="V68" s="28">
        <f>Q68*6.1%</f>
        <v>2223.6329999999998</v>
      </c>
      <c r="W68" s="26">
        <f t="shared" si="25"/>
        <v>267637926000</v>
      </c>
      <c r="X68" s="26">
        <f t="shared" si="26"/>
        <v>267637.92599999998</v>
      </c>
      <c r="Y68" s="26">
        <f t="shared" si="27"/>
        <v>5001351600</v>
      </c>
      <c r="Z68" s="26">
        <f t="shared" si="28"/>
        <v>5001.3516</v>
      </c>
      <c r="AA68" s="9">
        <f t="shared" si="29"/>
        <v>2377350963744.6602</v>
      </c>
      <c r="AB68" s="9">
        <v>237.735096374466</v>
      </c>
      <c r="AC68" s="9">
        <f t="shared" si="30"/>
        <v>125531254484.33099</v>
      </c>
      <c r="AD68" s="9">
        <v>125531.254484331</v>
      </c>
      <c r="AE68" s="21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</row>
    <row r="69" spans="1:204">
      <c r="A69" s="7" t="s">
        <v>36</v>
      </c>
      <c r="B69" s="8">
        <v>2024</v>
      </c>
      <c r="C69" s="28">
        <v>253.31</v>
      </c>
      <c r="D69" s="28">
        <v>96.2</v>
      </c>
      <c r="E69" s="34">
        <v>7.0000000000000007E-2</v>
      </c>
      <c r="F69" s="31">
        <v>198.08715990789401</v>
      </c>
      <c r="G69" s="26">
        <f t="shared" si="20"/>
        <v>2148593000707.5801</v>
      </c>
      <c r="H69" s="26">
        <f t="shared" si="21"/>
        <v>214.859300070758</v>
      </c>
      <c r="I69" s="26">
        <f t="shared" si="22"/>
        <v>36027350292.081497</v>
      </c>
      <c r="J69" s="26">
        <f t="shared" si="16"/>
        <v>36027.350292081501</v>
      </c>
      <c r="K69" s="31">
        <v>32401</v>
      </c>
      <c r="L69" s="31">
        <v>46.63</v>
      </c>
      <c r="M69" s="26">
        <f t="shared" si="23"/>
        <v>1355497037.0771</v>
      </c>
      <c r="N69" s="26">
        <f t="shared" ref="N69" si="31">M69/10000000000</f>
        <v>0.13554970370771</v>
      </c>
      <c r="O69" s="26">
        <f t="shared" si="24"/>
        <v>85476826992.25</v>
      </c>
      <c r="P69" s="26">
        <f t="shared" si="18"/>
        <v>85476.826992250004</v>
      </c>
      <c r="Q69" s="31">
        <v>36487.22</v>
      </c>
      <c r="R69" s="28">
        <f>Q69*19.5%</f>
        <v>7115.0078999999996</v>
      </c>
      <c r="S69" s="28">
        <f>Q69*16.2%</f>
        <v>5910.9296400000003</v>
      </c>
      <c r="T69" s="28">
        <f>Q69*14%</f>
        <v>5108.2107999999998</v>
      </c>
      <c r="U69" s="28">
        <f>Q69*44.3%</f>
        <v>16163.838460000001</v>
      </c>
      <c r="V69" s="28">
        <f>Q69*6.1%</f>
        <v>2225.7204200000001</v>
      </c>
      <c r="W69" s="26">
        <f t="shared" si="25"/>
        <v>267889169240</v>
      </c>
      <c r="X69" s="26">
        <f t="shared" si="26"/>
        <v>267889.16924000002</v>
      </c>
      <c r="Y69" s="26">
        <f t="shared" si="27"/>
        <v>5006046584</v>
      </c>
      <c r="Z69" s="26">
        <f t="shared" si="28"/>
        <v>5006.0465839999997</v>
      </c>
      <c r="AA69" s="9">
        <f t="shared" si="29"/>
        <v>2417837666984.6602</v>
      </c>
      <c r="AB69" s="9">
        <v>241.783766698466</v>
      </c>
      <c r="AC69" s="9">
        <f t="shared" si="30"/>
        <v>126510223868.33099</v>
      </c>
      <c r="AD69" s="9">
        <v>126510.223868331</v>
      </c>
      <c r="AE69" s="21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</row>
    <row r="70" spans="1:204">
      <c r="A70" s="7" t="s">
        <v>37</v>
      </c>
      <c r="B70" s="8">
        <v>2008</v>
      </c>
      <c r="C70" s="23">
        <v>151.6</v>
      </c>
      <c r="D70" s="24">
        <v>179.66</v>
      </c>
      <c r="E70" s="25">
        <v>0.15379999999999999</v>
      </c>
      <c r="F70" s="31">
        <v>26.301563080000001</v>
      </c>
      <c r="G70" s="26">
        <f t="shared" si="20"/>
        <v>692400318664.81201</v>
      </c>
      <c r="H70" s="26">
        <f t="shared" si="21"/>
        <v>69.240031866481203</v>
      </c>
      <c r="I70" s="26">
        <f t="shared" si="22"/>
        <v>12658203914.552</v>
      </c>
      <c r="J70" s="26">
        <f t="shared" si="16"/>
        <v>12658.203914551999</v>
      </c>
      <c r="K70" s="27">
        <v>40596</v>
      </c>
      <c r="L70" s="27">
        <v>54.88</v>
      </c>
      <c r="M70" s="26">
        <f t="shared" si="23"/>
        <v>1998812651.0016</v>
      </c>
      <c r="N70" s="26">
        <f t="shared" si="17"/>
        <v>1998.8126510016</v>
      </c>
      <c r="O70" s="26">
        <f t="shared" si="24"/>
        <v>126043922256</v>
      </c>
      <c r="P70" s="26">
        <f t="shared" si="18"/>
        <v>126043.92225600001</v>
      </c>
      <c r="Q70" s="27">
        <v>3352.93</v>
      </c>
      <c r="R70" s="28">
        <f>Q70*27.3%</f>
        <v>915.34988999999996</v>
      </c>
      <c r="S70" s="28">
        <f>Q70*24.9%</f>
        <v>834.87956999999994</v>
      </c>
      <c r="T70" s="28">
        <f>Q70*3.3%</f>
        <v>110.64669000000001</v>
      </c>
      <c r="U70" s="28">
        <f>Q70*36.7%</f>
        <v>1230.52531</v>
      </c>
      <c r="V70" s="28">
        <f>Q70*7.8%</f>
        <v>261.52854000000002</v>
      </c>
      <c r="W70" s="26">
        <f t="shared" si="25"/>
        <v>26351414514.599998</v>
      </c>
      <c r="X70" s="26">
        <f t="shared" si="26"/>
        <v>26351.414514600001</v>
      </c>
      <c r="Y70" s="26">
        <f t="shared" si="27"/>
        <v>473567833.19999999</v>
      </c>
      <c r="Z70" s="26">
        <f t="shared" si="28"/>
        <v>473.5678332</v>
      </c>
      <c r="AA70" s="9">
        <f t="shared" si="29"/>
        <v>720750545830.41394</v>
      </c>
      <c r="AB70" s="9">
        <v>72.075054583041407</v>
      </c>
      <c r="AC70" s="9">
        <f t="shared" si="30"/>
        <v>139175694003.75201</v>
      </c>
      <c r="AD70" s="9">
        <v>139175.694003752</v>
      </c>
      <c r="AE70" s="21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</row>
    <row r="71" spans="1:204">
      <c r="A71" s="7" t="s">
        <v>37</v>
      </c>
      <c r="B71" s="8">
        <v>2009</v>
      </c>
      <c r="C71" s="23">
        <v>161.58000000000001</v>
      </c>
      <c r="D71" s="24">
        <v>198.38</v>
      </c>
      <c r="E71" s="25">
        <v>0.18140000000000001</v>
      </c>
      <c r="F71" s="31">
        <v>24.601656420000001</v>
      </c>
      <c r="G71" s="26">
        <f t="shared" si="20"/>
        <v>720237151381.23804</v>
      </c>
      <c r="H71" s="26">
        <f t="shared" si="21"/>
        <v>72.023715138123805</v>
      </c>
      <c r="I71" s="26">
        <f t="shared" si="22"/>
        <v>13218872096.747999</v>
      </c>
      <c r="J71" s="26">
        <f t="shared" si="16"/>
        <v>13218.872096748</v>
      </c>
      <c r="K71" s="27">
        <v>44746</v>
      </c>
      <c r="L71" s="27">
        <v>55.11</v>
      </c>
      <c r="M71" s="26">
        <f t="shared" si="23"/>
        <v>2212378209.6701999</v>
      </c>
      <c r="N71" s="26">
        <f t="shared" si="17"/>
        <v>2212.3782096701998</v>
      </c>
      <c r="O71" s="26">
        <f t="shared" si="24"/>
        <v>139511237794.5</v>
      </c>
      <c r="P71" s="26">
        <f t="shared" si="18"/>
        <v>139511.23779449999</v>
      </c>
      <c r="Q71" s="27">
        <v>4008.96</v>
      </c>
      <c r="R71" s="28">
        <f>Q71*28.9%</f>
        <v>1158.58944</v>
      </c>
      <c r="S71" s="28">
        <f>Q71*23.4%</f>
        <v>938.09663999999998</v>
      </c>
      <c r="T71" s="28">
        <f>Q71*3.5%</f>
        <v>140.31360000000001</v>
      </c>
      <c r="U71" s="28">
        <f>Q71*35.9%</f>
        <v>1439.2166400000001</v>
      </c>
      <c r="V71" s="28">
        <f>Q71*8.4%</f>
        <v>336.75263999999999</v>
      </c>
      <c r="W71" s="26">
        <f t="shared" si="25"/>
        <v>30685381632</v>
      </c>
      <c r="X71" s="26">
        <f t="shared" si="26"/>
        <v>30685.381632000001</v>
      </c>
      <c r="Y71" s="26">
        <f t="shared" si="27"/>
        <v>554018227.20000005</v>
      </c>
      <c r="Z71" s="26">
        <f t="shared" si="28"/>
        <v>554.01822719999996</v>
      </c>
      <c r="AA71" s="9">
        <f t="shared" si="29"/>
        <v>753134911222.90796</v>
      </c>
      <c r="AB71" s="9">
        <v>75.313491122290799</v>
      </c>
      <c r="AC71" s="9">
        <f t="shared" si="30"/>
        <v>153284128118.448</v>
      </c>
      <c r="AD71" s="9">
        <v>153284.12811844799</v>
      </c>
      <c r="AE71" s="21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</row>
    <row r="72" spans="1:204">
      <c r="A72" s="7" t="s">
        <v>37</v>
      </c>
      <c r="B72" s="8">
        <v>2010</v>
      </c>
      <c r="C72" s="23">
        <v>170.3</v>
      </c>
      <c r="D72" s="24">
        <v>218.21</v>
      </c>
      <c r="E72" s="25">
        <v>0.20710000000000001</v>
      </c>
      <c r="F72" s="31">
        <v>56.882891000000001</v>
      </c>
      <c r="G72" s="26">
        <f t="shared" si="20"/>
        <v>1050239549094.9</v>
      </c>
      <c r="H72" s="26">
        <f t="shared" si="21"/>
        <v>105.02395490949</v>
      </c>
      <c r="I72" s="26">
        <f t="shared" si="22"/>
        <v>18164438229.400002</v>
      </c>
      <c r="J72" s="26">
        <f t="shared" si="16"/>
        <v>18164.438229399999</v>
      </c>
      <c r="K72" s="27">
        <v>42645</v>
      </c>
      <c r="L72" s="27">
        <v>55.67</v>
      </c>
      <c r="M72" s="26">
        <f t="shared" si="23"/>
        <v>2129923881.5655</v>
      </c>
      <c r="N72" s="26">
        <f t="shared" si="17"/>
        <v>2129.9238815654999</v>
      </c>
      <c r="O72" s="26">
        <f t="shared" si="24"/>
        <v>134311717511.25</v>
      </c>
      <c r="P72" s="26">
        <f t="shared" si="18"/>
        <v>134311.71751125</v>
      </c>
      <c r="Q72" s="27">
        <v>4620.3500000000004</v>
      </c>
      <c r="R72" s="28">
        <f>Q72*32.9%</f>
        <v>1520.0951500000001</v>
      </c>
      <c r="S72" s="28">
        <f>Q72*25%</f>
        <v>1155.0875000000001</v>
      </c>
      <c r="T72" s="28">
        <f>Q72*3.6%</f>
        <v>166.33260000000001</v>
      </c>
      <c r="U72" s="28">
        <f>Q72*31%</f>
        <v>1432.3085000000001</v>
      </c>
      <c r="V72" s="28">
        <f>Q72*7.5%</f>
        <v>346.52625</v>
      </c>
      <c r="W72" s="26">
        <f t="shared" si="25"/>
        <v>35997100646.5</v>
      </c>
      <c r="X72" s="26">
        <f t="shared" si="26"/>
        <v>35997.100646500003</v>
      </c>
      <c r="Y72" s="26">
        <f t="shared" si="27"/>
        <v>645924930</v>
      </c>
      <c r="Z72" s="26">
        <f t="shared" si="28"/>
        <v>645.92493000000002</v>
      </c>
      <c r="AA72" s="9">
        <f t="shared" si="29"/>
        <v>1088366573622.97</v>
      </c>
      <c r="AB72" s="9">
        <v>108.836657362297</v>
      </c>
      <c r="AC72" s="9">
        <f t="shared" si="30"/>
        <v>153122080670.64999</v>
      </c>
      <c r="AD72" s="9">
        <v>153122.08067065</v>
      </c>
      <c r="AE72" s="21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</row>
    <row r="73" spans="1:204">
      <c r="A73" s="7" t="s">
        <v>37</v>
      </c>
      <c r="B73" s="8">
        <v>2011</v>
      </c>
      <c r="C73" s="23">
        <v>169.28</v>
      </c>
      <c r="D73" s="24">
        <v>241.17</v>
      </c>
      <c r="E73" s="25">
        <v>0.2152</v>
      </c>
      <c r="F73" s="31">
        <v>70.773471240000006</v>
      </c>
      <c r="G73" s="26">
        <f t="shared" si="20"/>
        <v>1214643884444.24</v>
      </c>
      <c r="H73" s="26">
        <f t="shared" si="21"/>
        <v>121.464388444424</v>
      </c>
      <c r="I73" s="26">
        <f t="shared" si="22"/>
        <v>20500050986.456001</v>
      </c>
      <c r="J73" s="26">
        <f t="shared" si="16"/>
        <v>20500.050986456001</v>
      </c>
      <c r="K73" s="27">
        <v>42182</v>
      </c>
      <c r="L73" s="27">
        <v>56</v>
      </c>
      <c r="M73" s="26">
        <f t="shared" si="23"/>
        <v>2119287796.6400001</v>
      </c>
      <c r="N73" s="26">
        <f t="shared" si="17"/>
        <v>2119.2877966400001</v>
      </c>
      <c r="O73" s="26">
        <f t="shared" si="24"/>
        <v>133641012400</v>
      </c>
      <c r="P73" s="26">
        <f t="shared" si="18"/>
        <v>133641.01240000001</v>
      </c>
      <c r="Q73" s="27">
        <v>5329.47</v>
      </c>
      <c r="R73" s="28">
        <f>Q73*29.5%</f>
        <v>1572.1936499999999</v>
      </c>
      <c r="S73" s="28">
        <f>Q73*23.7%</f>
        <v>1263.08439</v>
      </c>
      <c r="T73" s="28">
        <f>Q73*15.2%</f>
        <v>810.07943999999998</v>
      </c>
      <c r="U73" s="28">
        <f>Q73*28.9%</f>
        <v>1540.2168300000001</v>
      </c>
      <c r="V73" s="28">
        <f>Q73*2.6%</f>
        <v>138.56621999999999</v>
      </c>
      <c r="W73" s="26">
        <f t="shared" si="25"/>
        <v>43357796595.599998</v>
      </c>
      <c r="X73" s="26">
        <f t="shared" si="26"/>
        <v>43357.796595599997</v>
      </c>
      <c r="Y73" s="26">
        <f t="shared" si="27"/>
        <v>787642371.29999995</v>
      </c>
      <c r="Z73" s="26">
        <f t="shared" si="28"/>
        <v>787.64237130000004</v>
      </c>
      <c r="AA73" s="9">
        <f t="shared" si="29"/>
        <v>1260120968836.48</v>
      </c>
      <c r="AB73" s="9">
        <v>126.012096883648</v>
      </c>
      <c r="AC73" s="9">
        <f t="shared" si="30"/>
        <v>154928705757.75601</v>
      </c>
      <c r="AD73" s="9">
        <v>154928.70575775599</v>
      </c>
      <c r="AE73" s="21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</row>
    <row r="74" spans="1:204">
      <c r="A74" s="7" t="s">
        <v>37</v>
      </c>
      <c r="B74" s="8">
        <v>2012</v>
      </c>
      <c r="C74" s="23">
        <v>172.41</v>
      </c>
      <c r="D74" s="24">
        <v>264.04000000000002</v>
      </c>
      <c r="E74" s="25">
        <v>0.2336</v>
      </c>
      <c r="F74" s="31">
        <v>95.208245000000005</v>
      </c>
      <c r="G74" s="26">
        <f t="shared" si="20"/>
        <v>1475898063815.5</v>
      </c>
      <c r="H74" s="26">
        <f t="shared" si="21"/>
        <v>147.58980638155001</v>
      </c>
      <c r="I74" s="26">
        <f t="shared" si="22"/>
        <v>24329085047</v>
      </c>
      <c r="J74" s="26">
        <f t="shared" si="16"/>
        <v>24329.085047</v>
      </c>
      <c r="K74" s="27">
        <v>42745</v>
      </c>
      <c r="L74" s="27">
        <v>52.18</v>
      </c>
      <c r="M74" s="26">
        <f t="shared" si="23"/>
        <v>2001078561.497</v>
      </c>
      <c r="N74" s="26">
        <f t="shared" si="17"/>
        <v>2001.078561497</v>
      </c>
      <c r="O74" s="26">
        <f t="shared" si="24"/>
        <v>126186809207.5</v>
      </c>
      <c r="P74" s="26">
        <f t="shared" si="18"/>
        <v>126186.8092075</v>
      </c>
      <c r="Q74" s="27">
        <v>6046.48</v>
      </c>
      <c r="R74" s="28">
        <f>Q74*28%</f>
        <v>1693.0144</v>
      </c>
      <c r="S74" s="28">
        <f>Q74*24.4%</f>
        <v>1475.34112</v>
      </c>
      <c r="T74" s="28">
        <f>Q74*12.8%</f>
        <v>773.94943999999998</v>
      </c>
      <c r="U74" s="28">
        <f>Q74*32%</f>
        <v>1934.8735999999999</v>
      </c>
      <c r="V74" s="28">
        <f>Q74*2.9%</f>
        <v>175.34791999999999</v>
      </c>
      <c r="W74" s="26">
        <f t="shared" si="25"/>
        <v>49518010748.800003</v>
      </c>
      <c r="X74" s="26">
        <f t="shared" si="26"/>
        <v>49518.010748799999</v>
      </c>
      <c r="Y74" s="26">
        <f t="shared" si="27"/>
        <v>897025540.39999998</v>
      </c>
      <c r="Z74" s="26">
        <f t="shared" si="28"/>
        <v>897.02554039999995</v>
      </c>
      <c r="AA74" s="9">
        <f t="shared" si="29"/>
        <v>1527417153125.8</v>
      </c>
      <c r="AB74" s="9">
        <v>152.74171531258</v>
      </c>
      <c r="AC74" s="9">
        <f t="shared" si="30"/>
        <v>151412919794.89999</v>
      </c>
      <c r="AD74" s="9">
        <v>151412.91979489999</v>
      </c>
      <c r="AE74" s="21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</row>
    <row r="75" spans="1:204">
      <c r="A75" s="7" t="s">
        <v>37</v>
      </c>
      <c r="B75" s="8">
        <v>2013</v>
      </c>
      <c r="C75" s="23">
        <v>187.07</v>
      </c>
      <c r="D75" s="24">
        <v>173.44</v>
      </c>
      <c r="E75" s="25">
        <v>0.14810000000000001</v>
      </c>
      <c r="F75" s="31">
        <v>111.95239983</v>
      </c>
      <c r="G75" s="26">
        <f t="shared" si="20"/>
        <v>1470441182013.1399</v>
      </c>
      <c r="H75" s="26">
        <f t="shared" si="21"/>
        <v>147.04411820131401</v>
      </c>
      <c r="I75" s="26">
        <f t="shared" si="22"/>
        <v>24707715012.001999</v>
      </c>
      <c r="J75" s="26">
        <f t="shared" si="16"/>
        <v>24707.715012002001</v>
      </c>
      <c r="K75" s="27">
        <v>50649</v>
      </c>
      <c r="L75" s="27">
        <v>46.74</v>
      </c>
      <c r="M75" s="26">
        <f t="shared" si="23"/>
        <v>2123901278.0441999</v>
      </c>
      <c r="N75" s="26">
        <f t="shared" si="17"/>
        <v>2123.9012780441999</v>
      </c>
      <c r="O75" s="26">
        <f t="shared" si="24"/>
        <v>133931935759.5</v>
      </c>
      <c r="P75" s="26">
        <f t="shared" si="18"/>
        <v>133931.93575949999</v>
      </c>
      <c r="Q75" s="27">
        <v>6774.61</v>
      </c>
      <c r="R75" s="28">
        <f>Q75*28.1%</f>
        <v>1903.6654100000001</v>
      </c>
      <c r="S75" s="28">
        <f>Q75*25.6%</f>
        <v>1734.30016</v>
      </c>
      <c r="T75" s="28">
        <f>Q75*10.6%</f>
        <v>718.10865999999999</v>
      </c>
      <c r="U75" s="28">
        <f>Q75*33.1%</f>
        <v>2242.3959100000002</v>
      </c>
      <c r="V75" s="28">
        <f>Q75*2.7%</f>
        <v>182.91446999999999</v>
      </c>
      <c r="W75" s="26">
        <f t="shared" si="25"/>
        <v>56112604215.800003</v>
      </c>
      <c r="X75" s="26">
        <f t="shared" si="26"/>
        <v>56112.604215799998</v>
      </c>
      <c r="Y75" s="26">
        <f t="shared" si="27"/>
        <v>1011788003.5</v>
      </c>
      <c r="Z75" s="26">
        <f t="shared" si="28"/>
        <v>1011.7880034999999</v>
      </c>
      <c r="AA75" s="9">
        <f t="shared" si="29"/>
        <v>1528677687506.98</v>
      </c>
      <c r="AB75" s="9">
        <v>152.86776875069799</v>
      </c>
      <c r="AC75" s="9">
        <f t="shared" si="30"/>
        <v>159651438775.00201</v>
      </c>
      <c r="AD75" s="9">
        <v>159651.438775002</v>
      </c>
      <c r="AE75" s="21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</row>
    <row r="76" spans="1:204">
      <c r="A76" s="7" t="s">
        <v>37</v>
      </c>
      <c r="B76" s="8">
        <v>2014</v>
      </c>
      <c r="C76" s="23">
        <v>201.73</v>
      </c>
      <c r="D76" s="24">
        <v>161.4</v>
      </c>
      <c r="E76" s="25">
        <v>0.13420000000000001</v>
      </c>
      <c r="F76" s="31">
        <v>119.91313599999999</v>
      </c>
      <c r="G76" s="26">
        <f t="shared" si="20"/>
        <v>1531398429310.3999</v>
      </c>
      <c r="H76" s="26">
        <f t="shared" si="21"/>
        <v>153.13984293103999</v>
      </c>
      <c r="I76" s="26">
        <f t="shared" si="22"/>
        <v>25901884066.400002</v>
      </c>
      <c r="J76" s="26">
        <f t="shared" si="16"/>
        <v>25901.884066400002</v>
      </c>
      <c r="K76" s="27">
        <v>50105</v>
      </c>
      <c r="L76" s="27">
        <v>46.09</v>
      </c>
      <c r="M76" s="26">
        <f t="shared" si="23"/>
        <v>2071870074.3564999</v>
      </c>
      <c r="N76" s="26">
        <f t="shared" si="17"/>
        <v>2071.8700743565</v>
      </c>
      <c r="O76" s="26">
        <f t="shared" si="24"/>
        <v>130650879383.75</v>
      </c>
      <c r="P76" s="26">
        <f t="shared" si="18"/>
        <v>130650.87938375</v>
      </c>
      <c r="Q76" s="27">
        <v>7582</v>
      </c>
      <c r="R76" s="28">
        <f>Q76*14.2%</f>
        <v>1076.644</v>
      </c>
      <c r="S76" s="28">
        <f>Q76*50.1%</f>
        <v>3798.5819999999999</v>
      </c>
      <c r="T76" s="28">
        <f>Q76*9.1%</f>
        <v>689.96199999999999</v>
      </c>
      <c r="U76" s="28">
        <f>Q76*24%</f>
        <v>1819.68</v>
      </c>
      <c r="V76" s="28">
        <f>Q76*2.6%</f>
        <v>197.13200000000001</v>
      </c>
      <c r="W76" s="26">
        <f t="shared" si="25"/>
        <v>84442402040</v>
      </c>
      <c r="X76" s="26">
        <f t="shared" si="26"/>
        <v>84442.402040000001</v>
      </c>
      <c r="Y76" s="26">
        <f t="shared" si="27"/>
        <v>1433794110</v>
      </c>
      <c r="Z76" s="26">
        <f t="shared" si="28"/>
        <v>1433.79411</v>
      </c>
      <c r="AA76" s="9">
        <f t="shared" si="29"/>
        <v>1617912701424.76</v>
      </c>
      <c r="AB76" s="9">
        <v>161.79127014247601</v>
      </c>
      <c r="AC76" s="9">
        <f t="shared" si="30"/>
        <v>157986557560.14999</v>
      </c>
      <c r="AD76" s="9">
        <v>157986.55756014999</v>
      </c>
      <c r="AE76" s="21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</row>
    <row r="77" spans="1:204">
      <c r="A77" s="7" t="s">
        <v>37</v>
      </c>
      <c r="B77" s="8">
        <v>2015</v>
      </c>
      <c r="C77" s="23">
        <v>210.8</v>
      </c>
      <c r="D77" s="24">
        <v>160.34</v>
      </c>
      <c r="E77" s="25">
        <v>0.1273</v>
      </c>
      <c r="F77" s="31">
        <v>142.2599721</v>
      </c>
      <c r="G77" s="26">
        <f t="shared" si="20"/>
        <v>1735263796977.1899</v>
      </c>
      <c r="H77" s="26">
        <f t="shared" si="21"/>
        <v>173.52637969771899</v>
      </c>
      <c r="I77" s="26">
        <f t="shared" si="22"/>
        <v>29053780431.740002</v>
      </c>
      <c r="J77" s="26">
        <f t="shared" si="16"/>
        <v>29053.78043174</v>
      </c>
      <c r="K77" s="27">
        <v>53252</v>
      </c>
      <c r="L77" s="27">
        <v>43.6</v>
      </c>
      <c r="M77" s="26">
        <f t="shared" si="23"/>
        <v>2083037822.224</v>
      </c>
      <c r="N77" s="26">
        <f t="shared" si="17"/>
        <v>2083.0378222240001</v>
      </c>
      <c r="O77" s="26">
        <f t="shared" si="24"/>
        <v>131355110840</v>
      </c>
      <c r="P77" s="26">
        <f t="shared" si="18"/>
        <v>131355.11084000001</v>
      </c>
      <c r="Q77" s="27">
        <v>8512.61</v>
      </c>
      <c r="R77" s="28">
        <f>Q77*13.9%</f>
        <v>1183.25279</v>
      </c>
      <c r="S77" s="28">
        <f>Q77*48.3%</f>
        <v>4111.5906299999997</v>
      </c>
      <c r="T77" s="28">
        <f>Q77*8.1%</f>
        <v>689.52140999999995</v>
      </c>
      <c r="U77" s="28">
        <f>Q77*27.2%</f>
        <v>2315.42992</v>
      </c>
      <c r="V77" s="28">
        <f>Q77*2.5%</f>
        <v>212.81524999999999</v>
      </c>
      <c r="W77" s="26">
        <f t="shared" si="25"/>
        <v>93067598995.100006</v>
      </c>
      <c r="X77" s="26">
        <f t="shared" si="26"/>
        <v>93067.598995099994</v>
      </c>
      <c r="Y77" s="26">
        <f t="shared" si="27"/>
        <v>1585771553.8499999</v>
      </c>
      <c r="Z77" s="26">
        <f t="shared" si="28"/>
        <v>1585.7715538499999</v>
      </c>
      <c r="AA77" s="9">
        <f t="shared" si="29"/>
        <v>1830414433794.51</v>
      </c>
      <c r="AB77" s="9">
        <v>183.04144337945101</v>
      </c>
      <c r="AC77" s="9">
        <f t="shared" si="30"/>
        <v>161994662825.59</v>
      </c>
      <c r="AD77" s="9">
        <v>161994.66282559</v>
      </c>
      <c r="AE77" s="21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</row>
    <row r="78" spans="1:204">
      <c r="A78" s="7" t="s">
        <v>37</v>
      </c>
      <c r="B78" s="8">
        <v>2016</v>
      </c>
      <c r="C78" s="23">
        <v>222.22</v>
      </c>
      <c r="D78" s="24">
        <v>152.75</v>
      </c>
      <c r="E78" s="25">
        <v>0.1193</v>
      </c>
      <c r="F78" s="31">
        <v>164.14233200000001</v>
      </c>
      <c r="G78" s="26">
        <f t="shared" si="20"/>
        <v>1925030716094.8</v>
      </c>
      <c r="H78" s="26">
        <f t="shared" si="21"/>
        <v>192.50307160948</v>
      </c>
      <c r="I78" s="26">
        <f t="shared" si="22"/>
        <v>32057617882.799999</v>
      </c>
      <c r="J78" s="26">
        <f t="shared" si="16"/>
        <v>32057.617882800001</v>
      </c>
      <c r="K78" s="27">
        <v>39152</v>
      </c>
      <c r="L78" s="27">
        <v>47.01</v>
      </c>
      <c r="M78" s="26">
        <f t="shared" si="23"/>
        <v>1651273252.4784</v>
      </c>
      <c r="N78" s="26">
        <f t="shared" si="17"/>
        <v>1651.2732524784001</v>
      </c>
      <c r="O78" s="26">
        <f t="shared" si="24"/>
        <v>104128297044</v>
      </c>
      <c r="P78" s="26">
        <f t="shared" si="18"/>
        <v>104128.29704400001</v>
      </c>
      <c r="Q78" s="27">
        <v>9805.32</v>
      </c>
      <c r="R78" s="28">
        <f>Q78*29.5%</f>
        <v>2892.5693999999999</v>
      </c>
      <c r="S78" s="28">
        <f>Q78*30.1%</f>
        <v>2951.4013199999999</v>
      </c>
      <c r="T78" s="28">
        <f>Q78*12.6%</f>
        <v>1235.4703199999999</v>
      </c>
      <c r="U78" s="28">
        <f>Q78*22.1%</f>
        <v>2166.9757199999999</v>
      </c>
      <c r="V78" s="28">
        <f>Q78*5.6%</f>
        <v>549.09792000000004</v>
      </c>
      <c r="W78" s="26">
        <f t="shared" si="25"/>
        <v>84812488084.800003</v>
      </c>
      <c r="X78" s="26">
        <f t="shared" si="26"/>
        <v>84812.488084800003</v>
      </c>
      <c r="Y78" s="26">
        <f t="shared" si="27"/>
        <v>1504920513.5999999</v>
      </c>
      <c r="Z78" s="26">
        <f t="shared" si="28"/>
        <v>1504.9205136</v>
      </c>
      <c r="AA78" s="9">
        <f t="shared" si="29"/>
        <v>2011494477432.0801</v>
      </c>
      <c r="AB78" s="9">
        <v>201.14944774320799</v>
      </c>
      <c r="AC78" s="9">
        <f t="shared" si="30"/>
        <v>137690835440.39999</v>
      </c>
      <c r="AD78" s="9">
        <v>137690.8354404</v>
      </c>
      <c r="AE78" s="21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</row>
    <row r="79" spans="1:204">
      <c r="A79" s="7" t="s">
        <v>37</v>
      </c>
      <c r="B79" s="8">
        <v>2017</v>
      </c>
      <c r="C79" s="23">
        <v>220.01</v>
      </c>
      <c r="D79" s="24">
        <v>142.65</v>
      </c>
      <c r="E79" s="25">
        <v>0.11509999999999999</v>
      </c>
      <c r="F79" s="31">
        <v>204.91754750000001</v>
      </c>
      <c r="G79" s="26">
        <f t="shared" si="20"/>
        <v>2266030317645.25</v>
      </c>
      <c r="H79" s="26">
        <f t="shared" si="21"/>
        <v>226.60303176452501</v>
      </c>
      <c r="I79" s="26">
        <f t="shared" si="22"/>
        <v>37013170700.5</v>
      </c>
      <c r="J79" s="26">
        <f t="shared" si="16"/>
        <v>37013.170700499999</v>
      </c>
      <c r="K79" s="27">
        <v>51472</v>
      </c>
      <c r="L79" s="27">
        <v>46.1</v>
      </c>
      <c r="M79" s="26">
        <f t="shared" si="23"/>
        <v>2128858088.464</v>
      </c>
      <c r="N79" s="26">
        <f t="shared" si="17"/>
        <v>2128.858088464</v>
      </c>
      <c r="O79" s="26">
        <f t="shared" si="24"/>
        <v>134244509240</v>
      </c>
      <c r="P79" s="26">
        <f t="shared" si="18"/>
        <v>134244.50924000001</v>
      </c>
      <c r="Q79" s="27">
        <v>11646.02</v>
      </c>
      <c r="R79" s="28">
        <f>Q79*29.4%</f>
        <v>3423.9298800000001</v>
      </c>
      <c r="S79" s="28">
        <f>Q79*24.8%</f>
        <v>2888.2129599999998</v>
      </c>
      <c r="T79" s="28">
        <f>Q79*11.9%</f>
        <v>1385.8763799999999</v>
      </c>
      <c r="U79" s="28">
        <f>Q79*29.8%</f>
        <v>3470.5139600000002</v>
      </c>
      <c r="V79" s="28">
        <f>Q79*4.1%</f>
        <v>477.48682000000002</v>
      </c>
      <c r="W79" s="26">
        <f t="shared" si="25"/>
        <v>94735947212.399994</v>
      </c>
      <c r="X79" s="26">
        <f t="shared" si="26"/>
        <v>94735.947212400002</v>
      </c>
      <c r="Y79" s="26">
        <f t="shared" si="27"/>
        <v>1711324408.9000001</v>
      </c>
      <c r="Z79" s="26">
        <f t="shared" si="28"/>
        <v>1711.3244089</v>
      </c>
      <c r="AA79" s="9">
        <f t="shared" si="29"/>
        <v>2362895122946.1099</v>
      </c>
      <c r="AB79" s="9">
        <v>236.289512294611</v>
      </c>
      <c r="AC79" s="9">
        <f t="shared" si="30"/>
        <v>172969004349.39999</v>
      </c>
      <c r="AD79" s="9">
        <v>172969.0043494</v>
      </c>
      <c r="AE79" s="21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</row>
    <row r="80" spans="1:204">
      <c r="A80" s="7" t="s">
        <v>37</v>
      </c>
      <c r="B80" s="8">
        <v>2018</v>
      </c>
      <c r="C80" s="23">
        <v>214.71</v>
      </c>
      <c r="D80" s="24">
        <v>122.43</v>
      </c>
      <c r="E80" s="25">
        <v>0.1024</v>
      </c>
      <c r="F80" s="31">
        <v>234.69344712</v>
      </c>
      <c r="G80" s="26">
        <f t="shared" si="20"/>
        <v>2488312896566.9702</v>
      </c>
      <c r="H80" s="26">
        <f t="shared" si="21"/>
        <v>248.83128965669701</v>
      </c>
      <c r="I80" s="26">
        <f t="shared" si="22"/>
        <v>40196306153.328003</v>
      </c>
      <c r="J80" s="26">
        <f t="shared" si="16"/>
        <v>40196.306153327998</v>
      </c>
      <c r="K80" s="27">
        <v>46299</v>
      </c>
      <c r="L80" s="27">
        <v>44.63</v>
      </c>
      <c r="M80" s="26">
        <f t="shared" si="23"/>
        <v>1853844235.0329001</v>
      </c>
      <c r="N80" s="26">
        <f t="shared" si="17"/>
        <v>1853.8442350329001</v>
      </c>
      <c r="O80" s="26">
        <f t="shared" si="24"/>
        <v>116902301232.75</v>
      </c>
      <c r="P80" s="26">
        <f t="shared" si="18"/>
        <v>116902.30123275</v>
      </c>
      <c r="Q80" s="27">
        <v>13044.15</v>
      </c>
      <c r="R80" s="28">
        <f>Q80*28.7%</f>
        <v>3743.6710499999999</v>
      </c>
      <c r="S80" s="28">
        <f>Q80*24.4%</f>
        <v>3182.7725999999998</v>
      </c>
      <c r="T80" s="28">
        <f>Q80*13.3%</f>
        <v>1734.87195</v>
      </c>
      <c r="U80" s="28">
        <f>Q80*29.5%</f>
        <v>3848.0242499999999</v>
      </c>
      <c r="V80" s="28">
        <f>Q80*4%</f>
        <v>521.76599999999996</v>
      </c>
      <c r="W80" s="26">
        <f t="shared" si="25"/>
        <v>106038765063</v>
      </c>
      <c r="X80" s="26">
        <f t="shared" si="26"/>
        <v>106038.765063</v>
      </c>
      <c r="Y80" s="26">
        <f t="shared" si="27"/>
        <v>1919251010.25</v>
      </c>
      <c r="Z80" s="26">
        <f t="shared" si="28"/>
        <v>1919.25101025</v>
      </c>
      <c r="AA80" s="9">
        <f t="shared" si="29"/>
        <v>2596205505865</v>
      </c>
      <c r="AB80" s="9">
        <v>259.62055058649997</v>
      </c>
      <c r="AC80" s="9">
        <f t="shared" si="30"/>
        <v>159017858396.328</v>
      </c>
      <c r="AD80" s="9">
        <v>159017.858396328</v>
      </c>
      <c r="AE80" s="21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</row>
    <row r="81" spans="1:204">
      <c r="A81" s="7" t="s">
        <v>37</v>
      </c>
      <c r="B81" s="8">
        <v>2019</v>
      </c>
      <c r="C81" s="23">
        <v>211.61</v>
      </c>
      <c r="D81" s="24">
        <v>101.64</v>
      </c>
      <c r="E81" s="25">
        <v>8.7900000000000006E-2</v>
      </c>
      <c r="F81" s="31">
        <v>255.96586381</v>
      </c>
      <c r="G81" s="26">
        <f t="shared" si="20"/>
        <v>2636050292665.46</v>
      </c>
      <c r="H81" s="26">
        <f t="shared" si="21"/>
        <v>263.60502926654601</v>
      </c>
      <c r="I81" s="26">
        <f t="shared" si="22"/>
        <v>42334434943.014</v>
      </c>
      <c r="J81" s="26">
        <f t="shared" si="16"/>
        <v>42334.434943013999</v>
      </c>
      <c r="K81" s="27">
        <v>45703</v>
      </c>
      <c r="L81" s="27">
        <v>42.92</v>
      </c>
      <c r="M81" s="26">
        <f t="shared" si="23"/>
        <v>1759864233.0892</v>
      </c>
      <c r="N81" s="26">
        <f t="shared" si="17"/>
        <v>1759.8642330892001</v>
      </c>
      <c r="O81" s="26">
        <f t="shared" si="24"/>
        <v>110975978897</v>
      </c>
      <c r="P81" s="26">
        <f t="shared" si="18"/>
        <v>110975.97889699999</v>
      </c>
      <c r="Q81" s="27">
        <v>19512.48</v>
      </c>
      <c r="R81" s="28">
        <f>Q81*28.8%</f>
        <v>5619.5942400000004</v>
      </c>
      <c r="S81" s="28">
        <f>Q81*23.8%</f>
        <v>4643.9702399999996</v>
      </c>
      <c r="T81" s="28">
        <f>Q81*13.3%</f>
        <v>2595.1598399999998</v>
      </c>
      <c r="U81" s="28">
        <f>Q81*30%</f>
        <v>5853.7439999999997</v>
      </c>
      <c r="V81" s="28">
        <f>Q81*4%</f>
        <v>780.49919999999997</v>
      </c>
      <c r="W81" s="26">
        <f t="shared" si="25"/>
        <v>157324052995.20001</v>
      </c>
      <c r="X81" s="26">
        <f t="shared" si="26"/>
        <v>157324.05299520001</v>
      </c>
      <c r="Y81" s="26">
        <f t="shared" si="27"/>
        <v>2853309950.4000001</v>
      </c>
      <c r="Z81" s="26">
        <f t="shared" si="28"/>
        <v>2853.3099504000002</v>
      </c>
      <c r="AA81" s="9">
        <f t="shared" si="29"/>
        <v>2795134209893.75</v>
      </c>
      <c r="AB81" s="9">
        <v>279.51342098937499</v>
      </c>
      <c r="AC81" s="9">
        <f t="shared" si="30"/>
        <v>156163723790.414</v>
      </c>
      <c r="AD81" s="9">
        <v>156163.72379041399</v>
      </c>
      <c r="AE81" s="21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</row>
    <row r="82" spans="1:204">
      <c r="A82" s="7" t="s">
        <v>37</v>
      </c>
      <c r="B82" s="8">
        <v>2020</v>
      </c>
      <c r="C82" s="23">
        <v>115.5</v>
      </c>
      <c r="D82" s="24">
        <v>49.4</v>
      </c>
      <c r="E82" s="25">
        <v>3.2000000000000001E-2</v>
      </c>
      <c r="F82" s="31">
        <v>131.89747080000001</v>
      </c>
      <c r="G82" s="26">
        <f t="shared" si="20"/>
        <v>1358375306624.1201</v>
      </c>
      <c r="H82" s="26">
        <f t="shared" si="21"/>
        <v>135.83753066241201</v>
      </c>
      <c r="I82" s="26">
        <f t="shared" si="22"/>
        <v>21944734001.52</v>
      </c>
      <c r="J82" s="26">
        <f t="shared" si="16"/>
        <v>21944.734001519999</v>
      </c>
      <c r="K82" s="27">
        <v>42489</v>
      </c>
      <c r="L82" s="27">
        <v>33.229999999999997</v>
      </c>
      <c r="M82" s="26">
        <f t="shared" si="23"/>
        <v>1266722819.1998999</v>
      </c>
      <c r="N82" s="26">
        <f t="shared" si="17"/>
        <v>1266.7228191999</v>
      </c>
      <c r="O82" s="26">
        <f t="shared" si="24"/>
        <v>79878778265.25</v>
      </c>
      <c r="P82" s="26">
        <f t="shared" si="18"/>
        <v>79878.778265250003</v>
      </c>
      <c r="Q82" s="27">
        <v>12503.07</v>
      </c>
      <c r="R82" s="28">
        <f>Q82*18%</f>
        <v>2250.5526</v>
      </c>
      <c r="S82" s="28">
        <f>Q82*15.5%</f>
        <v>1937.97585</v>
      </c>
      <c r="T82" s="28">
        <f>Q82*15.8%</f>
        <v>1975.48506</v>
      </c>
      <c r="U82" s="28">
        <f>Q82*44%</f>
        <v>5501.3508000000002</v>
      </c>
      <c r="V82" s="28">
        <f>Q82*6.7%</f>
        <v>837.70569</v>
      </c>
      <c r="W82" s="26">
        <f t="shared" si="25"/>
        <v>91230150623.399994</v>
      </c>
      <c r="X82" s="26">
        <f t="shared" si="26"/>
        <v>91230.150623399997</v>
      </c>
      <c r="Y82" s="26">
        <f t="shared" si="27"/>
        <v>1710419976</v>
      </c>
      <c r="Z82" s="26">
        <f t="shared" si="28"/>
        <v>1710.4199759999999</v>
      </c>
      <c r="AA82" s="9">
        <f t="shared" si="29"/>
        <v>1450872180066.72</v>
      </c>
      <c r="AB82" s="9">
        <v>145.087218006672</v>
      </c>
      <c r="AC82" s="9">
        <f t="shared" si="30"/>
        <v>103533932242.77</v>
      </c>
      <c r="AD82" s="9">
        <v>103533.93224277</v>
      </c>
      <c r="AE82" s="21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</row>
    <row r="83" spans="1:204">
      <c r="A83" s="7" t="s">
        <v>37</v>
      </c>
      <c r="B83" s="8">
        <v>2021</v>
      </c>
      <c r="C83" s="23">
        <v>130.61000000000001</v>
      </c>
      <c r="D83" s="24">
        <v>34.200000000000003</v>
      </c>
      <c r="E83" s="25">
        <v>2.0400000000000001E-2</v>
      </c>
      <c r="F83" s="31">
        <v>146.52436040000001</v>
      </c>
      <c r="G83" s="26">
        <f t="shared" si="20"/>
        <v>1473007331589.5601</v>
      </c>
      <c r="H83" s="26">
        <f t="shared" si="21"/>
        <v>147.30073315895601</v>
      </c>
      <c r="I83" s="26">
        <f t="shared" si="22"/>
        <v>23937250851.759998</v>
      </c>
      <c r="J83" s="26">
        <f t="shared" si="16"/>
        <v>23937.25085176</v>
      </c>
      <c r="K83" s="27">
        <v>39464</v>
      </c>
      <c r="L83" s="27">
        <v>33.32</v>
      </c>
      <c r="M83" s="26">
        <f t="shared" si="23"/>
        <v>1179725150.4416001</v>
      </c>
      <c r="N83" s="26">
        <f t="shared" si="17"/>
        <v>1179.7251504415999</v>
      </c>
      <c r="O83" s="26">
        <f t="shared" si="24"/>
        <v>74392757656</v>
      </c>
      <c r="P83" s="26">
        <f t="shared" si="18"/>
        <v>74392.757656000002</v>
      </c>
      <c r="Q83" s="27">
        <v>13126.81</v>
      </c>
      <c r="R83" s="28">
        <f>Q83*19.5%</f>
        <v>2559.72795</v>
      </c>
      <c r="S83" s="28">
        <f>Q83*16.2%</f>
        <v>2126.54322</v>
      </c>
      <c r="T83" s="28">
        <f>Q83*14%</f>
        <v>1837.7534000000001</v>
      </c>
      <c r="U83" s="28">
        <f>Q83*44.3%</f>
        <v>5815.1768300000003</v>
      </c>
      <c r="V83" s="28">
        <f>Q83*6.1%</f>
        <v>800.73541</v>
      </c>
      <c r="W83" s="26">
        <f t="shared" si="25"/>
        <v>96377039020</v>
      </c>
      <c r="X83" s="26">
        <f t="shared" si="26"/>
        <v>96377.039019999997</v>
      </c>
      <c r="Y83" s="26">
        <f t="shared" si="27"/>
        <v>1800998332</v>
      </c>
      <c r="Z83" s="26">
        <f t="shared" si="28"/>
        <v>1800.9983319999999</v>
      </c>
      <c r="AA83" s="9">
        <f t="shared" si="29"/>
        <v>1570564095760</v>
      </c>
      <c r="AB83" s="9">
        <v>157.05640957599999</v>
      </c>
      <c r="AC83" s="9">
        <f t="shared" si="30"/>
        <v>100131006839.75999</v>
      </c>
      <c r="AD83" s="9">
        <v>100131.00683976</v>
      </c>
      <c r="AE83" s="21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</row>
    <row r="84" spans="1:204">
      <c r="A84" s="7" t="s">
        <v>37</v>
      </c>
      <c r="B84" s="8">
        <v>2022</v>
      </c>
      <c r="C84" s="23">
        <v>68.55</v>
      </c>
      <c r="D84" s="24">
        <v>20.43</v>
      </c>
      <c r="E84" s="25">
        <v>1.17E-2</v>
      </c>
      <c r="F84" s="31">
        <v>85.050842000000003</v>
      </c>
      <c r="G84" s="26">
        <f t="shared" si="20"/>
        <v>849879386523.80005</v>
      </c>
      <c r="H84" s="26">
        <f t="shared" si="21"/>
        <v>84.987938652379995</v>
      </c>
      <c r="I84" s="26">
        <f t="shared" si="22"/>
        <v>13679351772.799999</v>
      </c>
      <c r="J84" s="26">
        <f t="shared" si="16"/>
        <v>13679.351772800001</v>
      </c>
      <c r="K84" s="27">
        <v>37123</v>
      </c>
      <c r="L84" s="27">
        <v>30.69</v>
      </c>
      <c r="M84" s="26">
        <f t="shared" si="23"/>
        <v>1022150150.2179</v>
      </c>
      <c r="N84" s="26">
        <f t="shared" si="17"/>
        <v>1022.1501502179</v>
      </c>
      <c r="O84" s="26">
        <f t="shared" si="24"/>
        <v>64456173020.25</v>
      </c>
      <c r="P84" s="26">
        <f t="shared" si="18"/>
        <v>64456.173020249997</v>
      </c>
      <c r="Q84" s="27">
        <v>9249</v>
      </c>
      <c r="R84" s="28">
        <f>Q84*19.5%</f>
        <v>1803.5550000000001</v>
      </c>
      <c r="S84" s="28">
        <f>Q84*16.2%</f>
        <v>1498.338</v>
      </c>
      <c r="T84" s="28">
        <f>Q84*14%</f>
        <v>1294.8599999999999</v>
      </c>
      <c r="U84" s="28">
        <f>Q84*44.3%</f>
        <v>4097.3069999999998</v>
      </c>
      <c r="V84" s="28">
        <f>Q84*6.1%</f>
        <v>564.18899999999996</v>
      </c>
      <c r="W84" s="26">
        <f t="shared" si="25"/>
        <v>67906158000</v>
      </c>
      <c r="X84" s="26">
        <f t="shared" si="26"/>
        <v>67906.157999999996</v>
      </c>
      <c r="Y84" s="26">
        <f t="shared" si="27"/>
        <v>1268962800</v>
      </c>
      <c r="Z84" s="26">
        <f t="shared" si="28"/>
        <v>1268.9628</v>
      </c>
      <c r="AA84" s="9">
        <f t="shared" si="29"/>
        <v>918807694674.01794</v>
      </c>
      <c r="AB84" s="9">
        <v>91.880769467401805</v>
      </c>
      <c r="AC84" s="9">
        <f t="shared" si="30"/>
        <v>79404487593.050003</v>
      </c>
      <c r="AD84" s="9">
        <v>79404.487593049998</v>
      </c>
      <c r="AE84" s="21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</row>
    <row r="85" spans="1:204">
      <c r="A85" s="7" t="s">
        <v>37</v>
      </c>
      <c r="B85" s="8">
        <v>2023</v>
      </c>
      <c r="C85" s="23">
        <v>184.17</v>
      </c>
      <c r="D85" s="24">
        <v>68.8</v>
      </c>
      <c r="E85" s="25">
        <v>4.2500000000000003E-2</v>
      </c>
      <c r="F85" s="31">
        <v>227.33568</v>
      </c>
      <c r="G85" s="26">
        <f t="shared" si="20"/>
        <v>2298537850952</v>
      </c>
      <c r="H85" s="26">
        <f t="shared" si="21"/>
        <v>229.85378509520001</v>
      </c>
      <c r="I85" s="26">
        <f t="shared" si="22"/>
        <v>36946406442</v>
      </c>
      <c r="J85" s="26">
        <f t="shared" si="16"/>
        <v>36946.406442</v>
      </c>
      <c r="K85" s="27">
        <v>42774</v>
      </c>
      <c r="L85" s="27">
        <v>41.1</v>
      </c>
      <c r="M85" s="26">
        <f t="shared" si="23"/>
        <v>1577235087.7379999</v>
      </c>
      <c r="N85" s="26">
        <f t="shared" si="17"/>
        <v>1577.2350877379999</v>
      </c>
      <c r="O85" s="26">
        <f t="shared" si="24"/>
        <v>99459494955</v>
      </c>
      <c r="P85" s="26">
        <f t="shared" si="18"/>
        <v>99459.494955000002</v>
      </c>
      <c r="Q85" s="27">
        <v>23000</v>
      </c>
      <c r="R85" s="28">
        <f>Q85*19.5%</f>
        <v>4485</v>
      </c>
      <c r="S85" s="28">
        <f>Q85*16.2%</f>
        <v>3726</v>
      </c>
      <c r="T85" s="28">
        <f>Q85*14%</f>
        <v>3220</v>
      </c>
      <c r="U85" s="28">
        <f>Q85*44.3%</f>
        <v>10189</v>
      </c>
      <c r="V85" s="28">
        <f>Q85*6.1%</f>
        <v>1403</v>
      </c>
      <c r="W85" s="26">
        <f t="shared" si="25"/>
        <v>168866000000</v>
      </c>
      <c r="X85" s="26">
        <f t="shared" si="26"/>
        <v>168866</v>
      </c>
      <c r="Y85" s="26">
        <f t="shared" si="27"/>
        <v>3155600000</v>
      </c>
      <c r="Z85" s="26">
        <f t="shared" si="28"/>
        <v>3155.6</v>
      </c>
      <c r="AA85" s="9">
        <f t="shared" si="29"/>
        <v>2468981086039.7402</v>
      </c>
      <c r="AB85" s="9">
        <v>246.89810860397401</v>
      </c>
      <c r="AC85" s="9">
        <f t="shared" si="30"/>
        <v>139561501397</v>
      </c>
      <c r="AD85" s="9">
        <v>139561.50139700001</v>
      </c>
      <c r="AE85" s="21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</row>
    <row r="86" spans="1:204">
      <c r="A86" s="7" t="s">
        <v>37</v>
      </c>
      <c r="B86" s="8">
        <v>2024</v>
      </c>
      <c r="C86" s="28">
        <v>193.58</v>
      </c>
      <c r="D86" s="28">
        <v>80.319999999999993</v>
      </c>
      <c r="E86" s="25">
        <v>4.2500000000000003E-2</v>
      </c>
      <c r="F86" s="31">
        <v>227.33568</v>
      </c>
      <c r="G86" s="26">
        <f t="shared" si="20"/>
        <v>2327710270952</v>
      </c>
      <c r="H86" s="26">
        <f t="shared" si="21"/>
        <v>232.7710270952</v>
      </c>
      <c r="I86" s="26">
        <f t="shared" si="22"/>
        <v>37529919242</v>
      </c>
      <c r="J86" s="26">
        <f t="shared" si="16"/>
        <v>37529.919242000004</v>
      </c>
      <c r="K86" s="31">
        <v>42774</v>
      </c>
      <c r="L86" s="31">
        <v>41.1</v>
      </c>
      <c r="M86" s="26">
        <f t="shared" si="23"/>
        <v>1577235087.7379999</v>
      </c>
      <c r="N86" s="26">
        <f t="shared" ref="N86" si="32">M86/10000000000</f>
        <v>0.15772350877380001</v>
      </c>
      <c r="O86" s="26">
        <f t="shared" si="24"/>
        <v>99459494955</v>
      </c>
      <c r="P86" s="26">
        <f t="shared" si="18"/>
        <v>99459.494955000002</v>
      </c>
      <c r="Q86" s="31">
        <v>23123.48</v>
      </c>
      <c r="R86" s="28">
        <f>Q86*19.5%</f>
        <v>4509.0785999999998</v>
      </c>
      <c r="S86" s="28">
        <f>Q86*16.2%</f>
        <v>3746.0037600000001</v>
      </c>
      <c r="T86" s="28">
        <f>Q86*14%</f>
        <v>3237.2872000000002</v>
      </c>
      <c r="U86" s="28">
        <f>Q86*44.3%</f>
        <v>10243.701639999999</v>
      </c>
      <c r="V86" s="28">
        <f>Q86*6.1%</f>
        <v>1410.5322799999999</v>
      </c>
      <c r="W86" s="26">
        <f t="shared" si="25"/>
        <v>169772590160</v>
      </c>
      <c r="X86" s="26">
        <f t="shared" si="26"/>
        <v>169772.59015999999</v>
      </c>
      <c r="Y86" s="26">
        <f t="shared" si="27"/>
        <v>3172541456</v>
      </c>
      <c r="Z86" s="26">
        <f t="shared" si="28"/>
        <v>3172.5414559999999</v>
      </c>
      <c r="AA86" s="9">
        <f t="shared" si="29"/>
        <v>2499060096199.7402</v>
      </c>
      <c r="AB86" s="9">
        <v>249.90600961997399</v>
      </c>
      <c r="AC86" s="9">
        <f t="shared" si="30"/>
        <v>140161955653</v>
      </c>
      <c r="AD86" s="9">
        <v>140161.95565300001</v>
      </c>
      <c r="AE86" s="21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</row>
    <row r="87" spans="1:204">
      <c r="A87" s="7" t="s">
        <v>38</v>
      </c>
      <c r="B87" s="8">
        <v>2008</v>
      </c>
      <c r="C87" s="23">
        <v>466.05</v>
      </c>
      <c r="D87" s="24">
        <v>323</v>
      </c>
      <c r="E87" s="32">
        <v>7.78</v>
      </c>
      <c r="F87" s="27">
        <v>95.9</v>
      </c>
      <c r="G87" s="26">
        <f t="shared" si="20"/>
        <v>1849257678000</v>
      </c>
      <c r="H87" s="26">
        <f t="shared" si="21"/>
        <v>184.92576779999999</v>
      </c>
      <c r="I87" s="26">
        <f t="shared" si="22"/>
        <v>35234181200</v>
      </c>
      <c r="J87" s="26">
        <f t="shared" si="16"/>
        <v>35234.181199999999</v>
      </c>
      <c r="K87" s="27">
        <v>111603</v>
      </c>
      <c r="L87" s="27">
        <v>62.73</v>
      </c>
      <c r="M87" s="26">
        <f t="shared" si="23"/>
        <v>6280958147.9822998</v>
      </c>
      <c r="N87" s="26">
        <f t="shared" si="17"/>
        <v>6280.9581479823</v>
      </c>
      <c r="O87" s="26">
        <f t="shared" si="24"/>
        <v>396073438949.25</v>
      </c>
      <c r="P87" s="26">
        <f t="shared" si="18"/>
        <v>396073.43894924998</v>
      </c>
      <c r="Q87" s="27">
        <v>20078</v>
      </c>
      <c r="R87" s="28">
        <f>Q87*27.3%</f>
        <v>5481.2939999999999</v>
      </c>
      <c r="S87" s="28">
        <f>Q87*24.9%</f>
        <v>4999.4219999999996</v>
      </c>
      <c r="T87" s="28">
        <f>Q87*3.3%</f>
        <v>662.57399999999996</v>
      </c>
      <c r="U87" s="28">
        <f>Q87*36.7%</f>
        <v>7368.6260000000002</v>
      </c>
      <c r="V87" s="28">
        <f>Q87*7.8%</f>
        <v>1566.0840000000001</v>
      </c>
      <c r="W87" s="26">
        <f t="shared" si="25"/>
        <v>157797419160</v>
      </c>
      <c r="X87" s="26">
        <f t="shared" si="26"/>
        <v>157797.41915999999</v>
      </c>
      <c r="Y87" s="26">
        <f t="shared" si="27"/>
        <v>2835816720</v>
      </c>
      <c r="Z87" s="26">
        <f t="shared" si="28"/>
        <v>2835.8167199999998</v>
      </c>
      <c r="AA87" s="9">
        <f t="shared" si="29"/>
        <v>2013336055307.98</v>
      </c>
      <c r="AB87" s="9">
        <v>201.333605530798</v>
      </c>
      <c r="AC87" s="9">
        <f t="shared" si="30"/>
        <v>434143436869.25</v>
      </c>
      <c r="AD87" s="9">
        <v>434143.43686925003</v>
      </c>
      <c r="AE87" s="21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</row>
    <row r="88" spans="1:204">
      <c r="A88" s="7" t="s">
        <v>38</v>
      </c>
      <c r="B88" s="8">
        <v>2009</v>
      </c>
      <c r="C88" s="23">
        <v>483.57</v>
      </c>
      <c r="D88" s="24">
        <v>350.08</v>
      </c>
      <c r="E88" s="32">
        <v>7.04</v>
      </c>
      <c r="F88" s="27">
        <v>99.4</v>
      </c>
      <c r="G88" s="26">
        <f t="shared" si="20"/>
        <v>1944100560000</v>
      </c>
      <c r="H88" s="26">
        <f t="shared" si="21"/>
        <v>194.410056</v>
      </c>
      <c r="I88" s="26">
        <f t="shared" si="22"/>
        <v>36906320800</v>
      </c>
      <c r="J88" s="26">
        <f t="shared" si="16"/>
        <v>36906.320800000001</v>
      </c>
      <c r="K88" s="27">
        <v>107895</v>
      </c>
      <c r="L88" s="27">
        <v>61.68</v>
      </c>
      <c r="M88" s="26">
        <f t="shared" si="23"/>
        <v>5970633693.0120001</v>
      </c>
      <c r="N88" s="26">
        <f t="shared" si="17"/>
        <v>5970.6336930119996</v>
      </c>
      <c r="O88" s="26">
        <f t="shared" si="24"/>
        <v>376504565670</v>
      </c>
      <c r="P88" s="26">
        <f t="shared" si="18"/>
        <v>376504.56566999998</v>
      </c>
      <c r="Q88" s="27">
        <v>24488.2</v>
      </c>
      <c r="R88" s="28">
        <f>Q88*28.9%</f>
        <v>7077.0897999999997</v>
      </c>
      <c r="S88" s="28">
        <f>Q88*23.4%</f>
        <v>5730.2388000000001</v>
      </c>
      <c r="T88" s="28">
        <f>Q88*3.5%</f>
        <v>857.08699999999999</v>
      </c>
      <c r="U88" s="28">
        <f>Q88*35.9%</f>
        <v>8791.2638000000006</v>
      </c>
      <c r="V88" s="28">
        <f>Q88*8.4%</f>
        <v>2057.0088000000001</v>
      </c>
      <c r="W88" s="26">
        <f t="shared" si="25"/>
        <v>187437580440</v>
      </c>
      <c r="X88" s="26">
        <f t="shared" si="26"/>
        <v>187437.58043999999</v>
      </c>
      <c r="Y88" s="26">
        <f t="shared" si="27"/>
        <v>3384146799</v>
      </c>
      <c r="Z88" s="26">
        <f t="shared" si="28"/>
        <v>3384.1467990000001</v>
      </c>
      <c r="AA88" s="9">
        <f t="shared" si="29"/>
        <v>2137508774133.01</v>
      </c>
      <c r="AB88" s="9">
        <v>213.750877413301</v>
      </c>
      <c r="AC88" s="9">
        <f t="shared" si="30"/>
        <v>416795033269</v>
      </c>
      <c r="AD88" s="9">
        <v>416795.03326900001</v>
      </c>
      <c r="AE88" s="21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</row>
    <row r="89" spans="1:204">
      <c r="A89" s="7" t="s">
        <v>38</v>
      </c>
      <c r="B89" s="8">
        <v>2010</v>
      </c>
      <c r="C89" s="23">
        <v>510.15</v>
      </c>
      <c r="D89" s="24">
        <v>388.75</v>
      </c>
      <c r="E89" s="32">
        <v>6.4</v>
      </c>
      <c r="F89" s="27">
        <v>108.7</v>
      </c>
      <c r="G89" s="26">
        <f t="shared" si="20"/>
        <v>2119468700000</v>
      </c>
      <c r="H89" s="26">
        <f t="shared" si="21"/>
        <v>211.94686999999999</v>
      </c>
      <c r="I89" s="26">
        <f t="shared" si="22"/>
        <v>39904126000</v>
      </c>
      <c r="J89" s="26">
        <f t="shared" si="16"/>
        <v>39904.125999999997</v>
      </c>
      <c r="K89" s="27">
        <v>88920</v>
      </c>
      <c r="L89" s="27">
        <v>57.98</v>
      </c>
      <c r="M89" s="26">
        <f t="shared" si="23"/>
        <v>4625433144.0719995</v>
      </c>
      <c r="N89" s="26">
        <f t="shared" si="17"/>
        <v>4625.4331440719998</v>
      </c>
      <c r="O89" s="26">
        <f t="shared" si="24"/>
        <v>291677029020</v>
      </c>
      <c r="P89" s="26">
        <f t="shared" si="18"/>
        <v>291677.02902000002</v>
      </c>
      <c r="Q89" s="27">
        <v>28639.8</v>
      </c>
      <c r="R89" s="28">
        <f>Q89*32.9%</f>
        <v>9422.4941999999992</v>
      </c>
      <c r="S89" s="28">
        <f>Q89*25%</f>
        <v>7159.95</v>
      </c>
      <c r="T89" s="28">
        <f>Q89*3.6%</f>
        <v>1031.0328</v>
      </c>
      <c r="U89" s="28">
        <f>Q89*31%</f>
        <v>8878.3379999999997</v>
      </c>
      <c r="V89" s="28">
        <f>Q89*7.5%</f>
        <v>2147.9850000000001</v>
      </c>
      <c r="W89" s="26">
        <f t="shared" si="25"/>
        <v>223132395402</v>
      </c>
      <c r="X89" s="26">
        <f t="shared" si="26"/>
        <v>223132.39540199999</v>
      </c>
      <c r="Y89" s="26">
        <f t="shared" si="27"/>
        <v>4003844040</v>
      </c>
      <c r="Z89" s="26">
        <f t="shared" si="28"/>
        <v>4003.8440399999999</v>
      </c>
      <c r="AA89" s="9">
        <f t="shared" si="29"/>
        <v>2347226528546.0698</v>
      </c>
      <c r="AB89" s="9">
        <v>234.72265285460699</v>
      </c>
      <c r="AC89" s="9">
        <f t="shared" si="30"/>
        <v>335584999060</v>
      </c>
      <c r="AD89" s="9">
        <v>335584.99906</v>
      </c>
      <c r="AE89" s="21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</row>
    <row r="90" spans="1:204">
      <c r="A90" s="7" t="s">
        <v>38</v>
      </c>
      <c r="B90" s="8">
        <v>2011</v>
      </c>
      <c r="C90" s="23">
        <v>549.07000000000005</v>
      </c>
      <c r="D90" s="24">
        <v>399.68</v>
      </c>
      <c r="E90" s="32">
        <v>7</v>
      </c>
      <c r="F90" s="27">
        <v>109.7</v>
      </c>
      <c r="G90" s="26">
        <f t="shared" si="20"/>
        <v>2182274226000</v>
      </c>
      <c r="H90" s="26">
        <f t="shared" si="21"/>
        <v>218.22742260000001</v>
      </c>
      <c r="I90" s="26">
        <f t="shared" si="22"/>
        <v>41540623200</v>
      </c>
      <c r="J90" s="26">
        <f t="shared" si="16"/>
        <v>41540.623200000002</v>
      </c>
      <c r="K90" s="27">
        <v>89647</v>
      </c>
      <c r="L90" s="27">
        <v>59.1</v>
      </c>
      <c r="M90" s="26">
        <f t="shared" si="23"/>
        <v>4753330200.309</v>
      </c>
      <c r="N90" s="26">
        <f t="shared" si="17"/>
        <v>4753.3302003090002</v>
      </c>
      <c r="O90" s="26">
        <f t="shared" si="24"/>
        <v>299742140377.5</v>
      </c>
      <c r="P90" s="26">
        <f t="shared" si="18"/>
        <v>299742.14037749998</v>
      </c>
      <c r="Q90" s="27">
        <v>32974.332999999999</v>
      </c>
      <c r="R90" s="28">
        <f>Q90*29.5%</f>
        <v>9727.4282349999994</v>
      </c>
      <c r="S90" s="28">
        <f>Q90*23.7%</f>
        <v>7814.916921</v>
      </c>
      <c r="T90" s="28">
        <f>Q90*15.2%</f>
        <v>5012.0986160000002</v>
      </c>
      <c r="U90" s="28">
        <f>Q90*28.9%</f>
        <v>9529.5822370000005</v>
      </c>
      <c r="V90" s="28">
        <f>Q90*2.6%</f>
        <v>857.33265800000004</v>
      </c>
      <c r="W90" s="26">
        <f t="shared" si="25"/>
        <v>268262026634.84</v>
      </c>
      <c r="X90" s="26">
        <f t="shared" si="26"/>
        <v>268262.02663484</v>
      </c>
      <c r="Y90" s="26">
        <f t="shared" si="27"/>
        <v>4873276674.0699997</v>
      </c>
      <c r="Z90" s="26">
        <f t="shared" si="28"/>
        <v>4873.2766740699999</v>
      </c>
      <c r="AA90" s="9">
        <f t="shared" si="29"/>
        <v>2455289582835.1499</v>
      </c>
      <c r="AB90" s="9">
        <v>245.52895828351501</v>
      </c>
      <c r="AC90" s="9">
        <f t="shared" si="30"/>
        <v>346156040251.57001</v>
      </c>
      <c r="AD90" s="9">
        <v>346156.04025157</v>
      </c>
      <c r="AE90" s="21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</row>
    <row r="91" spans="1:204">
      <c r="A91" s="7" t="s">
        <v>38</v>
      </c>
      <c r="B91" s="8">
        <v>2012</v>
      </c>
      <c r="C91" s="23">
        <v>542.29999999999995</v>
      </c>
      <c r="D91" s="24">
        <v>427.18</v>
      </c>
      <c r="E91" s="32">
        <v>7.5</v>
      </c>
      <c r="F91" s="27">
        <v>122.5</v>
      </c>
      <c r="G91" s="26">
        <f t="shared" si="20"/>
        <v>2340991282000</v>
      </c>
      <c r="H91" s="26">
        <f t="shared" si="21"/>
        <v>234.0991282</v>
      </c>
      <c r="I91" s="26">
        <f t="shared" si="22"/>
        <v>43670881200</v>
      </c>
      <c r="J91" s="26">
        <f t="shared" si="16"/>
        <v>43670.881200000003</v>
      </c>
      <c r="K91" s="27">
        <v>104194</v>
      </c>
      <c r="L91" s="27">
        <v>56.32</v>
      </c>
      <c r="M91" s="26">
        <f t="shared" si="23"/>
        <v>5264778448.7936001</v>
      </c>
      <c r="N91" s="26">
        <f t="shared" si="17"/>
        <v>5264.7784487935996</v>
      </c>
      <c r="O91" s="26">
        <f t="shared" si="24"/>
        <v>331993758976</v>
      </c>
      <c r="P91" s="26">
        <f t="shared" si="18"/>
        <v>331993.75897600001</v>
      </c>
      <c r="Q91" s="27">
        <v>36755.133999999998</v>
      </c>
      <c r="R91" s="28">
        <f>Q91*28%</f>
        <v>10291.437519999999</v>
      </c>
      <c r="S91" s="28">
        <f>Q91*24.4%</f>
        <v>8968.2526959999996</v>
      </c>
      <c r="T91" s="28">
        <f>Q91*12.8%</f>
        <v>4704.6571519999998</v>
      </c>
      <c r="U91" s="28">
        <f>Q91*32%</f>
        <v>11761.642879999999</v>
      </c>
      <c r="V91" s="28">
        <f>Q91*2.9%</f>
        <v>1065.8988859999999</v>
      </c>
      <c r="W91" s="26">
        <f t="shared" si="25"/>
        <v>301008375201.03998</v>
      </c>
      <c r="X91" s="26">
        <f t="shared" si="26"/>
        <v>301008.37520104001</v>
      </c>
      <c r="Y91" s="26">
        <f t="shared" si="27"/>
        <v>5452807904.5699997</v>
      </c>
      <c r="Z91" s="26">
        <f t="shared" si="28"/>
        <v>5452.8079045699997</v>
      </c>
      <c r="AA91" s="9">
        <f t="shared" si="29"/>
        <v>2647264435649.8301</v>
      </c>
      <c r="AB91" s="9">
        <v>264.72644356498301</v>
      </c>
      <c r="AC91" s="9">
        <f t="shared" si="30"/>
        <v>381117448080.57001</v>
      </c>
      <c r="AD91" s="9">
        <v>381117.44808056997</v>
      </c>
      <c r="AE91" s="21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</row>
    <row r="92" spans="1:204">
      <c r="A92" s="7" t="s">
        <v>38</v>
      </c>
      <c r="B92" s="8">
        <v>2013</v>
      </c>
      <c r="C92" s="23">
        <v>572.72</v>
      </c>
      <c r="D92" s="24">
        <v>362.43</v>
      </c>
      <c r="E92" s="32">
        <v>6.52</v>
      </c>
      <c r="F92" s="27">
        <v>133.1</v>
      </c>
      <c r="G92" s="26">
        <f t="shared" si="20"/>
        <v>2340959688000</v>
      </c>
      <c r="H92" s="26">
        <f t="shared" si="21"/>
        <v>234.09596880000001</v>
      </c>
      <c r="I92" s="26">
        <f t="shared" si="22"/>
        <v>44386054000</v>
      </c>
      <c r="J92" s="26">
        <f t="shared" si="16"/>
        <v>44386.053999999996</v>
      </c>
      <c r="K92" s="27">
        <v>94421</v>
      </c>
      <c r="L92" s="27">
        <v>54.11</v>
      </c>
      <c r="M92" s="26">
        <f t="shared" si="23"/>
        <v>4583749468.5227003</v>
      </c>
      <c r="N92" s="26">
        <f t="shared" si="17"/>
        <v>4583.7494685227002</v>
      </c>
      <c r="O92" s="26">
        <f t="shared" si="24"/>
        <v>289048481538.25</v>
      </c>
      <c r="P92" s="26">
        <f t="shared" si="18"/>
        <v>289048.48153824999</v>
      </c>
      <c r="Q92" s="27">
        <v>40930.129000000001</v>
      </c>
      <c r="R92" s="28">
        <f>Q92*28.1%</f>
        <v>11501.366249000001</v>
      </c>
      <c r="S92" s="28">
        <f>Q92*25.6%</f>
        <v>10478.113024</v>
      </c>
      <c r="T92" s="28">
        <f>Q92*10.6%</f>
        <v>4338.5936739999997</v>
      </c>
      <c r="U92" s="28">
        <f>Q92*33.1%</f>
        <v>13547.872699</v>
      </c>
      <c r="V92" s="28">
        <f>Q92*2.7%</f>
        <v>1105.1134830000001</v>
      </c>
      <c r="W92" s="26">
        <f t="shared" si="25"/>
        <v>339015253878.62</v>
      </c>
      <c r="X92" s="26">
        <f t="shared" si="26"/>
        <v>339015.25387861999</v>
      </c>
      <c r="Y92" s="26">
        <f t="shared" si="27"/>
        <v>6112914766.1499996</v>
      </c>
      <c r="Z92" s="26">
        <f t="shared" si="28"/>
        <v>6112.9147661500001</v>
      </c>
      <c r="AA92" s="9">
        <f t="shared" si="29"/>
        <v>2684558691347.1401</v>
      </c>
      <c r="AB92" s="9">
        <v>268.45586913471402</v>
      </c>
      <c r="AC92" s="9">
        <f t="shared" si="30"/>
        <v>339547450304.40002</v>
      </c>
      <c r="AD92" s="9">
        <v>339547.4503044</v>
      </c>
      <c r="AE92" s="21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</row>
    <row r="93" spans="1:204">
      <c r="A93" s="7" t="s">
        <v>38</v>
      </c>
      <c r="B93" s="8">
        <v>2014</v>
      </c>
      <c r="C93" s="23">
        <v>609.09</v>
      </c>
      <c r="D93" s="24">
        <v>375.61</v>
      </c>
      <c r="E93" s="32">
        <v>6.52</v>
      </c>
      <c r="F93" s="27">
        <v>190.4</v>
      </c>
      <c r="G93" s="26">
        <f t="shared" si="20"/>
        <v>2904082614000</v>
      </c>
      <c r="H93" s="26">
        <f t="shared" si="21"/>
        <v>290.40826140000001</v>
      </c>
      <c r="I93" s="26">
        <f t="shared" si="22"/>
        <v>53277357200</v>
      </c>
      <c r="J93" s="26">
        <f t="shared" si="16"/>
        <v>53277.357199999999</v>
      </c>
      <c r="K93" s="27">
        <v>88194</v>
      </c>
      <c r="L93" s="27">
        <v>48.65</v>
      </c>
      <c r="M93" s="26">
        <f t="shared" si="23"/>
        <v>3849431784.177</v>
      </c>
      <c r="N93" s="26">
        <f t="shared" si="17"/>
        <v>3849.4317841769998</v>
      </c>
      <c r="O93" s="26">
        <f t="shared" si="24"/>
        <v>242742850507.5</v>
      </c>
      <c r="P93" s="26">
        <f t="shared" si="18"/>
        <v>242742.8505075</v>
      </c>
      <c r="Q93" s="27">
        <v>46185.701999999997</v>
      </c>
      <c r="R93" s="28">
        <f>Q93*14.2%</f>
        <v>6558.3696840000002</v>
      </c>
      <c r="S93" s="28">
        <f>Q93*50.1%</f>
        <v>23139.036702000001</v>
      </c>
      <c r="T93" s="28">
        <f>Q93*9.1%</f>
        <v>4202.8988820000004</v>
      </c>
      <c r="U93" s="28">
        <f>Q93*24%</f>
        <v>11084.56848</v>
      </c>
      <c r="V93" s="28">
        <f>Q93*2.6%</f>
        <v>1200.828252</v>
      </c>
      <c r="W93" s="26">
        <f t="shared" si="25"/>
        <v>514380324028.44</v>
      </c>
      <c r="X93" s="26">
        <f t="shared" si="26"/>
        <v>514380.32402843999</v>
      </c>
      <c r="Y93" s="26">
        <f t="shared" si="27"/>
        <v>8733947176.7099991</v>
      </c>
      <c r="Z93" s="26">
        <f t="shared" si="28"/>
        <v>8733.9471767100003</v>
      </c>
      <c r="AA93" s="9">
        <f t="shared" si="29"/>
        <v>3422312369812.6201</v>
      </c>
      <c r="AB93" s="9">
        <v>342.23123698126199</v>
      </c>
      <c r="AC93" s="9">
        <f t="shared" si="30"/>
        <v>304754154884.21002</v>
      </c>
      <c r="AD93" s="9">
        <v>304754.15488420997</v>
      </c>
      <c r="AE93" s="21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</row>
    <row r="94" spans="1:204">
      <c r="A94" s="7" t="s">
        <v>38</v>
      </c>
      <c r="B94" s="8">
        <v>2015</v>
      </c>
      <c r="C94" s="23">
        <v>604.71</v>
      </c>
      <c r="D94" s="24">
        <v>313.08999999999997</v>
      </c>
      <c r="E94" s="32">
        <v>5.97</v>
      </c>
      <c r="F94" s="27">
        <v>195.7</v>
      </c>
      <c r="G94" s="26">
        <f t="shared" si="20"/>
        <v>2831957080000</v>
      </c>
      <c r="H94" s="26">
        <f t="shared" si="21"/>
        <v>283.19570800000002</v>
      </c>
      <c r="I94" s="26">
        <f t="shared" si="22"/>
        <v>52266525400</v>
      </c>
      <c r="J94" s="26">
        <f t="shared" si="16"/>
        <v>52266.525399999999</v>
      </c>
      <c r="K94" s="27">
        <v>118938</v>
      </c>
      <c r="L94" s="27">
        <v>47.31</v>
      </c>
      <c r="M94" s="26">
        <f t="shared" si="23"/>
        <v>5048336814.3126001</v>
      </c>
      <c r="N94" s="26">
        <f t="shared" si="17"/>
        <v>5048.3368143125999</v>
      </c>
      <c r="O94" s="26">
        <f t="shared" si="24"/>
        <v>318345079828.5</v>
      </c>
      <c r="P94" s="26">
        <f t="shared" si="18"/>
        <v>318345.07982849999</v>
      </c>
      <c r="Q94" s="27">
        <v>39975.004999999997</v>
      </c>
      <c r="R94" s="28">
        <f>Q94*13.9%</f>
        <v>5556.5256950000003</v>
      </c>
      <c r="S94" s="28">
        <f>Q94*48.3%</f>
        <v>19307.927414999998</v>
      </c>
      <c r="T94" s="28">
        <f>Q94*8.1%</f>
        <v>3237.9754050000001</v>
      </c>
      <c r="U94" s="28">
        <f>Q94*27.2%</f>
        <v>10873.201359999999</v>
      </c>
      <c r="V94" s="28">
        <f>Q94*2.5%</f>
        <v>999.37512500000003</v>
      </c>
      <c r="W94" s="26">
        <f t="shared" si="25"/>
        <v>437043131914.54999</v>
      </c>
      <c r="X94" s="26">
        <f t="shared" si="26"/>
        <v>437043.13191454997</v>
      </c>
      <c r="Y94" s="26">
        <f t="shared" si="27"/>
        <v>7446743806.4250002</v>
      </c>
      <c r="Z94" s="26">
        <f t="shared" si="28"/>
        <v>7446.743806425</v>
      </c>
      <c r="AA94" s="9">
        <f t="shared" si="29"/>
        <v>3274048548728.8599</v>
      </c>
      <c r="AB94" s="9">
        <v>327.40485487288601</v>
      </c>
      <c r="AC94" s="9">
        <f t="shared" si="30"/>
        <v>378058349034.92499</v>
      </c>
      <c r="AD94" s="9">
        <v>378058.34903492499</v>
      </c>
      <c r="AE94" s="21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</row>
    <row r="95" spans="1:204">
      <c r="A95" s="7" t="s">
        <v>38</v>
      </c>
      <c r="B95" s="8">
        <v>2016</v>
      </c>
      <c r="C95" s="23">
        <v>623.38</v>
      </c>
      <c r="D95" s="24">
        <v>306.7</v>
      </c>
      <c r="E95" s="32">
        <v>6.01</v>
      </c>
      <c r="F95" s="27">
        <v>209</v>
      </c>
      <c r="G95" s="26">
        <f t="shared" si="20"/>
        <v>2954092932000</v>
      </c>
      <c r="H95" s="26">
        <f t="shared" si="21"/>
        <v>295.40929319999998</v>
      </c>
      <c r="I95" s="26">
        <f t="shared" si="22"/>
        <v>54419171400</v>
      </c>
      <c r="J95" s="26">
        <f t="shared" si="16"/>
        <v>54419.171399999999</v>
      </c>
      <c r="K95" s="27">
        <v>84207</v>
      </c>
      <c r="L95" s="27">
        <v>47.86</v>
      </c>
      <c r="M95" s="26">
        <f t="shared" si="23"/>
        <v>3615727001.9334002</v>
      </c>
      <c r="N95" s="26">
        <f t="shared" si="17"/>
        <v>3615.7270019334001</v>
      </c>
      <c r="O95" s="26">
        <f t="shared" si="24"/>
        <v>228005567656.5</v>
      </c>
      <c r="P95" s="26">
        <f t="shared" si="18"/>
        <v>228005.5676565</v>
      </c>
      <c r="Q95" s="27">
        <v>45146.665999999997</v>
      </c>
      <c r="R95" s="28">
        <f>Q95*29.5%</f>
        <v>13318.26647</v>
      </c>
      <c r="S95" s="28">
        <f>Q95*30.1%</f>
        <v>13589.146466</v>
      </c>
      <c r="T95" s="28">
        <f>Q95*12.6%</f>
        <v>5688.4799160000002</v>
      </c>
      <c r="U95" s="28">
        <f>Q95*22.1%</f>
        <v>9977.4131859999998</v>
      </c>
      <c r="V95" s="28">
        <f>Q95*5.6%</f>
        <v>2528.2132959999999</v>
      </c>
      <c r="W95" s="26">
        <f t="shared" si="25"/>
        <v>390502408100.23999</v>
      </c>
      <c r="X95" s="26">
        <f t="shared" si="26"/>
        <v>390502.40810023999</v>
      </c>
      <c r="Y95" s="26">
        <f t="shared" si="27"/>
        <v>6929110297.6800003</v>
      </c>
      <c r="Z95" s="26">
        <f t="shared" si="28"/>
        <v>6929.1102976800003</v>
      </c>
      <c r="AA95" s="9">
        <f t="shared" si="29"/>
        <v>3348211067102.1699</v>
      </c>
      <c r="AB95" s="9">
        <v>334.82110671021701</v>
      </c>
      <c r="AC95" s="9">
        <f t="shared" si="30"/>
        <v>289353849354.17999</v>
      </c>
      <c r="AD95" s="9">
        <v>289353.84935417998</v>
      </c>
      <c r="AE95" s="21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</row>
    <row r="96" spans="1:204">
      <c r="A96" s="7" t="s">
        <v>38</v>
      </c>
      <c r="B96" s="8">
        <v>2017</v>
      </c>
      <c r="C96" s="23">
        <v>634.91999999999996</v>
      </c>
      <c r="D96" s="24">
        <v>298.85000000000002</v>
      </c>
      <c r="E96" s="32">
        <v>6.06</v>
      </c>
      <c r="F96" s="27">
        <v>226.7</v>
      </c>
      <c r="G96" s="26">
        <f t="shared" si="20"/>
        <v>3106478180000</v>
      </c>
      <c r="H96" s="26">
        <f t="shared" si="21"/>
        <v>310.64781799999997</v>
      </c>
      <c r="I96" s="26">
        <f t="shared" si="22"/>
        <v>56879698400</v>
      </c>
      <c r="J96" s="26">
        <f t="shared" si="16"/>
        <v>56879.698400000001</v>
      </c>
      <c r="K96" s="27">
        <v>85891</v>
      </c>
      <c r="L96" s="27">
        <v>48.7</v>
      </c>
      <c r="M96" s="26">
        <f t="shared" si="23"/>
        <v>3752764946.4889998</v>
      </c>
      <c r="N96" s="26">
        <f t="shared" si="17"/>
        <v>3752.7649464890001</v>
      </c>
      <c r="O96" s="26">
        <f t="shared" si="24"/>
        <v>236647097927.5</v>
      </c>
      <c r="P96" s="26">
        <f t="shared" si="18"/>
        <v>236647.0979275</v>
      </c>
      <c r="Q96" s="27">
        <v>50596.845999999998</v>
      </c>
      <c r="R96" s="28">
        <f>Q96*29.4%</f>
        <v>14875.472723999999</v>
      </c>
      <c r="S96" s="28">
        <f>Q96*24.8%</f>
        <v>12548.017808000001</v>
      </c>
      <c r="T96" s="28">
        <f>Q96*11.9%</f>
        <v>6021.0246740000002</v>
      </c>
      <c r="U96" s="28">
        <f>Q96*29.8%</f>
        <v>15077.860108000001</v>
      </c>
      <c r="V96" s="28">
        <f>Q96*4.1%</f>
        <v>2074.4706860000001</v>
      </c>
      <c r="W96" s="26">
        <f t="shared" si="25"/>
        <v>411586115408.52002</v>
      </c>
      <c r="X96" s="26">
        <f t="shared" si="26"/>
        <v>411586.11540851998</v>
      </c>
      <c r="Y96" s="26">
        <f t="shared" si="27"/>
        <v>7434953535.4700003</v>
      </c>
      <c r="Z96" s="26">
        <f t="shared" si="28"/>
        <v>7434.9535354700001</v>
      </c>
      <c r="AA96" s="9">
        <f t="shared" si="29"/>
        <v>3521817060355.0098</v>
      </c>
      <c r="AB96" s="9">
        <v>352.18170603550101</v>
      </c>
      <c r="AC96" s="9">
        <f t="shared" si="30"/>
        <v>300961749862.96997</v>
      </c>
      <c r="AD96" s="9">
        <v>300961.74986297003</v>
      </c>
      <c r="AE96" s="21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</row>
    <row r="97" spans="1:204">
      <c r="A97" s="7" t="s">
        <v>38</v>
      </c>
      <c r="B97" s="8">
        <v>2018</v>
      </c>
      <c r="C97" s="23">
        <v>641.29</v>
      </c>
      <c r="D97" s="24">
        <v>291.45999999999998</v>
      </c>
      <c r="E97" s="32">
        <v>6.05</v>
      </c>
      <c r="F97" s="27">
        <v>265.60000000000002</v>
      </c>
      <c r="G97" s="26">
        <f t="shared" si="20"/>
        <v>3443143932000</v>
      </c>
      <c r="H97" s="26">
        <f t="shared" si="21"/>
        <v>344.31439319999998</v>
      </c>
      <c r="I97" s="26">
        <f t="shared" si="22"/>
        <v>61930987400</v>
      </c>
      <c r="J97" s="26">
        <f t="shared" si="16"/>
        <v>61930.987399999998</v>
      </c>
      <c r="K97" s="27">
        <v>76302</v>
      </c>
      <c r="L97" s="27">
        <v>49.18</v>
      </c>
      <c r="M97" s="26">
        <f t="shared" si="23"/>
        <v>3366659457.4211998</v>
      </c>
      <c r="N97" s="26">
        <f t="shared" si="17"/>
        <v>3366.6594574211999</v>
      </c>
      <c r="O97" s="26">
        <f t="shared" si="24"/>
        <v>212299518267</v>
      </c>
      <c r="P97" s="26">
        <f t="shared" si="18"/>
        <v>212299.51826700001</v>
      </c>
      <c r="Q97" s="27">
        <v>56498.695</v>
      </c>
      <c r="R97" s="28">
        <f>Q97*28.7%</f>
        <v>16215.125464999999</v>
      </c>
      <c r="S97" s="28">
        <f>Q97*24.4%</f>
        <v>13785.68158</v>
      </c>
      <c r="T97" s="28">
        <f>Q97*13.3%</f>
        <v>7514.3264349999999</v>
      </c>
      <c r="U97" s="28">
        <f>Q97*29.5%</f>
        <v>16667.115024999999</v>
      </c>
      <c r="V97" s="28">
        <f>Q97*4%</f>
        <v>2259.9477999999999</v>
      </c>
      <c r="W97" s="26">
        <f t="shared" si="25"/>
        <v>459290321367.90002</v>
      </c>
      <c r="X97" s="26">
        <f t="shared" si="26"/>
        <v>459290.3213679</v>
      </c>
      <c r="Y97" s="26">
        <f t="shared" si="27"/>
        <v>8312935488.8249998</v>
      </c>
      <c r="Z97" s="26">
        <f t="shared" si="28"/>
        <v>8312.935488825</v>
      </c>
      <c r="AA97" s="9">
        <f t="shared" si="29"/>
        <v>3905800912825.3198</v>
      </c>
      <c r="AB97" s="9">
        <v>390.58009128253201</v>
      </c>
      <c r="AC97" s="9">
        <f t="shared" si="30"/>
        <v>282543441155.82501</v>
      </c>
      <c r="AD97" s="9">
        <v>282543.44115582498</v>
      </c>
      <c r="AE97" s="21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</row>
    <row r="98" spans="1:204">
      <c r="A98" s="7" t="s">
        <v>38</v>
      </c>
      <c r="B98" s="8">
        <v>2019</v>
      </c>
      <c r="C98" s="23">
        <v>656.85</v>
      </c>
      <c r="D98" s="24">
        <v>282.36</v>
      </c>
      <c r="E98" s="32">
        <v>6.01</v>
      </c>
      <c r="F98" s="27">
        <v>237</v>
      </c>
      <c r="G98" s="26">
        <f t="shared" si="20"/>
        <v>3186165100000</v>
      </c>
      <c r="H98" s="26">
        <f t="shared" si="21"/>
        <v>318.61651000000001</v>
      </c>
      <c r="I98" s="26">
        <f t="shared" si="22"/>
        <v>58495417800</v>
      </c>
      <c r="J98" s="26">
        <f t="shared" si="16"/>
        <v>58495.417800000003</v>
      </c>
      <c r="K98" s="27">
        <v>57533</v>
      </c>
      <c r="L98" s="27">
        <v>47.6</v>
      </c>
      <c r="M98" s="26">
        <f t="shared" si="23"/>
        <v>2456963564.6360002</v>
      </c>
      <c r="N98" s="26">
        <f t="shared" si="17"/>
        <v>2456.9635646359998</v>
      </c>
      <c r="O98" s="26">
        <f t="shared" si="24"/>
        <v>154934643010</v>
      </c>
      <c r="P98" s="26">
        <f t="shared" si="18"/>
        <v>154934.64301</v>
      </c>
      <c r="Q98" s="27">
        <v>64170.139000000003</v>
      </c>
      <c r="R98" s="28">
        <f>Q98*28.8%</f>
        <v>18481.000032</v>
      </c>
      <c r="S98" s="28">
        <f>Q98*23.8%</f>
        <v>15272.493082000001</v>
      </c>
      <c r="T98" s="28">
        <f>Q98*13.3%</f>
        <v>8534.628487</v>
      </c>
      <c r="U98" s="28">
        <f>Q98*30%</f>
        <v>19251.041700000002</v>
      </c>
      <c r="V98" s="28">
        <f>Q98*4%</f>
        <v>2566.8055599999998</v>
      </c>
      <c r="W98" s="26">
        <f t="shared" si="25"/>
        <v>517387146520.85999</v>
      </c>
      <c r="X98" s="26">
        <f t="shared" si="26"/>
        <v>517387.14652086003</v>
      </c>
      <c r="Y98" s="26">
        <f t="shared" si="27"/>
        <v>9383599425.9699993</v>
      </c>
      <c r="Z98" s="26">
        <f t="shared" si="28"/>
        <v>9383.5994259700001</v>
      </c>
      <c r="AA98" s="9">
        <f t="shared" si="29"/>
        <v>3706009210085.5</v>
      </c>
      <c r="AB98" s="9">
        <v>370.60092100855002</v>
      </c>
      <c r="AC98" s="9">
        <f t="shared" si="30"/>
        <v>222813660235.97</v>
      </c>
      <c r="AD98" s="9">
        <v>222813.66023596999</v>
      </c>
      <c r="AE98" s="21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</row>
    <row r="99" spans="1:204">
      <c r="A99" s="7" t="s">
        <v>38</v>
      </c>
      <c r="B99" s="8">
        <v>2020</v>
      </c>
      <c r="C99" s="23">
        <v>288.49</v>
      </c>
      <c r="D99" s="24">
        <v>141.72999999999999</v>
      </c>
      <c r="E99" s="32">
        <v>1.6</v>
      </c>
      <c r="F99" s="27">
        <v>148.9</v>
      </c>
      <c r="G99" s="26">
        <f t="shared" si="20"/>
        <v>1827903380000</v>
      </c>
      <c r="H99" s="26">
        <f t="shared" si="21"/>
        <v>182.79033799999999</v>
      </c>
      <c r="I99" s="26">
        <f t="shared" si="22"/>
        <v>31919781200</v>
      </c>
      <c r="J99" s="26">
        <f t="shared" si="16"/>
        <v>31919.781200000001</v>
      </c>
      <c r="K99" s="27">
        <v>64616</v>
      </c>
      <c r="L99" s="27">
        <v>31.44</v>
      </c>
      <c r="M99" s="26">
        <f t="shared" si="23"/>
        <v>1822625114.4768</v>
      </c>
      <c r="N99" s="26">
        <f t="shared" si="17"/>
        <v>1822.6251144768</v>
      </c>
      <c r="O99" s="26">
        <f t="shared" si="24"/>
        <v>114933642288</v>
      </c>
      <c r="P99" s="26">
        <f t="shared" si="18"/>
        <v>114933.642288</v>
      </c>
      <c r="Q99" s="27">
        <v>30170.05</v>
      </c>
      <c r="R99" s="28">
        <f>Q99*18%</f>
        <v>5430.6090000000004</v>
      </c>
      <c r="S99" s="28">
        <f>Q99*15.5%</f>
        <v>4676.3577500000001</v>
      </c>
      <c r="T99" s="28">
        <f>Q99*15.8%</f>
        <v>4766.8679000000002</v>
      </c>
      <c r="U99" s="28">
        <f>Q99*44%</f>
        <v>13274.822</v>
      </c>
      <c r="V99" s="28">
        <f>Q99*6.7%</f>
        <v>2021.3933500000001</v>
      </c>
      <c r="W99" s="26">
        <f t="shared" si="25"/>
        <v>220139390231</v>
      </c>
      <c r="X99" s="26">
        <f t="shared" si="26"/>
        <v>220139.390231</v>
      </c>
      <c r="Y99" s="26">
        <f t="shared" si="27"/>
        <v>4127262840</v>
      </c>
      <c r="Z99" s="26">
        <f t="shared" si="28"/>
        <v>4127.2628400000003</v>
      </c>
      <c r="AA99" s="9">
        <f t="shared" si="29"/>
        <v>2049865395345.48</v>
      </c>
      <c r="AB99" s="9">
        <v>204.986539534548</v>
      </c>
      <c r="AC99" s="9">
        <f t="shared" si="30"/>
        <v>150980686328</v>
      </c>
      <c r="AD99" s="9">
        <v>150980.68632800001</v>
      </c>
      <c r="AE99" s="21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</row>
    <row r="100" spans="1:204">
      <c r="A100" s="7" t="s">
        <v>38</v>
      </c>
      <c r="B100" s="8">
        <v>2021</v>
      </c>
      <c r="C100" s="23">
        <v>333.45</v>
      </c>
      <c r="D100" s="24">
        <v>96.09</v>
      </c>
      <c r="E100" s="32">
        <v>1.89</v>
      </c>
      <c r="F100" s="27">
        <v>158</v>
      </c>
      <c r="G100" s="26">
        <f t="shared" si="20"/>
        <v>1863482930000</v>
      </c>
      <c r="H100" s="26">
        <f t="shared" si="21"/>
        <v>186.34829300000001</v>
      </c>
      <c r="I100" s="26">
        <f t="shared" si="22"/>
        <v>33387126200</v>
      </c>
      <c r="J100" s="26">
        <f>I100/1000000</f>
        <v>33387.126199999999</v>
      </c>
      <c r="K100" s="27">
        <v>62639</v>
      </c>
      <c r="L100" s="27">
        <v>35.19</v>
      </c>
      <c r="M100" s="26">
        <f t="shared" si="23"/>
        <v>1977601695.0597</v>
      </c>
      <c r="N100" s="26">
        <f t="shared" si="17"/>
        <v>1977.6016950597</v>
      </c>
      <c r="O100" s="26">
        <f t="shared" si="24"/>
        <v>124706372145.75</v>
      </c>
      <c r="P100" s="26">
        <f>O100/1000000</f>
        <v>124706.37214575001</v>
      </c>
      <c r="Q100" s="31">
        <f>(Q99+Q101)/2</f>
        <v>25564.665000000001</v>
      </c>
      <c r="R100" s="28">
        <f>Q100*19.5%</f>
        <v>4985.1096749999997</v>
      </c>
      <c r="S100" s="28">
        <f>Q100*16.2%</f>
        <v>4141.4757300000001</v>
      </c>
      <c r="T100" s="28">
        <f>Q100*14%</f>
        <v>3579.0531000000001</v>
      </c>
      <c r="U100" s="28">
        <f>Q100*44.3%</f>
        <v>11325.146595</v>
      </c>
      <c r="V100" s="28">
        <f>Q100*6.1%</f>
        <v>1559.444565</v>
      </c>
      <c r="W100" s="26">
        <f t="shared" si="25"/>
        <v>187695770430</v>
      </c>
      <c r="X100" s="26">
        <f t="shared" si="26"/>
        <v>187695.77043</v>
      </c>
      <c r="Y100" s="26">
        <f t="shared" si="27"/>
        <v>3507472038</v>
      </c>
      <c r="Z100" s="26">
        <f t="shared" si="28"/>
        <v>3507.4720379999999</v>
      </c>
      <c r="AA100" s="9">
        <f t="shared" si="29"/>
        <v>2053156302125.0601</v>
      </c>
      <c r="AB100" s="9">
        <v>205.31563021250599</v>
      </c>
      <c r="AC100" s="9">
        <f t="shared" si="30"/>
        <v>161600970383.75</v>
      </c>
      <c r="AD100" s="9">
        <v>161600.97038375001</v>
      </c>
      <c r="AE100" s="21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</row>
    <row r="101" spans="1:204">
      <c r="A101" s="7" t="s">
        <v>38</v>
      </c>
      <c r="B101" s="8">
        <v>2022</v>
      </c>
      <c r="C101" s="23">
        <v>201.1</v>
      </c>
      <c r="D101" s="24">
        <v>66.27</v>
      </c>
      <c r="E101" s="32">
        <v>1.75</v>
      </c>
      <c r="F101" s="27">
        <v>108.3</v>
      </c>
      <c r="G101" s="26">
        <f t="shared" si="20"/>
        <v>1255137148000</v>
      </c>
      <c r="H101" s="26">
        <f t="shared" si="21"/>
        <v>125.5137148</v>
      </c>
      <c r="I101" s="26">
        <f t="shared" si="22"/>
        <v>22031621800</v>
      </c>
      <c r="J101" s="26">
        <f>I101/1000000</f>
        <v>22031.621800000001</v>
      </c>
      <c r="K101" s="27">
        <v>55494</v>
      </c>
      <c r="L101" s="27">
        <v>32.42</v>
      </c>
      <c r="M101" s="26">
        <f t="shared" si="23"/>
        <v>1614112435.1916001</v>
      </c>
      <c r="N101" s="26">
        <f t="shared" si="17"/>
        <v>1614.1124351916001</v>
      </c>
      <c r="O101" s="26">
        <f t="shared" si="24"/>
        <v>101784958281</v>
      </c>
      <c r="P101" s="26">
        <f>O101/1000000</f>
        <v>101784.958281</v>
      </c>
      <c r="Q101" s="27">
        <v>20959.28</v>
      </c>
      <c r="R101" s="28">
        <f>Q101*19.5%</f>
        <v>4087.0596</v>
      </c>
      <c r="S101" s="28">
        <f>Q101*16.2%</f>
        <v>3395.4033599999998</v>
      </c>
      <c r="T101" s="28">
        <f>Q101*14%</f>
        <v>2934.2991999999999</v>
      </c>
      <c r="U101" s="28">
        <f>Q101*44.3%</f>
        <v>9284.9610400000001</v>
      </c>
      <c r="V101" s="28">
        <f>Q101*6.1%</f>
        <v>1278.5160800000001</v>
      </c>
      <c r="W101" s="26">
        <f t="shared" si="25"/>
        <v>153883033760</v>
      </c>
      <c r="X101" s="26">
        <f t="shared" si="26"/>
        <v>153883.03375999999</v>
      </c>
      <c r="Y101" s="26">
        <f t="shared" si="27"/>
        <v>2875613216</v>
      </c>
      <c r="Z101" s="26">
        <f t="shared" si="28"/>
        <v>2875.6132160000002</v>
      </c>
      <c r="AA101" s="9">
        <f t="shared" si="29"/>
        <v>1410634294195.1899</v>
      </c>
      <c r="AB101" s="9">
        <v>141.063429419519</v>
      </c>
      <c r="AC101" s="9">
        <f t="shared" si="30"/>
        <v>126692193297</v>
      </c>
      <c r="AD101" s="9">
        <v>126692.19329700001</v>
      </c>
      <c r="AE101" s="21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</row>
    <row r="102" spans="1:204">
      <c r="A102" s="7" t="s">
        <v>38</v>
      </c>
      <c r="B102" s="8">
        <v>2023</v>
      </c>
      <c r="C102" s="23">
        <v>553.21</v>
      </c>
      <c r="D102" s="24">
        <v>141.61000000000001</v>
      </c>
      <c r="E102" s="32">
        <v>3.76</v>
      </c>
      <c r="F102" s="31">
        <v>158</v>
      </c>
      <c r="G102" s="26">
        <f t="shared" si="20"/>
        <v>2136630702000</v>
      </c>
      <c r="H102" s="26">
        <f t="shared" si="21"/>
        <v>213.66307019999999</v>
      </c>
      <c r="I102" s="26">
        <f t="shared" si="22"/>
        <v>41480098800</v>
      </c>
      <c r="J102" s="26">
        <f>I102/1000000</f>
        <v>41480.0988</v>
      </c>
      <c r="K102" s="27">
        <v>50256</v>
      </c>
      <c r="L102" s="27">
        <v>44.36</v>
      </c>
      <c r="M102" s="26">
        <f t="shared" si="23"/>
        <v>2000111466.0671999</v>
      </c>
      <c r="N102" s="26">
        <f t="shared" si="17"/>
        <v>2000.1114660671999</v>
      </c>
      <c r="O102" s="26">
        <f t="shared" si="24"/>
        <v>126125824752</v>
      </c>
      <c r="P102" s="26">
        <f>O102/1000000</f>
        <v>126125.824752</v>
      </c>
      <c r="Q102" s="27">
        <v>50910.1</v>
      </c>
      <c r="R102" s="28">
        <f>Q102*19.5%</f>
        <v>9927.4694999999992</v>
      </c>
      <c r="S102" s="28">
        <f>Q102*16.2%</f>
        <v>8247.4362000000001</v>
      </c>
      <c r="T102" s="28">
        <f>Q102*14%</f>
        <v>7127.4139999999998</v>
      </c>
      <c r="U102" s="28">
        <f>Q102*44.3%</f>
        <v>22553.174299999999</v>
      </c>
      <c r="V102" s="28">
        <f>Q102*6.1%</f>
        <v>3105.5160999999998</v>
      </c>
      <c r="W102" s="26">
        <f t="shared" si="25"/>
        <v>373781954200</v>
      </c>
      <c r="X102" s="26">
        <f t="shared" si="26"/>
        <v>373781.95419999998</v>
      </c>
      <c r="Y102" s="26">
        <f t="shared" si="27"/>
        <v>6984865720</v>
      </c>
      <c r="Z102" s="26">
        <f t="shared" si="28"/>
        <v>6984.8657199999998</v>
      </c>
      <c r="AA102" s="9">
        <f t="shared" si="29"/>
        <v>2512412767666.0698</v>
      </c>
      <c r="AB102" s="9">
        <v>251.241276766607</v>
      </c>
      <c r="AC102" s="9">
        <f t="shared" si="30"/>
        <v>174590789272</v>
      </c>
      <c r="AD102" s="9">
        <v>174590.78927199999</v>
      </c>
      <c r="AE102" s="21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</row>
    <row r="103" spans="1:204">
      <c r="A103" s="7" t="s">
        <v>38</v>
      </c>
      <c r="B103" s="8">
        <v>2024</v>
      </c>
      <c r="C103" s="28">
        <v>597.01</v>
      </c>
      <c r="D103" s="28">
        <v>155.58000000000001</v>
      </c>
      <c r="E103" s="34">
        <v>3.28</v>
      </c>
      <c r="F103" s="31">
        <v>158</v>
      </c>
      <c r="G103" s="26">
        <f t="shared" si="20"/>
        <v>2199102072000</v>
      </c>
      <c r="H103" s="26">
        <f t="shared" si="21"/>
        <v>219.9102072</v>
      </c>
      <c r="I103" s="26">
        <f t="shared" si="22"/>
        <v>43206614400</v>
      </c>
      <c r="J103" s="26">
        <f t="shared" ref="J103" si="33">I103/1000000</f>
        <v>43206.614399999999</v>
      </c>
      <c r="K103" s="31">
        <v>50256</v>
      </c>
      <c r="L103" s="31">
        <v>44.36</v>
      </c>
      <c r="M103" s="26">
        <f t="shared" si="23"/>
        <v>2000111466.0671999</v>
      </c>
      <c r="N103" s="26">
        <f t="shared" ref="N103" si="34">M103/10000000000</f>
        <v>0.20001114660672001</v>
      </c>
      <c r="O103" s="26">
        <f t="shared" si="24"/>
        <v>126125824752</v>
      </c>
      <c r="P103" s="26">
        <f t="shared" ref="P103" si="35">O103/1000000</f>
        <v>126125.824752</v>
      </c>
      <c r="Q103" s="31">
        <v>50999.19</v>
      </c>
      <c r="R103" s="28">
        <f>Q103*19.5%</f>
        <v>9944.8420499999993</v>
      </c>
      <c r="S103" s="28">
        <f>Q103*16.2%</f>
        <v>8261.8687800000007</v>
      </c>
      <c r="T103" s="28">
        <f>Q103*14%</f>
        <v>7139.8865999999998</v>
      </c>
      <c r="U103" s="28">
        <f>Q103*44.3%</f>
        <v>22592.641169999999</v>
      </c>
      <c r="V103" s="28">
        <f>Q103*6.1%</f>
        <v>3110.9505899999999</v>
      </c>
      <c r="W103" s="26">
        <f t="shared" si="25"/>
        <v>374436052980</v>
      </c>
      <c r="X103" s="26">
        <f t="shared" si="26"/>
        <v>374436.05297999998</v>
      </c>
      <c r="Y103" s="26">
        <f t="shared" si="27"/>
        <v>6997088868</v>
      </c>
      <c r="Z103" s="26">
        <f t="shared" si="28"/>
        <v>6997.0888679999998</v>
      </c>
      <c r="AA103" s="9">
        <f t="shared" si="29"/>
        <v>2575538236446.0698</v>
      </c>
      <c r="AB103" s="9">
        <v>257.55382364460701</v>
      </c>
      <c r="AC103" s="9">
        <f t="shared" si="30"/>
        <v>176329528020</v>
      </c>
      <c r="AD103" s="9">
        <v>176329.52802</v>
      </c>
      <c r="AE103" s="21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</row>
    <row r="104" spans="1:204">
      <c r="A104" s="7" t="s">
        <v>39</v>
      </c>
      <c r="B104" s="8">
        <v>2008</v>
      </c>
      <c r="C104" s="23">
        <v>191.2</v>
      </c>
      <c r="D104" s="24">
        <v>212.93</v>
      </c>
      <c r="E104" s="32">
        <v>0.43</v>
      </c>
      <c r="F104" s="24">
        <v>27.79</v>
      </c>
      <c r="G104" s="26">
        <f t="shared" si="20"/>
        <v>800754491000</v>
      </c>
      <c r="H104" s="26">
        <f t="shared" si="21"/>
        <v>80.0754491</v>
      </c>
      <c r="I104" s="26">
        <f t="shared" si="22"/>
        <v>14931229400</v>
      </c>
      <c r="J104" s="26">
        <f t="shared" ref="J104:J154" si="36">I104/1000000</f>
        <v>14931.2294</v>
      </c>
      <c r="K104" s="27">
        <v>42556</v>
      </c>
      <c r="L104" s="27">
        <v>59.34</v>
      </c>
      <c r="M104" s="26">
        <f t="shared" si="23"/>
        <v>2265599213.2968001</v>
      </c>
      <c r="N104" s="26">
        <f t="shared" ref="N104:N153" si="37">M104/1000000</f>
        <v>2265.5992132967999</v>
      </c>
      <c r="O104" s="26">
        <f t="shared" si="24"/>
        <v>142867322238</v>
      </c>
      <c r="P104" s="26">
        <f t="shared" ref="P104:P154" si="38">O104/1000000</f>
        <v>142867.32223799999</v>
      </c>
      <c r="Q104" s="27">
        <v>4558.7</v>
      </c>
      <c r="R104" s="28">
        <f>Q104*27.3%</f>
        <v>1244.5251000000001</v>
      </c>
      <c r="S104" s="28">
        <f>Q104*24.9%</f>
        <v>1135.1162999999999</v>
      </c>
      <c r="T104" s="28">
        <f>Q104*3.3%</f>
        <v>150.43709999999999</v>
      </c>
      <c r="U104" s="28">
        <f>Q104*36.7%</f>
        <v>1673.0428999999999</v>
      </c>
      <c r="V104" s="28">
        <f>Q104*7.8%</f>
        <v>355.57859999999999</v>
      </c>
      <c r="W104" s="26">
        <f t="shared" si="25"/>
        <v>35827826214</v>
      </c>
      <c r="X104" s="26">
        <f t="shared" si="26"/>
        <v>35827.826214000001</v>
      </c>
      <c r="Y104" s="26">
        <f t="shared" si="27"/>
        <v>643870788</v>
      </c>
      <c r="Z104" s="26">
        <f t="shared" si="28"/>
        <v>643.87078799999995</v>
      </c>
      <c r="AA104" s="9">
        <f t="shared" si="29"/>
        <v>838847916427.297</v>
      </c>
      <c r="AB104" s="9">
        <v>83.884791642729695</v>
      </c>
      <c r="AC104" s="9">
        <f t="shared" si="30"/>
        <v>158442422426</v>
      </c>
      <c r="AD104" s="9">
        <v>158442.422426</v>
      </c>
      <c r="AE104" s="21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</row>
    <row r="105" spans="1:204">
      <c r="A105" s="7" t="s">
        <v>39</v>
      </c>
      <c r="B105" s="8">
        <v>2009</v>
      </c>
      <c r="C105" s="23">
        <v>197.71</v>
      </c>
      <c r="D105" s="24">
        <v>228.58</v>
      </c>
      <c r="E105" s="32">
        <v>0.27</v>
      </c>
      <c r="F105" s="24">
        <v>29.38</v>
      </c>
      <c r="G105" s="26">
        <f t="shared" si="20"/>
        <v>848946658000</v>
      </c>
      <c r="H105" s="26">
        <f t="shared" si="21"/>
        <v>84.894665799999999</v>
      </c>
      <c r="I105" s="26">
        <f t="shared" si="22"/>
        <v>15729911000</v>
      </c>
      <c r="J105" s="26">
        <f t="shared" si="36"/>
        <v>15729.911</v>
      </c>
      <c r="K105" s="27">
        <v>39559</v>
      </c>
      <c r="L105" s="27">
        <v>57.48</v>
      </c>
      <c r="M105" s="26">
        <f t="shared" si="23"/>
        <v>2040031188.7644</v>
      </c>
      <c r="N105" s="26">
        <f t="shared" si="37"/>
        <v>2040.0311887644</v>
      </c>
      <c r="O105" s="26">
        <f t="shared" si="24"/>
        <v>128643138429</v>
      </c>
      <c r="P105" s="26">
        <f t="shared" si="38"/>
        <v>128643.138429</v>
      </c>
      <c r="Q105" s="27">
        <v>5501.13</v>
      </c>
      <c r="R105" s="28">
        <f>Q105*28.9%</f>
        <v>1589.8265699999999</v>
      </c>
      <c r="S105" s="28">
        <f>Q105*23.4%</f>
        <v>1287.26442</v>
      </c>
      <c r="T105" s="28">
        <f>Q105*3.5%</f>
        <v>192.53954999999999</v>
      </c>
      <c r="U105" s="28">
        <f>Q105*35.9%</f>
        <v>1974.9056700000001</v>
      </c>
      <c r="V105" s="28">
        <f>Q105*8.4%</f>
        <v>462.09492</v>
      </c>
      <c r="W105" s="26">
        <f t="shared" si="25"/>
        <v>42106749246</v>
      </c>
      <c r="X105" s="26">
        <f t="shared" si="26"/>
        <v>42106.749245999999</v>
      </c>
      <c r="Y105" s="26">
        <f t="shared" si="27"/>
        <v>760228660.35000002</v>
      </c>
      <c r="Z105" s="26">
        <f t="shared" si="28"/>
        <v>760.22866035000004</v>
      </c>
      <c r="AA105" s="9">
        <f t="shared" si="29"/>
        <v>893093438434.76404</v>
      </c>
      <c r="AB105" s="9">
        <v>89.309343843476398</v>
      </c>
      <c r="AC105" s="9">
        <f t="shared" si="30"/>
        <v>145133278089.35001</v>
      </c>
      <c r="AD105" s="9">
        <v>145133.27808935</v>
      </c>
      <c r="AE105" s="21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</row>
    <row r="106" spans="1:204">
      <c r="A106" s="7" t="s">
        <v>39</v>
      </c>
      <c r="B106" s="8">
        <v>2010</v>
      </c>
      <c r="C106" s="23">
        <v>205.93</v>
      </c>
      <c r="D106" s="24">
        <v>269.58</v>
      </c>
      <c r="E106" s="32">
        <v>0.2</v>
      </c>
      <c r="F106" s="24">
        <v>35.6</v>
      </c>
      <c r="G106" s="26">
        <f t="shared" si="20"/>
        <v>986266168000</v>
      </c>
      <c r="H106" s="26">
        <f t="shared" si="21"/>
        <v>98.626616799999994</v>
      </c>
      <c r="I106" s="26">
        <f t="shared" si="22"/>
        <v>17812303200</v>
      </c>
      <c r="J106" s="26">
        <f t="shared" si="36"/>
        <v>17812.303199999998</v>
      </c>
      <c r="K106" s="27">
        <v>35828</v>
      </c>
      <c r="L106" s="27">
        <v>55.7</v>
      </c>
      <c r="M106" s="26">
        <f t="shared" si="23"/>
        <v>1790410036.5320001</v>
      </c>
      <c r="N106" s="26">
        <f t="shared" si="37"/>
        <v>1790.410036532</v>
      </c>
      <c r="O106" s="26">
        <f t="shared" si="24"/>
        <v>112902178870</v>
      </c>
      <c r="P106" s="26">
        <f t="shared" si="38"/>
        <v>112902.17887</v>
      </c>
      <c r="Q106" s="27">
        <v>6490.89</v>
      </c>
      <c r="R106" s="28">
        <f>Q106*32.9%</f>
        <v>2135.50281</v>
      </c>
      <c r="S106" s="28">
        <f>Q106*25%</f>
        <v>1622.7225000000001</v>
      </c>
      <c r="T106" s="28">
        <f>Q106*3.6%</f>
        <v>233.67204000000001</v>
      </c>
      <c r="U106" s="28">
        <f>Q106*31%</f>
        <v>2012.1759</v>
      </c>
      <c r="V106" s="28">
        <f>Q106*7.5%</f>
        <v>486.81675000000001</v>
      </c>
      <c r="W106" s="26">
        <f t="shared" si="25"/>
        <v>50570459081.099998</v>
      </c>
      <c r="X106" s="26">
        <f t="shared" si="26"/>
        <v>50570.459081100002</v>
      </c>
      <c r="Y106" s="26">
        <f t="shared" si="27"/>
        <v>907426422</v>
      </c>
      <c r="Z106" s="26">
        <f t="shared" si="28"/>
        <v>907.426422</v>
      </c>
      <c r="AA106" s="9">
        <f t="shared" si="29"/>
        <v>1038627037117.63</v>
      </c>
      <c r="AB106" s="9">
        <v>103.862703711763</v>
      </c>
      <c r="AC106" s="9">
        <f t="shared" si="30"/>
        <v>131621908492</v>
      </c>
      <c r="AD106" s="9">
        <v>131621.90849199999</v>
      </c>
      <c r="AE106" s="21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</row>
    <row r="107" spans="1:204">
      <c r="A107" s="7" t="s">
        <v>39</v>
      </c>
      <c r="B107" s="8">
        <v>2011</v>
      </c>
      <c r="C107" s="23">
        <v>228.94</v>
      </c>
      <c r="D107" s="24">
        <v>286.52999999999997</v>
      </c>
      <c r="E107" s="32">
        <v>0.3</v>
      </c>
      <c r="F107" s="24">
        <v>36.130000000000003</v>
      </c>
      <c r="G107" s="26">
        <f t="shared" si="20"/>
        <v>1041818557000</v>
      </c>
      <c r="H107" s="26">
        <f t="shared" si="21"/>
        <v>104.1818557</v>
      </c>
      <c r="I107" s="26">
        <f t="shared" si="22"/>
        <v>19029993200</v>
      </c>
      <c r="J107" s="26">
        <f t="shared" si="36"/>
        <v>19029.993200000001</v>
      </c>
      <c r="K107" s="27">
        <v>44456</v>
      </c>
      <c r="L107" s="27">
        <v>52.31</v>
      </c>
      <c r="M107" s="26">
        <f t="shared" si="23"/>
        <v>2086362877.7911999</v>
      </c>
      <c r="N107" s="26">
        <f t="shared" si="37"/>
        <v>2086.3628777911999</v>
      </c>
      <c r="O107" s="26">
        <f t="shared" si="24"/>
        <v>131564786842</v>
      </c>
      <c r="P107" s="26">
        <f t="shared" si="38"/>
        <v>131564.786842</v>
      </c>
      <c r="Q107" s="27">
        <v>7641.28</v>
      </c>
      <c r="R107" s="28">
        <f>Q107*29.5%</f>
        <v>2254.1776</v>
      </c>
      <c r="S107" s="28">
        <f>Q107*23.7%</f>
        <v>1810.9833599999999</v>
      </c>
      <c r="T107" s="28">
        <f>Q107*15.2%</f>
        <v>1161.4745600000001</v>
      </c>
      <c r="U107" s="28">
        <f>Q107*28.9%</f>
        <v>2208.3299200000001</v>
      </c>
      <c r="V107" s="28">
        <f>Q107*2.6%</f>
        <v>198.67328000000001</v>
      </c>
      <c r="W107" s="26">
        <f t="shared" si="25"/>
        <v>62165480614.400002</v>
      </c>
      <c r="X107" s="26">
        <f t="shared" si="26"/>
        <v>62165.480614400003</v>
      </c>
      <c r="Y107" s="26">
        <f t="shared" si="27"/>
        <v>1129304771.2</v>
      </c>
      <c r="Z107" s="26">
        <f t="shared" si="28"/>
        <v>1129.3047712</v>
      </c>
      <c r="AA107" s="9">
        <f t="shared" si="29"/>
        <v>1106070400492.1899</v>
      </c>
      <c r="AB107" s="9">
        <v>110.60704004921899</v>
      </c>
      <c r="AC107" s="9">
        <f t="shared" si="30"/>
        <v>151724084813.20001</v>
      </c>
      <c r="AD107" s="9">
        <v>151724.0848132</v>
      </c>
      <c r="AE107" s="21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</row>
    <row r="108" spans="1:204">
      <c r="A108" s="7" t="s">
        <v>39</v>
      </c>
      <c r="B108" s="8">
        <v>2012</v>
      </c>
      <c r="C108" s="23">
        <v>229.14</v>
      </c>
      <c r="D108" s="24">
        <v>306.76</v>
      </c>
      <c r="E108" s="32">
        <v>0.33</v>
      </c>
      <c r="F108" s="24">
        <v>36.090000000000003</v>
      </c>
      <c r="G108" s="26">
        <f t="shared" si="20"/>
        <v>1078798491000</v>
      </c>
      <c r="H108" s="26">
        <f t="shared" si="21"/>
        <v>107.8798491</v>
      </c>
      <c r="I108" s="26">
        <f t="shared" si="22"/>
        <v>19533936600</v>
      </c>
      <c r="J108" s="26">
        <f t="shared" si="36"/>
        <v>19533.936600000001</v>
      </c>
      <c r="K108" s="27">
        <v>34745</v>
      </c>
      <c r="L108" s="27">
        <v>51.55</v>
      </c>
      <c r="M108" s="26">
        <f t="shared" si="23"/>
        <v>1606925448.5574999</v>
      </c>
      <c r="N108" s="26">
        <f t="shared" si="37"/>
        <v>1606.9254485575</v>
      </c>
      <c r="O108" s="26">
        <f t="shared" si="24"/>
        <v>101331751231.25</v>
      </c>
      <c r="P108" s="26">
        <f t="shared" si="38"/>
        <v>101331.75123125</v>
      </c>
      <c r="Q108" s="27">
        <v>8972.58</v>
      </c>
      <c r="R108" s="28">
        <f>Q108*28%</f>
        <v>2512.3224</v>
      </c>
      <c r="S108" s="28">
        <f>Q108*24.4%</f>
        <v>2189.3095199999998</v>
      </c>
      <c r="T108" s="28">
        <f>Q108*12.8%</f>
        <v>1148.4902400000001</v>
      </c>
      <c r="U108" s="28">
        <f>Q108*32%</f>
        <v>2871.2256000000002</v>
      </c>
      <c r="V108" s="28">
        <f>Q108*2.9%</f>
        <v>260.20481999999998</v>
      </c>
      <c r="W108" s="26">
        <f t="shared" si="25"/>
        <v>73481482264.800003</v>
      </c>
      <c r="X108" s="26">
        <f t="shared" si="26"/>
        <v>73481.482264799997</v>
      </c>
      <c r="Y108" s="26">
        <f t="shared" si="27"/>
        <v>1331127105.9000001</v>
      </c>
      <c r="Z108" s="26">
        <f t="shared" si="28"/>
        <v>1331.1271059000001</v>
      </c>
      <c r="AA108" s="9">
        <f t="shared" si="29"/>
        <v>1153886898713.3601</v>
      </c>
      <c r="AB108" s="9">
        <v>115.388689871336</v>
      </c>
      <c r="AC108" s="9">
        <f t="shared" si="30"/>
        <v>122196814937.14999</v>
      </c>
      <c r="AD108" s="9">
        <v>122196.81493715</v>
      </c>
      <c r="AE108" s="21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</row>
    <row r="109" spans="1:204">
      <c r="A109" s="7" t="s">
        <v>39</v>
      </c>
      <c r="B109" s="8">
        <v>2013</v>
      </c>
      <c r="C109" s="23">
        <v>244.76</v>
      </c>
      <c r="D109" s="24">
        <v>168.7</v>
      </c>
      <c r="E109" s="32">
        <v>0.25</v>
      </c>
      <c r="F109" s="24">
        <v>41.46</v>
      </c>
      <c r="G109" s="26">
        <f t="shared" si="20"/>
        <v>886239406000</v>
      </c>
      <c r="H109" s="26">
        <f t="shared" si="21"/>
        <v>88.623940599999997</v>
      </c>
      <c r="I109" s="26">
        <f t="shared" si="22"/>
        <v>17292233000</v>
      </c>
      <c r="J109" s="26">
        <f t="shared" si="36"/>
        <v>17292.233</v>
      </c>
      <c r="K109" s="27">
        <v>34895</v>
      </c>
      <c r="L109" s="27">
        <v>45.64</v>
      </c>
      <c r="M109" s="26">
        <f t="shared" si="23"/>
        <v>1428839939.9260001</v>
      </c>
      <c r="N109" s="26">
        <f t="shared" si="37"/>
        <v>1428.8399399259999</v>
      </c>
      <c r="O109" s="26">
        <f t="shared" si="24"/>
        <v>90101786285</v>
      </c>
      <c r="P109" s="26">
        <f t="shared" si="38"/>
        <v>90101.786284999995</v>
      </c>
      <c r="Q109" s="27">
        <v>10369.33</v>
      </c>
      <c r="R109" s="28">
        <f>Q109*28.1%</f>
        <v>2913.7817300000002</v>
      </c>
      <c r="S109" s="28">
        <f>Q109*25.6%</f>
        <v>2654.5484799999999</v>
      </c>
      <c r="T109" s="28">
        <f>Q109*10.6%</f>
        <v>1099.1489799999999</v>
      </c>
      <c r="U109" s="28">
        <f>Q109*33.1%</f>
        <v>3432.2482300000001</v>
      </c>
      <c r="V109" s="28">
        <f>Q109*2.7%</f>
        <v>279.97190999999998</v>
      </c>
      <c r="W109" s="26">
        <f t="shared" si="25"/>
        <v>85886879137.399994</v>
      </c>
      <c r="X109" s="26">
        <f t="shared" si="26"/>
        <v>85886.879137399999</v>
      </c>
      <c r="Y109" s="26">
        <f t="shared" si="27"/>
        <v>1548659435.5</v>
      </c>
      <c r="Z109" s="26">
        <f t="shared" si="28"/>
        <v>1548.6594355</v>
      </c>
      <c r="AA109" s="9">
        <f t="shared" si="29"/>
        <v>973555125077.32605</v>
      </c>
      <c r="AB109" s="9">
        <v>97.355512507732598</v>
      </c>
      <c r="AC109" s="9">
        <f t="shared" si="30"/>
        <v>108942678720.5</v>
      </c>
      <c r="AD109" s="9">
        <v>108942.6787205</v>
      </c>
      <c r="AE109" s="21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</row>
    <row r="110" spans="1:204">
      <c r="A110" s="7" t="s">
        <v>39</v>
      </c>
      <c r="B110" s="8">
        <v>2014</v>
      </c>
      <c r="C110" s="23">
        <v>250.95</v>
      </c>
      <c r="D110" s="24">
        <v>173.27</v>
      </c>
      <c r="E110" s="32">
        <v>0.25</v>
      </c>
      <c r="F110" s="24">
        <v>48.16</v>
      </c>
      <c r="G110" s="26">
        <f t="shared" si="20"/>
        <v>959296622000</v>
      </c>
      <c r="H110" s="26">
        <f t="shared" si="21"/>
        <v>95.929662199999996</v>
      </c>
      <c r="I110" s="26">
        <f t="shared" si="22"/>
        <v>18468335800</v>
      </c>
      <c r="J110" s="26">
        <f t="shared" si="36"/>
        <v>18468.335800000001</v>
      </c>
      <c r="K110" s="27">
        <v>33233</v>
      </c>
      <c r="L110" s="27">
        <v>46.04</v>
      </c>
      <c r="M110" s="26">
        <f t="shared" si="23"/>
        <v>1372712554.0843999</v>
      </c>
      <c r="N110" s="26">
        <f t="shared" si="37"/>
        <v>1372.7125540843999</v>
      </c>
      <c r="O110" s="26">
        <f t="shared" si="24"/>
        <v>86562427129</v>
      </c>
      <c r="P110" s="26">
        <f t="shared" si="38"/>
        <v>86562.427129000003</v>
      </c>
      <c r="Q110" s="27">
        <v>12141.25</v>
      </c>
      <c r="R110" s="28">
        <f>Q110*14.2%</f>
        <v>1724.0574999999999</v>
      </c>
      <c r="S110" s="28">
        <f>Q110*50.1%</f>
        <v>6082.7662499999997</v>
      </c>
      <c r="T110" s="28">
        <f>Q110*9.1%</f>
        <v>1104.85375</v>
      </c>
      <c r="U110" s="28">
        <f>Q110*24%</f>
        <v>2913.9</v>
      </c>
      <c r="V110" s="28">
        <f>Q110*2.6%</f>
        <v>315.67250000000001</v>
      </c>
      <c r="W110" s="26">
        <f t="shared" si="25"/>
        <v>135219772325</v>
      </c>
      <c r="X110" s="26">
        <f t="shared" si="26"/>
        <v>135219.772325</v>
      </c>
      <c r="Y110" s="26">
        <f t="shared" si="27"/>
        <v>2295971081.25</v>
      </c>
      <c r="Z110" s="26">
        <f t="shared" si="28"/>
        <v>2295.9710812500002</v>
      </c>
      <c r="AA110" s="9">
        <f t="shared" si="29"/>
        <v>1095889106879.08</v>
      </c>
      <c r="AB110" s="9">
        <v>109.588910687908</v>
      </c>
      <c r="AC110" s="9">
        <f t="shared" si="30"/>
        <v>107326734010.25</v>
      </c>
      <c r="AD110" s="9">
        <v>107326.73401025</v>
      </c>
      <c r="AE110" s="21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</row>
    <row r="111" spans="1:204">
      <c r="A111" s="7" t="s">
        <v>39</v>
      </c>
      <c r="B111" s="8">
        <v>2015</v>
      </c>
      <c r="C111" s="23">
        <v>252.22</v>
      </c>
      <c r="D111" s="24">
        <v>177.82</v>
      </c>
      <c r="E111" s="32">
        <v>0.27</v>
      </c>
      <c r="F111" s="24">
        <v>53.27</v>
      </c>
      <c r="G111" s="26">
        <f t="shared" si="20"/>
        <v>1014048257000</v>
      </c>
      <c r="H111" s="26">
        <f t="shared" si="21"/>
        <v>101.4048257</v>
      </c>
      <c r="I111" s="26">
        <f t="shared" si="22"/>
        <v>19282914600</v>
      </c>
      <c r="J111" s="26">
        <f t="shared" si="36"/>
        <v>19282.9146</v>
      </c>
      <c r="K111" s="27">
        <v>54716</v>
      </c>
      <c r="L111" s="27">
        <v>44.87</v>
      </c>
      <c r="M111" s="26">
        <f t="shared" si="23"/>
        <v>2202648275.4164</v>
      </c>
      <c r="N111" s="26">
        <f t="shared" si="37"/>
        <v>2202.6482754163999</v>
      </c>
      <c r="O111" s="26">
        <f t="shared" si="24"/>
        <v>138897673999</v>
      </c>
      <c r="P111" s="26">
        <f t="shared" si="38"/>
        <v>138897.67399899999</v>
      </c>
      <c r="Q111" s="27">
        <v>14130.9</v>
      </c>
      <c r="R111" s="28">
        <f>Q111*13.9%</f>
        <v>1964.1950999999999</v>
      </c>
      <c r="S111" s="28">
        <f>Q111*48.3%</f>
        <v>6825.2246999999998</v>
      </c>
      <c r="T111" s="28">
        <f>Q111*8.1%</f>
        <v>1144.6029000000001</v>
      </c>
      <c r="U111" s="28">
        <f>Q111*27.2%</f>
        <v>3843.6048000000001</v>
      </c>
      <c r="V111" s="28">
        <f>Q111*2.5%</f>
        <v>353.27249999999998</v>
      </c>
      <c r="W111" s="26">
        <f t="shared" si="25"/>
        <v>154491857919</v>
      </c>
      <c r="X111" s="26">
        <f t="shared" si="26"/>
        <v>154491.857919</v>
      </c>
      <c r="Y111" s="26">
        <f t="shared" si="27"/>
        <v>2632374706.5</v>
      </c>
      <c r="Z111" s="26">
        <f t="shared" si="28"/>
        <v>2632.3747064999998</v>
      </c>
      <c r="AA111" s="9">
        <f t="shared" si="29"/>
        <v>1170742763194.4199</v>
      </c>
      <c r="AB111" s="9">
        <v>117.07427631944201</v>
      </c>
      <c r="AC111" s="9">
        <f t="shared" si="30"/>
        <v>160812963305.5</v>
      </c>
      <c r="AD111" s="9">
        <v>160812.96330549999</v>
      </c>
      <c r="AE111" s="21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</row>
    <row r="112" spans="1:204">
      <c r="A112" s="7" t="s">
        <v>39</v>
      </c>
      <c r="B112" s="8">
        <v>2016</v>
      </c>
      <c r="C112" s="23">
        <v>262.33</v>
      </c>
      <c r="D112" s="24">
        <v>168.72</v>
      </c>
      <c r="E112" s="32">
        <v>0.21</v>
      </c>
      <c r="F112" s="24">
        <v>55.29</v>
      </c>
      <c r="G112" s="26">
        <f t="shared" si="20"/>
        <v>1023809631000</v>
      </c>
      <c r="H112" s="26">
        <f t="shared" si="21"/>
        <v>102.3809631</v>
      </c>
      <c r="I112" s="26">
        <f t="shared" si="22"/>
        <v>19637162200</v>
      </c>
      <c r="J112" s="26">
        <f t="shared" si="36"/>
        <v>19637.162199999999</v>
      </c>
      <c r="K112" s="27">
        <v>27967</v>
      </c>
      <c r="L112" s="27">
        <v>47.62</v>
      </c>
      <c r="M112" s="26">
        <f t="shared" si="23"/>
        <v>1194840724.4317999</v>
      </c>
      <c r="N112" s="26">
        <f t="shared" si="37"/>
        <v>1194.8407244318</v>
      </c>
      <c r="O112" s="26">
        <f t="shared" si="24"/>
        <v>75345936650.5</v>
      </c>
      <c r="P112" s="26">
        <f t="shared" si="38"/>
        <v>75345.936650500007</v>
      </c>
      <c r="Q112" s="27">
        <v>16578.82</v>
      </c>
      <c r="R112" s="28">
        <f>Q112*29.5%</f>
        <v>4890.7519000000002</v>
      </c>
      <c r="S112" s="28">
        <f>Q112*30.1%</f>
        <v>4990.2248200000004</v>
      </c>
      <c r="T112" s="28">
        <f>Q112*12.6%</f>
        <v>2088.9313200000001</v>
      </c>
      <c r="U112" s="28">
        <f>Q112*22.1%</f>
        <v>3663.9192200000002</v>
      </c>
      <c r="V112" s="28">
        <f>Q112*5.6%</f>
        <v>928.41391999999996</v>
      </c>
      <c r="W112" s="26">
        <f t="shared" si="25"/>
        <v>143400824624.79999</v>
      </c>
      <c r="X112" s="26">
        <f t="shared" si="26"/>
        <v>143400.82462480001</v>
      </c>
      <c r="Y112" s="26">
        <f t="shared" si="27"/>
        <v>2544517293.5999999</v>
      </c>
      <c r="Z112" s="26">
        <f t="shared" si="28"/>
        <v>2544.5172935999999</v>
      </c>
      <c r="AA112" s="9">
        <f t="shared" si="29"/>
        <v>1168405296349.23</v>
      </c>
      <c r="AB112" s="9">
        <v>116.840529634923</v>
      </c>
      <c r="AC112" s="9">
        <f t="shared" si="30"/>
        <v>97527616144.100006</v>
      </c>
      <c r="AD112" s="9">
        <v>97527.6161441</v>
      </c>
      <c r="AE112" s="21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</row>
    <row r="113" spans="1:204">
      <c r="A113" s="7" t="s">
        <v>39</v>
      </c>
      <c r="B113" s="8">
        <v>2017</v>
      </c>
      <c r="C113" s="23">
        <v>262.20999999999998</v>
      </c>
      <c r="D113" s="24">
        <v>162.99</v>
      </c>
      <c r="E113" s="32">
        <v>0.17</v>
      </c>
      <c r="F113" s="24">
        <v>59.1</v>
      </c>
      <c r="G113" s="26">
        <f t="shared" si="20"/>
        <v>1046916920000</v>
      </c>
      <c r="H113" s="26">
        <f t="shared" si="21"/>
        <v>104.691692</v>
      </c>
      <c r="I113" s="26">
        <f t="shared" si="22"/>
        <v>19983669400</v>
      </c>
      <c r="J113" s="26">
        <f t="shared" si="36"/>
        <v>19983.669399999999</v>
      </c>
      <c r="K113" s="27">
        <v>22837</v>
      </c>
      <c r="L113" s="27">
        <v>50.54</v>
      </c>
      <c r="M113" s="26">
        <f t="shared" si="23"/>
        <v>1035497446.9966</v>
      </c>
      <c r="N113" s="26">
        <f t="shared" si="37"/>
        <v>1035.4974469966</v>
      </c>
      <c r="O113" s="26">
        <f t="shared" si="24"/>
        <v>65297845518.5</v>
      </c>
      <c r="P113" s="26">
        <f t="shared" si="38"/>
        <v>65297.845518499998</v>
      </c>
      <c r="Q113" s="27">
        <v>19241.3</v>
      </c>
      <c r="R113" s="28">
        <f>Q113*29.4%</f>
        <v>5656.9422000000004</v>
      </c>
      <c r="S113" s="28">
        <f>Q113*24.8%</f>
        <v>4771.8424000000005</v>
      </c>
      <c r="T113" s="28">
        <f>Q113*11.9%</f>
        <v>2289.7147</v>
      </c>
      <c r="U113" s="28">
        <f>Q113*29.8%</f>
        <v>5733.9074000000001</v>
      </c>
      <c r="V113" s="28">
        <f>Q113*4.1%</f>
        <v>788.89329999999995</v>
      </c>
      <c r="W113" s="26">
        <f t="shared" si="25"/>
        <v>156520663806</v>
      </c>
      <c r="X113" s="26">
        <f t="shared" si="26"/>
        <v>156520.663806</v>
      </c>
      <c r="Y113" s="26">
        <f t="shared" si="27"/>
        <v>2827412828.5</v>
      </c>
      <c r="Z113" s="26">
        <f t="shared" si="28"/>
        <v>2827.4128285000002</v>
      </c>
      <c r="AA113" s="9">
        <f t="shared" si="29"/>
        <v>1204473081253</v>
      </c>
      <c r="AB113" s="9">
        <v>120.4473081253</v>
      </c>
      <c r="AC113" s="9">
        <f t="shared" si="30"/>
        <v>88108927747</v>
      </c>
      <c r="AD113" s="9">
        <v>88108.927746999994</v>
      </c>
      <c r="AE113" s="21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</row>
    <row r="114" spans="1:204">
      <c r="A114" s="7" t="s">
        <v>39</v>
      </c>
      <c r="B114" s="8">
        <v>2018</v>
      </c>
      <c r="C114" s="23">
        <v>273.33</v>
      </c>
      <c r="D114" s="24">
        <v>153.77000000000001</v>
      </c>
      <c r="E114" s="32">
        <v>0.18</v>
      </c>
      <c r="F114" s="24">
        <v>65.400000000000006</v>
      </c>
      <c r="G114" s="26">
        <f t="shared" si="20"/>
        <v>1095335922000</v>
      </c>
      <c r="H114" s="26">
        <f t="shared" si="21"/>
        <v>109.5335922</v>
      </c>
      <c r="I114" s="26">
        <f t="shared" si="22"/>
        <v>20921352000</v>
      </c>
      <c r="J114" s="26">
        <f t="shared" si="36"/>
        <v>20921.351999999999</v>
      </c>
      <c r="K114" s="27">
        <v>20573</v>
      </c>
      <c r="L114" s="27">
        <v>48.69</v>
      </c>
      <c r="M114" s="26">
        <f t="shared" si="23"/>
        <v>898694623.78289998</v>
      </c>
      <c r="N114" s="26">
        <f t="shared" si="37"/>
        <v>898.69462378289995</v>
      </c>
      <c r="O114" s="26">
        <f t="shared" si="24"/>
        <v>56671141857.75</v>
      </c>
      <c r="P114" s="26">
        <f t="shared" si="38"/>
        <v>56671.141857750001</v>
      </c>
      <c r="Q114" s="27">
        <v>22156.44</v>
      </c>
      <c r="R114" s="28">
        <f>Q114*28.7%</f>
        <v>6358.8982800000003</v>
      </c>
      <c r="S114" s="28">
        <f>Q114*24.4%</f>
        <v>5406.1713600000003</v>
      </c>
      <c r="T114" s="28">
        <f>Q114*13.3%</f>
        <v>2946.8065200000001</v>
      </c>
      <c r="U114" s="28">
        <f>Q114*29.5%</f>
        <v>6536.1498000000001</v>
      </c>
      <c r="V114" s="28">
        <f>Q114*4%</f>
        <v>886.25760000000002</v>
      </c>
      <c r="W114" s="26">
        <f t="shared" si="25"/>
        <v>180114575176.79999</v>
      </c>
      <c r="X114" s="26">
        <f t="shared" si="26"/>
        <v>180114.57517679999</v>
      </c>
      <c r="Y114" s="26">
        <f t="shared" si="27"/>
        <v>3259987799.4000001</v>
      </c>
      <c r="Z114" s="26">
        <f t="shared" si="28"/>
        <v>3259.9877993999999</v>
      </c>
      <c r="AA114" s="9">
        <f t="shared" si="29"/>
        <v>1276349191800.5801</v>
      </c>
      <c r="AB114" s="9">
        <v>127.63491918005801</v>
      </c>
      <c r="AC114" s="9">
        <f t="shared" si="30"/>
        <v>80852481657.149994</v>
      </c>
      <c r="AD114" s="9">
        <v>80852.481657149998</v>
      </c>
      <c r="AE114" s="21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</row>
    <row r="115" spans="1:204">
      <c r="A115" s="7" t="s">
        <v>39</v>
      </c>
      <c r="B115" s="8">
        <v>2019</v>
      </c>
      <c r="C115" s="23">
        <v>276.14999999999998</v>
      </c>
      <c r="D115" s="24">
        <v>148.59</v>
      </c>
      <c r="E115" s="32">
        <v>0.14000000000000001</v>
      </c>
      <c r="F115" s="24">
        <v>68.94</v>
      </c>
      <c r="G115" s="26">
        <f t="shared" si="20"/>
        <v>1119567836000</v>
      </c>
      <c r="H115" s="26">
        <f t="shared" si="21"/>
        <v>111.95678359999999</v>
      </c>
      <c r="I115" s="26">
        <f t="shared" si="22"/>
        <v>21339487200</v>
      </c>
      <c r="J115" s="26">
        <f t="shared" si="36"/>
        <v>21339.4872</v>
      </c>
      <c r="K115" s="27">
        <v>23241</v>
      </c>
      <c r="L115" s="27">
        <v>48.14</v>
      </c>
      <c r="M115" s="26">
        <f t="shared" si="23"/>
        <v>1003773300.4758</v>
      </c>
      <c r="N115" s="26">
        <f t="shared" si="37"/>
        <v>1003.7733004758001</v>
      </c>
      <c r="O115" s="26">
        <f t="shared" si="24"/>
        <v>63297339940.5</v>
      </c>
      <c r="P115" s="26">
        <f t="shared" si="38"/>
        <v>63297.339940500002</v>
      </c>
      <c r="Q115" s="27">
        <v>24833.43</v>
      </c>
      <c r="R115" s="28">
        <f>Q115*28.8%</f>
        <v>7152.0278399999997</v>
      </c>
      <c r="S115" s="28">
        <f>Q115*23.8%</f>
        <v>5910.3563400000003</v>
      </c>
      <c r="T115" s="28">
        <f>Q115*13.3%</f>
        <v>3302.8461900000002</v>
      </c>
      <c r="U115" s="28">
        <f>Q115*30%</f>
        <v>7450.0290000000005</v>
      </c>
      <c r="V115" s="28">
        <f>Q115*4%</f>
        <v>993.33720000000005</v>
      </c>
      <c r="W115" s="26">
        <f t="shared" si="25"/>
        <v>200225489398.20001</v>
      </c>
      <c r="X115" s="26">
        <f t="shared" si="26"/>
        <v>200225.48939820001</v>
      </c>
      <c r="Y115" s="26">
        <f t="shared" si="27"/>
        <v>3631392468.9000001</v>
      </c>
      <c r="Z115" s="26">
        <f t="shared" si="28"/>
        <v>3631.3924689</v>
      </c>
      <c r="AA115" s="9">
        <f t="shared" si="29"/>
        <v>1320797098698.6799</v>
      </c>
      <c r="AB115" s="9">
        <v>132.079709869868</v>
      </c>
      <c r="AC115" s="9">
        <f t="shared" si="30"/>
        <v>88268219609.399994</v>
      </c>
      <c r="AD115" s="9">
        <v>88268.219609399996</v>
      </c>
      <c r="AE115" s="21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</row>
    <row r="116" spans="1:204">
      <c r="A116" s="7" t="s">
        <v>39</v>
      </c>
      <c r="B116" s="8">
        <v>2020</v>
      </c>
      <c r="C116" s="23">
        <v>120.9</v>
      </c>
      <c r="D116" s="24">
        <v>77.92</v>
      </c>
      <c r="E116" s="32">
        <v>0.04</v>
      </c>
      <c r="F116" s="24">
        <v>41.4</v>
      </c>
      <c r="G116" s="26">
        <f t="shared" si="20"/>
        <v>613176652000</v>
      </c>
      <c r="H116" s="26">
        <f t="shared" si="21"/>
        <v>61.3176652</v>
      </c>
      <c r="I116" s="26">
        <f t="shared" si="22"/>
        <v>11113514400</v>
      </c>
      <c r="J116" s="26">
        <f t="shared" si="36"/>
        <v>11113.5144</v>
      </c>
      <c r="K116" s="27">
        <v>21474</v>
      </c>
      <c r="L116" s="27">
        <v>30.7</v>
      </c>
      <c r="M116" s="26">
        <f t="shared" si="23"/>
        <v>591460937.40600002</v>
      </c>
      <c r="N116" s="26">
        <f t="shared" si="37"/>
        <v>591.46093740599997</v>
      </c>
      <c r="O116" s="26">
        <f t="shared" si="24"/>
        <v>37297170585</v>
      </c>
      <c r="P116" s="26">
        <f t="shared" si="38"/>
        <v>37297.170585</v>
      </c>
      <c r="Q116" s="27">
        <v>15341.8</v>
      </c>
      <c r="R116" s="28">
        <f>Q116*18%</f>
        <v>2761.5239999999999</v>
      </c>
      <c r="S116" s="28">
        <f>Q116*15.5%</f>
        <v>2377.9789999999998</v>
      </c>
      <c r="T116" s="28">
        <f>Q116*15.8%</f>
        <v>2424.0043999999998</v>
      </c>
      <c r="U116" s="28">
        <f>Q116*44%</f>
        <v>6750.3919999999998</v>
      </c>
      <c r="V116" s="28">
        <f>Q116*6.7%</f>
        <v>1027.9005999999999</v>
      </c>
      <c r="W116" s="26">
        <f t="shared" si="25"/>
        <v>111943284716</v>
      </c>
      <c r="X116" s="26">
        <f t="shared" si="26"/>
        <v>111943.28471599999</v>
      </c>
      <c r="Y116" s="26">
        <f t="shared" si="27"/>
        <v>2098758240</v>
      </c>
      <c r="Z116" s="26">
        <f t="shared" si="28"/>
        <v>2098.7582400000001</v>
      </c>
      <c r="AA116" s="9">
        <f t="shared" si="29"/>
        <v>725711397653.40601</v>
      </c>
      <c r="AB116" s="9">
        <v>72.571139765340604</v>
      </c>
      <c r="AC116" s="9">
        <f t="shared" si="30"/>
        <v>50509443225</v>
      </c>
      <c r="AD116" s="9">
        <v>50509.443225000003</v>
      </c>
      <c r="AE116" s="21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</row>
    <row r="117" spans="1:204">
      <c r="A117" s="7" t="s">
        <v>39</v>
      </c>
      <c r="B117" s="8">
        <v>2021</v>
      </c>
      <c r="C117" s="23">
        <v>135.72999999999999</v>
      </c>
      <c r="D117" s="24">
        <v>72.900000000000006</v>
      </c>
      <c r="E117" s="32">
        <v>0.09</v>
      </c>
      <c r="F117" s="24">
        <v>47.06</v>
      </c>
      <c r="G117" s="26">
        <f t="shared" si="20"/>
        <v>666841754000</v>
      </c>
      <c r="H117" s="26">
        <f t="shared" si="21"/>
        <v>66.684175400000001</v>
      </c>
      <c r="I117" s="26">
        <f t="shared" si="22"/>
        <v>12190326600</v>
      </c>
      <c r="J117" s="26">
        <f t="shared" si="36"/>
        <v>12190.3266</v>
      </c>
      <c r="K117" s="27">
        <v>19234</v>
      </c>
      <c r="L117" s="27">
        <v>33.770000000000003</v>
      </c>
      <c r="M117" s="26">
        <f t="shared" si="23"/>
        <v>582740785.93060005</v>
      </c>
      <c r="N117" s="26">
        <f t="shared" si="37"/>
        <v>582.74078593060005</v>
      </c>
      <c r="O117" s="26">
        <f t="shared" si="24"/>
        <v>36747283083.5</v>
      </c>
      <c r="P117" s="26">
        <f t="shared" si="38"/>
        <v>36747.283083499999</v>
      </c>
      <c r="Q117" s="27">
        <v>21092.400000000001</v>
      </c>
      <c r="R117" s="28">
        <f>Q117*19.5%</f>
        <v>4113.018</v>
      </c>
      <c r="S117" s="28">
        <f>Q117*16.2%</f>
        <v>3416.9688000000001</v>
      </c>
      <c r="T117" s="28">
        <f>Q117*14%</f>
        <v>2952.9360000000001</v>
      </c>
      <c r="U117" s="28">
        <f>Q117*44.3%</f>
        <v>9343.9331999999995</v>
      </c>
      <c r="V117" s="28">
        <f>Q117*6.1%</f>
        <v>1286.6364000000001</v>
      </c>
      <c r="W117" s="26">
        <f t="shared" si="25"/>
        <v>154860400800</v>
      </c>
      <c r="X117" s="26">
        <f t="shared" si="26"/>
        <v>154860.4008</v>
      </c>
      <c r="Y117" s="26">
        <f t="shared" si="27"/>
        <v>2893877280</v>
      </c>
      <c r="Z117" s="26">
        <f t="shared" si="28"/>
        <v>2893.8772800000002</v>
      </c>
      <c r="AA117" s="9">
        <f t="shared" si="29"/>
        <v>822284895585.93103</v>
      </c>
      <c r="AB117" s="9">
        <v>82.228489558593097</v>
      </c>
      <c r="AC117" s="9">
        <f t="shared" si="30"/>
        <v>51831486963.5</v>
      </c>
      <c r="AD117" s="9">
        <v>51831.4869635</v>
      </c>
      <c r="AE117" s="21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</row>
    <row r="118" spans="1:204">
      <c r="A118" s="7" t="s">
        <v>39</v>
      </c>
      <c r="B118" s="8">
        <v>2022</v>
      </c>
      <c r="C118" s="23">
        <v>81.48</v>
      </c>
      <c r="D118" s="24">
        <v>40.97</v>
      </c>
      <c r="E118" s="32">
        <v>0.03</v>
      </c>
      <c r="F118" s="24">
        <v>29.04</v>
      </c>
      <c r="G118" s="26">
        <f t="shared" si="20"/>
        <v>402156438000</v>
      </c>
      <c r="H118" s="26">
        <f t="shared" si="21"/>
        <v>40.215643800000002</v>
      </c>
      <c r="I118" s="26">
        <f t="shared" si="22"/>
        <v>7350525000</v>
      </c>
      <c r="J118" s="26">
        <f t="shared" si="36"/>
        <v>7350.5249999999996</v>
      </c>
      <c r="K118" s="27">
        <v>17162</v>
      </c>
      <c r="L118" s="27">
        <v>35.04</v>
      </c>
      <c r="M118" s="26">
        <f t="shared" si="23"/>
        <v>539518993.16159999</v>
      </c>
      <c r="N118" s="26">
        <f t="shared" si="37"/>
        <v>539.51899316159995</v>
      </c>
      <c r="O118" s="26">
        <f t="shared" si="24"/>
        <v>34021742856</v>
      </c>
      <c r="P118" s="26">
        <f t="shared" si="38"/>
        <v>34021.742855999997</v>
      </c>
      <c r="Q118" s="27">
        <v>11519.9</v>
      </c>
      <c r="R118" s="28">
        <f>Q118*19.5%</f>
        <v>2246.3805000000002</v>
      </c>
      <c r="S118" s="28">
        <f>Q118*16.2%</f>
        <v>1866.2238</v>
      </c>
      <c r="T118" s="28">
        <f>Q118*14%</f>
        <v>1612.7860000000001</v>
      </c>
      <c r="U118" s="28">
        <f>Q118*44.3%</f>
        <v>5103.3157000000001</v>
      </c>
      <c r="V118" s="28">
        <f>Q118*6.1%</f>
        <v>702.71389999999997</v>
      </c>
      <c r="W118" s="26">
        <f t="shared" si="25"/>
        <v>84579105800</v>
      </c>
      <c r="X118" s="26">
        <f t="shared" si="26"/>
        <v>84579.105800000005</v>
      </c>
      <c r="Y118" s="26">
        <f t="shared" si="27"/>
        <v>1580530280</v>
      </c>
      <c r="Z118" s="26">
        <f t="shared" si="28"/>
        <v>1580.5302799999999</v>
      </c>
      <c r="AA118" s="9">
        <f t="shared" si="29"/>
        <v>487275062793.16199</v>
      </c>
      <c r="AB118" s="9">
        <v>48.727506279316202</v>
      </c>
      <c r="AC118" s="9">
        <f t="shared" si="30"/>
        <v>42952798136</v>
      </c>
      <c r="AD118" s="9">
        <v>42952.798135999998</v>
      </c>
      <c r="AE118" s="21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</row>
    <row r="119" spans="1:204">
      <c r="A119" s="7" t="s">
        <v>39</v>
      </c>
      <c r="B119" s="8">
        <v>2023</v>
      </c>
      <c r="C119" s="23">
        <v>225.41</v>
      </c>
      <c r="D119" s="24">
        <v>110.32</v>
      </c>
      <c r="E119" s="32">
        <v>0.09</v>
      </c>
      <c r="F119" s="24">
        <v>62.68</v>
      </c>
      <c r="G119" s="26">
        <f t="shared" si="20"/>
        <v>950491516000</v>
      </c>
      <c r="H119" s="26">
        <f t="shared" si="21"/>
        <v>95.049151600000002</v>
      </c>
      <c r="I119" s="26">
        <f t="shared" si="22"/>
        <v>17974955400</v>
      </c>
      <c r="J119" s="26">
        <f t="shared" si="36"/>
        <v>17974.955399999999</v>
      </c>
      <c r="K119" s="27">
        <v>13921</v>
      </c>
      <c r="L119" s="27">
        <v>43.34</v>
      </c>
      <c r="M119" s="26">
        <f t="shared" si="23"/>
        <v>541295084.72379994</v>
      </c>
      <c r="N119" s="26">
        <f t="shared" si="37"/>
        <v>541.29508472379996</v>
      </c>
      <c r="O119" s="26">
        <f t="shared" si="24"/>
        <v>34133742120.5</v>
      </c>
      <c r="P119" s="26">
        <f t="shared" si="38"/>
        <v>34133.742120499999</v>
      </c>
      <c r="Q119" s="27">
        <v>31449.73</v>
      </c>
      <c r="R119" s="28">
        <f>Q119*19.5%</f>
        <v>6132.6973500000004</v>
      </c>
      <c r="S119" s="28">
        <f>Q119*16.2%</f>
        <v>5094.8562599999996</v>
      </c>
      <c r="T119" s="28">
        <f>Q119*14%</f>
        <v>4402.9621999999999</v>
      </c>
      <c r="U119" s="28">
        <f>Q119*44.3%</f>
        <v>13932.230390000001</v>
      </c>
      <c r="V119" s="28">
        <f>Q119*6.1%</f>
        <v>1918.43353</v>
      </c>
      <c r="W119" s="26">
        <f t="shared" si="25"/>
        <v>230903917660</v>
      </c>
      <c r="X119" s="26">
        <f t="shared" si="26"/>
        <v>230903.91766000001</v>
      </c>
      <c r="Y119" s="26">
        <f t="shared" si="27"/>
        <v>4314902956</v>
      </c>
      <c r="Z119" s="26">
        <f t="shared" si="28"/>
        <v>4314.9029559999999</v>
      </c>
      <c r="AA119" s="9">
        <f t="shared" si="29"/>
        <v>1181936728744.72</v>
      </c>
      <c r="AB119" s="9">
        <v>118.193672874472</v>
      </c>
      <c r="AC119" s="9">
        <f t="shared" si="30"/>
        <v>56423600476.5</v>
      </c>
      <c r="AD119" s="9">
        <v>56423.600476500003</v>
      </c>
      <c r="AE119" s="21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</row>
    <row r="120" spans="1:204">
      <c r="A120" s="7" t="s">
        <v>39</v>
      </c>
      <c r="B120" s="8">
        <v>2024</v>
      </c>
      <c r="C120" s="28">
        <v>251.93</v>
      </c>
      <c r="D120" s="28">
        <v>125.1</v>
      </c>
      <c r="E120" s="34">
        <v>0.11</v>
      </c>
      <c r="F120" s="28">
        <v>70</v>
      </c>
      <c r="G120" s="26">
        <f t="shared" si="20"/>
        <v>1065151812000</v>
      </c>
      <c r="H120" s="26">
        <f t="shared" si="21"/>
        <v>106.5151812</v>
      </c>
      <c r="I120" s="26">
        <f t="shared" si="22"/>
        <v>20127521400</v>
      </c>
      <c r="J120" s="26">
        <f t="shared" si="36"/>
        <v>20127.521400000001</v>
      </c>
      <c r="K120" s="31">
        <v>13921</v>
      </c>
      <c r="L120" s="31">
        <v>43.34</v>
      </c>
      <c r="M120" s="26">
        <f t="shared" si="23"/>
        <v>541295084.72379994</v>
      </c>
      <c r="N120" s="26">
        <f t="shared" ref="N120" si="39">M120/10000000000</f>
        <v>5.4129508472380003E-2</v>
      </c>
      <c r="O120" s="26">
        <f t="shared" si="24"/>
        <v>34133742120.5</v>
      </c>
      <c r="P120" s="26">
        <f t="shared" si="38"/>
        <v>34133.742120499999</v>
      </c>
      <c r="Q120" s="31">
        <v>31449.73</v>
      </c>
      <c r="R120" s="28">
        <f>Q120*19.5%</f>
        <v>6132.6973500000004</v>
      </c>
      <c r="S120" s="28">
        <f>Q120*16.2%</f>
        <v>5094.8562599999996</v>
      </c>
      <c r="T120" s="28">
        <f>Q120*14%</f>
        <v>4402.9621999999999</v>
      </c>
      <c r="U120" s="28">
        <f>Q120*44.3%</f>
        <v>13932.230390000001</v>
      </c>
      <c r="V120" s="28">
        <f>Q120*6.1%</f>
        <v>1918.43353</v>
      </c>
      <c r="W120" s="26">
        <f t="shared" si="25"/>
        <v>230903917660</v>
      </c>
      <c r="X120" s="26">
        <f t="shared" si="26"/>
        <v>230903.91766000001</v>
      </c>
      <c r="Y120" s="26">
        <f t="shared" si="27"/>
        <v>4314902956</v>
      </c>
      <c r="Z120" s="26">
        <f t="shared" si="28"/>
        <v>4314.9029559999999</v>
      </c>
      <c r="AA120" s="9">
        <f t="shared" si="29"/>
        <v>1296597024744.72</v>
      </c>
      <c r="AB120" s="9">
        <v>129.659702474472</v>
      </c>
      <c r="AC120" s="9">
        <f t="shared" si="30"/>
        <v>58576166476.5</v>
      </c>
      <c r="AD120" s="9">
        <v>58576.166476500002</v>
      </c>
      <c r="AE120" s="21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</row>
    <row r="121" spans="1:204">
      <c r="A121" s="7" t="s">
        <v>40</v>
      </c>
      <c r="B121" s="8">
        <v>2008</v>
      </c>
      <c r="C121" s="23">
        <v>227.32</v>
      </c>
      <c r="D121" s="24">
        <v>213.56</v>
      </c>
      <c r="E121" s="32">
        <v>0.28999999999999998</v>
      </c>
      <c r="F121" s="27">
        <v>89.5</v>
      </c>
      <c r="G121" s="26">
        <f t="shared" si="20"/>
        <v>1379562342000</v>
      </c>
      <c r="H121" s="26">
        <f t="shared" si="21"/>
        <v>137.95623420000001</v>
      </c>
      <c r="I121" s="26">
        <f t="shared" si="22"/>
        <v>24072209000</v>
      </c>
      <c r="J121" s="26">
        <f t="shared" si="36"/>
        <v>24072.208999999999</v>
      </c>
      <c r="K121" s="27">
        <v>51360</v>
      </c>
      <c r="L121" s="27">
        <v>56.85</v>
      </c>
      <c r="M121" s="26">
        <f t="shared" si="23"/>
        <v>2619571320.7199998</v>
      </c>
      <c r="N121" s="26">
        <f t="shared" si="37"/>
        <v>2619.5713207200001</v>
      </c>
      <c r="O121" s="26">
        <f t="shared" si="24"/>
        <v>165188590200</v>
      </c>
      <c r="P121" s="26">
        <f t="shared" si="38"/>
        <v>165188.59020000001</v>
      </c>
      <c r="Q121" s="27">
        <v>8554</v>
      </c>
      <c r="R121" s="28">
        <f>Q121*27.3%</f>
        <v>2335.2420000000002</v>
      </c>
      <c r="S121" s="28">
        <f>Q121*24.9%</f>
        <v>2129.9459999999999</v>
      </c>
      <c r="T121" s="28">
        <f>Q121*3.3%</f>
        <v>282.28199999999998</v>
      </c>
      <c r="U121" s="28">
        <f>Q121*36.7%</f>
        <v>3139.3180000000002</v>
      </c>
      <c r="V121" s="28">
        <f>Q121*7.8%</f>
        <v>667.21199999999999</v>
      </c>
      <c r="W121" s="26">
        <f t="shared" si="25"/>
        <v>67227767880</v>
      </c>
      <c r="X121" s="26">
        <f t="shared" si="26"/>
        <v>67227.767879999999</v>
      </c>
      <c r="Y121" s="26">
        <f t="shared" si="27"/>
        <v>1208166960</v>
      </c>
      <c r="Z121" s="26">
        <f t="shared" si="28"/>
        <v>1208.16696</v>
      </c>
      <c r="AA121" s="9">
        <f t="shared" si="29"/>
        <v>1449409681200.72</v>
      </c>
      <c r="AB121" s="9">
        <v>144.940968120072</v>
      </c>
      <c r="AC121" s="9">
        <f t="shared" si="30"/>
        <v>190468966160</v>
      </c>
      <c r="AD121" s="9">
        <v>190468.96616000001</v>
      </c>
      <c r="AE121" s="21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</row>
    <row r="122" spans="1:204">
      <c r="A122" s="7" t="s">
        <v>40</v>
      </c>
      <c r="B122" s="8">
        <v>2009</v>
      </c>
      <c r="C122" s="23">
        <v>239.06</v>
      </c>
      <c r="D122" s="24">
        <v>226.87</v>
      </c>
      <c r="E122" s="32">
        <v>0.3</v>
      </c>
      <c r="F122" s="27">
        <v>116</v>
      </c>
      <c r="G122" s="26">
        <f t="shared" si="20"/>
        <v>1648912670000</v>
      </c>
      <c r="H122" s="26">
        <f t="shared" si="21"/>
        <v>164.891267</v>
      </c>
      <c r="I122" s="26">
        <f t="shared" si="22"/>
        <v>28203008800</v>
      </c>
      <c r="J122" s="26">
        <f t="shared" si="36"/>
        <v>28203.0088</v>
      </c>
      <c r="K122" s="27">
        <v>53811</v>
      </c>
      <c r="L122" s="27">
        <v>58.73</v>
      </c>
      <c r="M122" s="26">
        <f t="shared" si="23"/>
        <v>2835344321.3151002</v>
      </c>
      <c r="N122" s="26">
        <f t="shared" si="37"/>
        <v>2835.3443213150999</v>
      </c>
      <c r="O122" s="26">
        <f t="shared" si="24"/>
        <v>178795105697.25</v>
      </c>
      <c r="P122" s="26">
        <f t="shared" si="38"/>
        <v>178795.10569724999</v>
      </c>
      <c r="Q122" s="27">
        <v>10986.5</v>
      </c>
      <c r="R122" s="28">
        <f>Q122*28.9%</f>
        <v>3175.0985000000001</v>
      </c>
      <c r="S122" s="28">
        <f>Q122*23.4%</f>
        <v>2570.8409999999999</v>
      </c>
      <c r="T122" s="28">
        <f>Q122*3.5%</f>
        <v>384.52749999999997</v>
      </c>
      <c r="U122" s="28">
        <f>Q122*35.9%</f>
        <v>3944.1534999999999</v>
      </c>
      <c r="V122" s="28">
        <f>Q122*8.4%</f>
        <v>922.86599999999999</v>
      </c>
      <c r="W122" s="26">
        <f t="shared" si="25"/>
        <v>84092868300</v>
      </c>
      <c r="X122" s="26">
        <f t="shared" si="26"/>
        <v>84092.868300000002</v>
      </c>
      <c r="Y122" s="26">
        <f t="shared" si="27"/>
        <v>1518279367.5</v>
      </c>
      <c r="Z122" s="26">
        <f t="shared" si="28"/>
        <v>1518.2793675</v>
      </c>
      <c r="AA122" s="9">
        <f t="shared" si="29"/>
        <v>1735840882621.3201</v>
      </c>
      <c r="AB122" s="9">
        <v>173.58408826213201</v>
      </c>
      <c r="AC122" s="9">
        <f t="shared" si="30"/>
        <v>208516393864.75</v>
      </c>
      <c r="AD122" s="9">
        <v>208516.39386474999</v>
      </c>
      <c r="AE122" s="21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</row>
    <row r="123" spans="1:204">
      <c r="A123" s="7" t="s">
        <v>40</v>
      </c>
      <c r="B123" s="8">
        <v>2010</v>
      </c>
      <c r="C123" s="23">
        <v>259.47000000000003</v>
      </c>
      <c r="D123" s="24">
        <v>243.19</v>
      </c>
      <c r="E123" s="32">
        <v>0.3</v>
      </c>
      <c r="F123" s="27">
        <v>132</v>
      </c>
      <c r="G123" s="26">
        <f t="shared" si="20"/>
        <v>1838102610000</v>
      </c>
      <c r="H123" s="26">
        <f t="shared" si="21"/>
        <v>183.810261</v>
      </c>
      <c r="I123" s="26">
        <f t="shared" si="22"/>
        <v>31323753600</v>
      </c>
      <c r="J123" s="26">
        <f t="shared" si="36"/>
        <v>31323.7536</v>
      </c>
      <c r="K123" s="27">
        <v>44299</v>
      </c>
      <c r="L123" s="27">
        <v>49.48</v>
      </c>
      <c r="M123" s="26">
        <f t="shared" si="23"/>
        <v>1966519949.9084001</v>
      </c>
      <c r="N123" s="26">
        <f t="shared" si="37"/>
        <v>1966.5199499083999</v>
      </c>
      <c r="O123" s="26">
        <f t="shared" si="24"/>
        <v>124007563969</v>
      </c>
      <c r="P123" s="26">
        <f t="shared" si="38"/>
        <v>124007.563969</v>
      </c>
      <c r="Q123" s="27">
        <v>15874.4</v>
      </c>
      <c r="R123" s="28">
        <f>Q123*32.9%</f>
        <v>5222.6776</v>
      </c>
      <c r="S123" s="28">
        <f>Q123*25%</f>
        <v>3968.6</v>
      </c>
      <c r="T123" s="28">
        <f>Q123*3.6%</f>
        <v>571.47839999999997</v>
      </c>
      <c r="U123" s="28">
        <f>Q123*31%</f>
        <v>4921.0640000000003</v>
      </c>
      <c r="V123" s="28">
        <f>Q123*7.5%</f>
        <v>1190.58</v>
      </c>
      <c r="W123" s="26">
        <f t="shared" si="25"/>
        <v>123677291656</v>
      </c>
      <c r="X123" s="26">
        <f t="shared" si="26"/>
        <v>123677.291656</v>
      </c>
      <c r="Y123" s="26">
        <f t="shared" si="27"/>
        <v>2219241120</v>
      </c>
      <c r="Z123" s="26">
        <f t="shared" si="28"/>
        <v>2219.2411200000001</v>
      </c>
      <c r="AA123" s="9">
        <f t="shared" si="29"/>
        <v>1963746421605.9099</v>
      </c>
      <c r="AB123" s="9">
        <v>196.37464216059101</v>
      </c>
      <c r="AC123" s="9">
        <f t="shared" si="30"/>
        <v>157550558689</v>
      </c>
      <c r="AD123" s="9">
        <v>157550.558689</v>
      </c>
      <c r="AE123" s="21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</row>
    <row r="124" spans="1:204">
      <c r="A124" s="7" t="s">
        <v>40</v>
      </c>
      <c r="B124" s="8">
        <v>2011</v>
      </c>
      <c r="C124" s="23">
        <v>267.35000000000002</v>
      </c>
      <c r="D124" s="24">
        <v>273.89</v>
      </c>
      <c r="E124" s="32">
        <v>0.4</v>
      </c>
      <c r="F124" s="27">
        <v>144.30000000000001</v>
      </c>
      <c r="G124" s="26">
        <f t="shared" si="20"/>
        <v>2010310936000</v>
      </c>
      <c r="H124" s="26">
        <f t="shared" si="21"/>
        <v>201.03109359999999</v>
      </c>
      <c r="I124" s="26">
        <f t="shared" si="22"/>
        <v>33927923600</v>
      </c>
      <c r="J124" s="26">
        <f t="shared" si="36"/>
        <v>33927.923600000002</v>
      </c>
      <c r="K124" s="27">
        <v>68901</v>
      </c>
      <c r="L124" s="27">
        <v>51.45</v>
      </c>
      <c r="M124" s="26">
        <f t="shared" si="23"/>
        <v>3180428578.2465</v>
      </c>
      <c r="N124" s="26">
        <f t="shared" si="37"/>
        <v>3180.4285782464999</v>
      </c>
      <c r="O124" s="26">
        <f t="shared" si="24"/>
        <v>200555911158.75</v>
      </c>
      <c r="P124" s="26">
        <f t="shared" si="38"/>
        <v>200555.91115875001</v>
      </c>
      <c r="Q124" s="27">
        <v>20443.519</v>
      </c>
      <c r="R124" s="28">
        <f>Q124*29.5%</f>
        <v>6030.8381049999998</v>
      </c>
      <c r="S124" s="28">
        <f>Q124*23.7%</f>
        <v>4845.1140029999997</v>
      </c>
      <c r="T124" s="28">
        <f>Q124*15.2%</f>
        <v>3107.4148879999998</v>
      </c>
      <c r="U124" s="28">
        <f>Q124*28.9%</f>
        <v>5908.1769910000003</v>
      </c>
      <c r="V124" s="28">
        <f>Q124*2.6%</f>
        <v>531.53149399999995</v>
      </c>
      <c r="W124" s="26">
        <f t="shared" si="25"/>
        <v>166317839954.12</v>
      </c>
      <c r="X124" s="26">
        <f t="shared" si="26"/>
        <v>166317.83995411999</v>
      </c>
      <c r="Y124" s="26">
        <f t="shared" si="27"/>
        <v>3021347673.0100002</v>
      </c>
      <c r="Z124" s="26">
        <f t="shared" si="28"/>
        <v>3021.3476730100001</v>
      </c>
      <c r="AA124" s="9">
        <f t="shared" si="29"/>
        <v>2179809204532.3701</v>
      </c>
      <c r="AB124" s="9">
        <v>217.98092045323699</v>
      </c>
      <c r="AC124" s="9">
        <f t="shared" si="30"/>
        <v>237505182431.76001</v>
      </c>
      <c r="AD124" s="9">
        <v>237505.18243176001</v>
      </c>
      <c r="AE124" s="21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</row>
    <row r="125" spans="1:204">
      <c r="A125" s="7" t="s">
        <v>40</v>
      </c>
      <c r="B125" s="8">
        <v>2012</v>
      </c>
      <c r="C125" s="23">
        <v>262.37</v>
      </c>
      <c r="D125" s="24">
        <v>296.81</v>
      </c>
      <c r="E125" s="32">
        <v>0.37</v>
      </c>
      <c r="F125" s="27">
        <v>182</v>
      </c>
      <c r="G125" s="26">
        <f t="shared" si="20"/>
        <v>2382264690000</v>
      </c>
      <c r="H125" s="26">
        <f t="shared" si="21"/>
        <v>238.22646900000001</v>
      </c>
      <c r="I125" s="26">
        <f t="shared" si="22"/>
        <v>39217982200</v>
      </c>
      <c r="J125" s="26">
        <f t="shared" si="36"/>
        <v>39217.982199999999</v>
      </c>
      <c r="K125" s="27" t="s">
        <v>41</v>
      </c>
      <c r="L125" s="27">
        <v>48.89</v>
      </c>
      <c r="M125" s="26">
        <f t="shared" si="23"/>
        <v>1945878355.9919</v>
      </c>
      <c r="N125" s="26">
        <f t="shared" si="37"/>
        <v>1945.8783559919</v>
      </c>
      <c r="O125" s="26">
        <f t="shared" si="24"/>
        <v>122705917485.25</v>
      </c>
      <c r="P125" s="26">
        <f t="shared" si="38"/>
        <v>122705.91748525</v>
      </c>
      <c r="Q125" s="27">
        <v>25381.616999999998</v>
      </c>
      <c r="R125" s="28">
        <f>Q125*28%</f>
        <v>7106.8527599999998</v>
      </c>
      <c r="S125" s="28">
        <f>Q125*24.4%</f>
        <v>6193.1145479999996</v>
      </c>
      <c r="T125" s="28">
        <f>Q125*12.8%</f>
        <v>3248.8469759999998</v>
      </c>
      <c r="U125" s="28">
        <f>Q125*32%</f>
        <v>8122.11744</v>
      </c>
      <c r="V125" s="28">
        <f>Q125*2.9%</f>
        <v>736.06689300000005</v>
      </c>
      <c r="W125" s="26">
        <f t="shared" si="25"/>
        <v>207864275318.51999</v>
      </c>
      <c r="X125" s="26">
        <f t="shared" si="26"/>
        <v>207864.27531852</v>
      </c>
      <c r="Y125" s="26">
        <f t="shared" si="27"/>
        <v>3765489790.0349998</v>
      </c>
      <c r="Z125" s="26">
        <f t="shared" si="28"/>
        <v>3765.4897900350002</v>
      </c>
      <c r="AA125" s="9">
        <f t="shared" si="29"/>
        <v>2592074843674.5098</v>
      </c>
      <c r="AB125" s="9">
        <v>259.207484367451</v>
      </c>
      <c r="AC125" s="9">
        <f t="shared" si="30"/>
        <v>165689389475.285</v>
      </c>
      <c r="AD125" s="9">
        <v>165689.38947528499</v>
      </c>
      <c r="AE125" s="21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</row>
    <row r="126" spans="1:204">
      <c r="A126" s="7" t="s">
        <v>40</v>
      </c>
      <c r="B126" s="8">
        <v>2013</v>
      </c>
      <c r="C126" s="23">
        <v>256.83999999999997</v>
      </c>
      <c r="D126" s="24">
        <v>216.07</v>
      </c>
      <c r="E126" s="32">
        <v>0.4</v>
      </c>
      <c r="F126" s="27">
        <v>212.5</v>
      </c>
      <c r="G126" s="26">
        <f t="shared" si="20"/>
        <v>2499738956000</v>
      </c>
      <c r="H126" s="26">
        <f t="shared" si="21"/>
        <v>249.97389559999999</v>
      </c>
      <c r="I126" s="26">
        <f t="shared" si="22"/>
        <v>40984638800</v>
      </c>
      <c r="J126" s="26">
        <f t="shared" si="36"/>
        <v>40984.638800000001</v>
      </c>
      <c r="K126" s="27">
        <v>42314</v>
      </c>
      <c r="L126" s="27">
        <v>47.37</v>
      </c>
      <c r="M126" s="26">
        <f t="shared" si="23"/>
        <v>1798300269.8706</v>
      </c>
      <c r="N126" s="26">
        <f t="shared" si="37"/>
        <v>1798.3002698706</v>
      </c>
      <c r="O126" s="26">
        <f t="shared" si="24"/>
        <v>113399732233.5</v>
      </c>
      <c r="P126" s="26">
        <f t="shared" si="38"/>
        <v>113399.73223350001</v>
      </c>
      <c r="Q126" s="27">
        <v>29156.855</v>
      </c>
      <c r="R126" s="28">
        <f>Q126*28.1%</f>
        <v>8193.0762549999999</v>
      </c>
      <c r="S126" s="28">
        <f>Q126*25.6%</f>
        <v>7464.15488</v>
      </c>
      <c r="T126" s="28">
        <f>Q126*10.6%</f>
        <v>3090.6266300000002</v>
      </c>
      <c r="U126" s="28">
        <f>Q126*33.1%</f>
        <v>9650.9190049999997</v>
      </c>
      <c r="V126" s="28">
        <f>Q126*2.7%</f>
        <v>787.23508500000003</v>
      </c>
      <c r="W126" s="26">
        <f t="shared" si="25"/>
        <v>241499815456.89999</v>
      </c>
      <c r="X126" s="26">
        <f t="shared" si="26"/>
        <v>241499.81545689999</v>
      </c>
      <c r="Y126" s="26">
        <f t="shared" si="27"/>
        <v>4354576294.25</v>
      </c>
      <c r="Z126" s="26">
        <f t="shared" si="28"/>
        <v>4354.5762942499996</v>
      </c>
      <c r="AA126" s="9">
        <f t="shared" si="29"/>
        <v>2743037071726.77</v>
      </c>
      <c r="AB126" s="9">
        <v>274.30370717267698</v>
      </c>
      <c r="AC126" s="9">
        <f t="shared" si="30"/>
        <v>158738947327.75</v>
      </c>
      <c r="AD126" s="9">
        <v>158738.94732775001</v>
      </c>
      <c r="AE126" s="21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</row>
    <row r="127" spans="1:204">
      <c r="A127" s="7" t="s">
        <v>40</v>
      </c>
      <c r="B127" s="8">
        <v>2014</v>
      </c>
      <c r="C127" s="23">
        <v>261.45</v>
      </c>
      <c r="D127" s="24">
        <v>231.23</v>
      </c>
      <c r="E127" s="32">
        <v>0.4</v>
      </c>
      <c r="F127" s="27">
        <v>250.7</v>
      </c>
      <c r="G127" s="26">
        <f t="shared" si="20"/>
        <v>2870097852000</v>
      </c>
      <c r="H127" s="26">
        <f t="shared" si="21"/>
        <v>287.00978520000001</v>
      </c>
      <c r="I127" s="26">
        <f t="shared" si="22"/>
        <v>46449969200</v>
      </c>
      <c r="J127" s="26">
        <f t="shared" si="36"/>
        <v>46449.9692</v>
      </c>
      <c r="K127" s="27">
        <v>38870</v>
      </c>
      <c r="L127" s="27">
        <v>44.18</v>
      </c>
      <c r="M127" s="26">
        <f t="shared" si="23"/>
        <v>1540689047.2219999</v>
      </c>
      <c r="N127" s="26">
        <f t="shared" si="37"/>
        <v>1540.689047222</v>
      </c>
      <c r="O127" s="26">
        <f t="shared" si="24"/>
        <v>97154923645</v>
      </c>
      <c r="P127" s="26">
        <f t="shared" si="38"/>
        <v>97154.923645000003</v>
      </c>
      <c r="Q127" s="27">
        <v>10672.723</v>
      </c>
      <c r="R127" s="28">
        <f>Q127*14.2%</f>
        <v>1515.526666</v>
      </c>
      <c r="S127" s="28">
        <f>Q127*50.1%</f>
        <v>5347.0342229999997</v>
      </c>
      <c r="T127" s="28">
        <f>Q127*9.1%</f>
        <v>971.21779300000003</v>
      </c>
      <c r="U127" s="28">
        <f>Q127*24%</f>
        <v>2561.45352</v>
      </c>
      <c r="V127" s="28">
        <f>Q127*2.6%</f>
        <v>277.49079799999998</v>
      </c>
      <c r="W127" s="26">
        <f t="shared" si="25"/>
        <v>118864464050.06</v>
      </c>
      <c r="X127" s="26">
        <f t="shared" si="26"/>
        <v>118864.46405006001</v>
      </c>
      <c r="Y127" s="26">
        <f t="shared" si="27"/>
        <v>2018265282.915</v>
      </c>
      <c r="Z127" s="26">
        <f t="shared" si="28"/>
        <v>2018.2652829149999</v>
      </c>
      <c r="AA127" s="9">
        <f t="shared" si="29"/>
        <v>2990503005097.2798</v>
      </c>
      <c r="AB127" s="9">
        <v>299.050300509728</v>
      </c>
      <c r="AC127" s="9">
        <f t="shared" si="30"/>
        <v>145623158127.91501</v>
      </c>
      <c r="AD127" s="9">
        <v>145623.158127915</v>
      </c>
      <c r="AE127" s="21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</row>
    <row r="128" spans="1:204">
      <c r="A128" s="7" t="s">
        <v>40</v>
      </c>
      <c r="B128" s="8">
        <v>2015</v>
      </c>
      <c r="C128" s="23">
        <v>257.58</v>
      </c>
      <c r="D128" s="24">
        <v>229.56</v>
      </c>
      <c r="E128" s="32">
        <v>0.41</v>
      </c>
      <c r="F128" s="27">
        <v>281.39999999999998</v>
      </c>
      <c r="G128" s="26">
        <f t="shared" si="20"/>
        <v>3135863816000</v>
      </c>
      <c r="H128" s="26">
        <f t="shared" si="21"/>
        <v>313.58638159999998</v>
      </c>
      <c r="I128" s="26">
        <f t="shared" si="22"/>
        <v>50258869800</v>
      </c>
      <c r="J128" s="26">
        <f t="shared" si="36"/>
        <v>50258.8698</v>
      </c>
      <c r="K128" s="27">
        <v>38295</v>
      </c>
      <c r="L128" s="27">
        <v>44.73</v>
      </c>
      <c r="M128" s="26">
        <f t="shared" si="23"/>
        <v>1536794207.9595001</v>
      </c>
      <c r="N128" s="26">
        <f t="shared" si="37"/>
        <v>1536.7942079595</v>
      </c>
      <c r="O128" s="26">
        <f t="shared" si="24"/>
        <v>96909317426.25</v>
      </c>
      <c r="P128" s="26">
        <f t="shared" si="38"/>
        <v>96909.317426249996</v>
      </c>
      <c r="Q128" s="27">
        <v>13009.472</v>
      </c>
      <c r="R128" s="28">
        <f>Q128*13.9%</f>
        <v>1808.3166080000001</v>
      </c>
      <c r="S128" s="28">
        <f>Q128*48.3%</f>
        <v>6283.5749759999999</v>
      </c>
      <c r="T128" s="28">
        <f>Q128*8.1%</f>
        <v>1053.7672319999999</v>
      </c>
      <c r="U128" s="28">
        <f>Q128*27.2%</f>
        <v>3538.576384</v>
      </c>
      <c r="V128" s="28">
        <f>Q128*2.5%</f>
        <v>325.23680000000002</v>
      </c>
      <c r="W128" s="26">
        <f t="shared" si="25"/>
        <v>142231386523.51999</v>
      </c>
      <c r="X128" s="26">
        <f t="shared" si="26"/>
        <v>142231.38652351999</v>
      </c>
      <c r="Y128" s="26">
        <f t="shared" si="27"/>
        <v>2423469491.52</v>
      </c>
      <c r="Z128" s="26">
        <f t="shared" si="28"/>
        <v>2423.4694915199998</v>
      </c>
      <c r="AA128" s="9">
        <f t="shared" si="29"/>
        <v>3279631996731.48</v>
      </c>
      <c r="AB128" s="9">
        <v>327.96319967314798</v>
      </c>
      <c r="AC128" s="9">
        <f t="shared" si="30"/>
        <v>149591656717.76999</v>
      </c>
      <c r="AD128" s="9">
        <v>149591.65671777001</v>
      </c>
      <c r="AE128" s="21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</row>
    <row r="129" spans="1:204">
      <c r="A129" s="7" t="s">
        <v>40</v>
      </c>
      <c r="B129" s="8">
        <v>2016</v>
      </c>
      <c r="C129" s="23">
        <v>270.58999999999997</v>
      </c>
      <c r="D129" s="24">
        <v>200.1</v>
      </c>
      <c r="E129" s="32">
        <v>0.39</v>
      </c>
      <c r="F129" s="27">
        <v>334.5</v>
      </c>
      <c r="G129" s="26">
        <f t="shared" si="20"/>
        <v>3563543682000</v>
      </c>
      <c r="H129" s="26">
        <f t="shared" si="21"/>
        <v>356.35436820000001</v>
      </c>
      <c r="I129" s="26">
        <f t="shared" si="22"/>
        <v>56809148600</v>
      </c>
      <c r="J129" s="26">
        <f t="shared" si="36"/>
        <v>56809.1486</v>
      </c>
      <c r="K129" s="27">
        <v>40187</v>
      </c>
      <c r="L129" s="27">
        <v>42.97</v>
      </c>
      <c r="M129" s="26">
        <f t="shared" si="23"/>
        <v>1549264906.8462999</v>
      </c>
      <c r="N129" s="26">
        <f t="shared" si="37"/>
        <v>1549.2649068462999</v>
      </c>
      <c r="O129" s="26">
        <f t="shared" si="24"/>
        <v>97695712189.25</v>
      </c>
      <c r="P129" s="26">
        <f t="shared" si="38"/>
        <v>97695.71218925</v>
      </c>
      <c r="Q129" s="27">
        <v>14475.7</v>
      </c>
      <c r="R129" s="28">
        <f>Q129*29.5%</f>
        <v>4270.3315000000002</v>
      </c>
      <c r="S129" s="28">
        <f>Q129*30.1%</f>
        <v>4357.1857</v>
      </c>
      <c r="T129" s="28">
        <f>Q129*12.6%</f>
        <v>1823.9382000000001</v>
      </c>
      <c r="U129" s="28">
        <f>Q129*22.1%</f>
        <v>3199.1297</v>
      </c>
      <c r="V129" s="28">
        <f>Q129*5.6%</f>
        <v>810.63919999999996</v>
      </c>
      <c r="W129" s="26">
        <f t="shared" si="25"/>
        <v>125209593748</v>
      </c>
      <c r="X129" s="26">
        <f t="shared" si="26"/>
        <v>125209.593748</v>
      </c>
      <c r="Y129" s="26">
        <f t="shared" si="27"/>
        <v>2221730436</v>
      </c>
      <c r="Z129" s="26">
        <f t="shared" si="28"/>
        <v>2221.7304359999998</v>
      </c>
      <c r="AA129" s="9">
        <f t="shared" si="29"/>
        <v>3690302540654.8501</v>
      </c>
      <c r="AB129" s="9">
        <v>369.030254065485</v>
      </c>
      <c r="AC129" s="9">
        <f t="shared" si="30"/>
        <v>156726591225.25</v>
      </c>
      <c r="AD129" s="9">
        <v>156726.59122525001</v>
      </c>
      <c r="AE129" s="21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</row>
    <row r="130" spans="1:204">
      <c r="A130" s="7" t="s">
        <v>40</v>
      </c>
      <c r="B130" s="8">
        <v>2017</v>
      </c>
      <c r="C130" s="23">
        <v>274.58999999999997</v>
      </c>
      <c r="D130" s="24">
        <v>177.07</v>
      </c>
      <c r="E130" s="32">
        <v>0.38</v>
      </c>
      <c r="F130" s="27">
        <v>393.5</v>
      </c>
      <c r="G130" s="26">
        <f t="shared" ref="G130:G193" si="40">(31.6%*27*C130+13.8%*133*D130+10.6%*106*E130+64.7%*137*F130)*100000000</f>
        <v>4047646084000</v>
      </c>
      <c r="H130" s="26">
        <f t="shared" ref="H130:H193" si="41">G130/10000000000</f>
        <v>404.76460839999999</v>
      </c>
      <c r="I130" s="26">
        <f t="shared" ref="I130:I193" si="42">(31.6%*C130*1+13.8%*D130*1.8+10.6%*E130*0.9+64.7%*F130*2)*100000000</f>
        <v>63997988000</v>
      </c>
      <c r="J130" s="26">
        <f t="shared" si="36"/>
        <v>63997.987999999998</v>
      </c>
      <c r="K130" s="27">
        <v>39190</v>
      </c>
      <c r="L130" s="27">
        <v>42.03</v>
      </c>
      <c r="M130" s="26">
        <f t="shared" ref="M130:M193" si="43">K130*L130*2.458*365</f>
        <v>1477778679.369</v>
      </c>
      <c r="N130" s="26">
        <f t="shared" si="37"/>
        <v>1477.778679369</v>
      </c>
      <c r="O130" s="26">
        <f t="shared" ref="O130:O193" si="44">K130*L130*155*365</f>
        <v>93187833727.5</v>
      </c>
      <c r="P130" s="26">
        <f t="shared" si="38"/>
        <v>93187.833727499994</v>
      </c>
      <c r="Q130" s="27">
        <v>16407.88</v>
      </c>
      <c r="R130" s="28">
        <f>Q130*29.4%</f>
        <v>4823.9167200000002</v>
      </c>
      <c r="S130" s="28">
        <f>Q130*24.8%</f>
        <v>4069.1542399999998</v>
      </c>
      <c r="T130" s="28">
        <f>Q130*11.9%</f>
        <v>1952.53772</v>
      </c>
      <c r="U130" s="28">
        <f>Q130*29.8%</f>
        <v>4889.5482400000001</v>
      </c>
      <c r="V130" s="28">
        <f>Q130*4.1%</f>
        <v>672.72307999999998</v>
      </c>
      <c r="W130" s="26">
        <f t="shared" ref="W130:W193" si="45">(417*R130+1670*S130+786*T130+591*U130+172*V130)*10000</f>
        <v>133471868805.60001</v>
      </c>
      <c r="X130" s="26">
        <f t="shared" ref="X130:X193" si="46">W130/1000000</f>
        <v>133471.86880560001</v>
      </c>
      <c r="Y130" s="26">
        <f t="shared" ref="Y130:Y193" si="47">(8.5*R130+26.5*S130+16*T130+12*U130+3.5*V130)*10000</f>
        <v>2411055926.5999999</v>
      </c>
      <c r="Z130" s="26">
        <f t="shared" ref="Z130:Z193" si="48">Y130/1000000</f>
        <v>2411.0559266</v>
      </c>
      <c r="AA130" s="9">
        <f t="shared" si="29"/>
        <v>4182595731484.9702</v>
      </c>
      <c r="AB130" s="9">
        <v>418.259573148497</v>
      </c>
      <c r="AC130" s="9">
        <f t="shared" si="30"/>
        <v>159596877654.10001</v>
      </c>
      <c r="AD130" s="9">
        <v>159596.87765410001</v>
      </c>
      <c r="AE130" s="21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</row>
    <row r="131" spans="1:204">
      <c r="A131" s="7" t="s">
        <v>40</v>
      </c>
      <c r="B131" s="8">
        <v>2018</v>
      </c>
      <c r="C131" s="23">
        <v>279.26</v>
      </c>
      <c r="D131" s="24">
        <v>154.13</v>
      </c>
      <c r="E131" s="32">
        <v>0.36</v>
      </c>
      <c r="F131" s="27">
        <v>433.9</v>
      </c>
      <c r="G131" s="26">
        <f t="shared" si="40"/>
        <v>4367605540000</v>
      </c>
      <c r="H131" s="26">
        <f t="shared" si="41"/>
        <v>436.76055400000001</v>
      </c>
      <c r="I131" s="26">
        <f t="shared" si="42"/>
        <v>68803299600</v>
      </c>
      <c r="J131" s="26">
        <f t="shared" si="36"/>
        <v>68803.299599999998</v>
      </c>
      <c r="K131" s="27">
        <v>35912</v>
      </c>
      <c r="L131" s="27">
        <v>40.85</v>
      </c>
      <c r="M131" s="26">
        <f t="shared" si="43"/>
        <v>1316153055.2839999</v>
      </c>
      <c r="N131" s="26">
        <f t="shared" si="37"/>
        <v>1316.1530552839999</v>
      </c>
      <c r="O131" s="26">
        <f t="shared" si="44"/>
        <v>82995819190</v>
      </c>
      <c r="P131" s="26">
        <f t="shared" si="38"/>
        <v>82995.819189999995</v>
      </c>
      <c r="Q131" s="27">
        <v>18209.16</v>
      </c>
      <c r="R131" s="28">
        <f>Q131*28.7%</f>
        <v>5226.0289199999997</v>
      </c>
      <c r="S131" s="28">
        <f>Q131*24.4%</f>
        <v>4443.0350399999998</v>
      </c>
      <c r="T131" s="28">
        <f>Q131*13.3%</f>
        <v>2421.81828</v>
      </c>
      <c r="U131" s="28">
        <f>Q131*29.5%</f>
        <v>5371.7021999999997</v>
      </c>
      <c r="V131" s="28">
        <f>Q131*4%</f>
        <v>728.3664</v>
      </c>
      <c r="W131" s="26">
        <f t="shared" si="45"/>
        <v>148026267655.20001</v>
      </c>
      <c r="X131" s="26">
        <f t="shared" si="46"/>
        <v>148026.2676552</v>
      </c>
      <c r="Y131" s="26">
        <f t="shared" si="47"/>
        <v>2679204756.5999999</v>
      </c>
      <c r="Z131" s="26">
        <f t="shared" si="48"/>
        <v>2679.2047566000001</v>
      </c>
      <c r="AA131" s="9">
        <f t="shared" ref="AA131:AA194" si="49">G131+M131+W131</f>
        <v>4516947960710.4805</v>
      </c>
      <c r="AB131" s="9">
        <v>451.69479607104802</v>
      </c>
      <c r="AC131" s="9">
        <f t="shared" ref="AC131:AC194" si="50">I131+O131+Y131</f>
        <v>154478323546.60001</v>
      </c>
      <c r="AD131" s="9">
        <v>154478.3235466</v>
      </c>
      <c r="AE131" s="21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</row>
    <row r="132" spans="1:204">
      <c r="A132" s="7" t="s">
        <v>40</v>
      </c>
      <c r="B132" s="8">
        <v>2019</v>
      </c>
      <c r="C132" s="23">
        <v>289.37</v>
      </c>
      <c r="D132" s="24">
        <v>139.27000000000001</v>
      </c>
      <c r="E132" s="32">
        <v>0.35</v>
      </c>
      <c r="F132" s="27">
        <v>445.8</v>
      </c>
      <c r="G132" s="26">
        <f t="shared" si="40"/>
        <v>4454426522000</v>
      </c>
      <c r="H132" s="26">
        <f t="shared" si="41"/>
        <v>445.4426522</v>
      </c>
      <c r="I132" s="26">
        <f t="shared" si="42"/>
        <v>70293417800</v>
      </c>
      <c r="J132" s="26">
        <f t="shared" si="36"/>
        <v>70293.417799999996</v>
      </c>
      <c r="K132" s="27">
        <v>32803</v>
      </c>
      <c r="L132" s="27">
        <v>40.549999999999997</v>
      </c>
      <c r="M132" s="26">
        <f t="shared" si="43"/>
        <v>1193381127.5304999</v>
      </c>
      <c r="N132" s="26">
        <f t="shared" si="37"/>
        <v>1193.3811275305</v>
      </c>
      <c r="O132" s="26">
        <f t="shared" si="44"/>
        <v>75253895348.75</v>
      </c>
      <c r="P132" s="26">
        <f t="shared" si="38"/>
        <v>75253.895348749997</v>
      </c>
      <c r="Q132" s="27">
        <v>21665.69</v>
      </c>
      <c r="R132" s="28">
        <f>Q132*28.8%</f>
        <v>6239.7187199999998</v>
      </c>
      <c r="S132" s="28">
        <f>Q132*23.8%</f>
        <v>5156.4342200000001</v>
      </c>
      <c r="T132" s="28">
        <f>Q132*13.3%</f>
        <v>2881.5367700000002</v>
      </c>
      <c r="U132" s="28">
        <f>Q132*30%</f>
        <v>6499.7070000000003</v>
      </c>
      <c r="V132" s="28">
        <f>Q132*4%</f>
        <v>866.62760000000003</v>
      </c>
      <c r="W132" s="26">
        <f t="shared" si="45"/>
        <v>174684825390.60001</v>
      </c>
      <c r="X132" s="26">
        <f t="shared" si="46"/>
        <v>174684.82539059999</v>
      </c>
      <c r="Y132" s="26">
        <f t="shared" si="47"/>
        <v>3168173848.6999998</v>
      </c>
      <c r="Z132" s="26">
        <f t="shared" si="48"/>
        <v>3168.1738486999998</v>
      </c>
      <c r="AA132" s="9">
        <f t="shared" si="49"/>
        <v>4630304728518.1299</v>
      </c>
      <c r="AB132" s="9">
        <v>463.03047285181299</v>
      </c>
      <c r="AC132" s="9">
        <f t="shared" si="50"/>
        <v>148715486997.45001</v>
      </c>
      <c r="AD132" s="9">
        <v>148715.48699745</v>
      </c>
      <c r="AE132" s="21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</row>
    <row r="133" spans="1:204">
      <c r="A133" s="7" t="s">
        <v>40</v>
      </c>
      <c r="B133" s="8">
        <v>2020</v>
      </c>
      <c r="C133" s="23">
        <v>123.26</v>
      </c>
      <c r="D133" s="24">
        <v>54.16</v>
      </c>
      <c r="E133" s="32">
        <v>0.12</v>
      </c>
      <c r="F133" s="27">
        <v>302.8</v>
      </c>
      <c r="G133" s="26">
        <f t="shared" si="40"/>
        <v>2888694448000</v>
      </c>
      <c r="H133" s="26">
        <f t="shared" si="41"/>
        <v>288.8694448</v>
      </c>
      <c r="I133" s="26">
        <f t="shared" si="42"/>
        <v>44423815200</v>
      </c>
      <c r="J133" s="26">
        <f t="shared" si="36"/>
        <v>44423.815199999997</v>
      </c>
      <c r="K133" s="27">
        <v>29899</v>
      </c>
      <c r="L133" s="27">
        <v>27.52</v>
      </c>
      <c r="M133" s="26">
        <f t="shared" si="43"/>
        <v>738209850.04159999</v>
      </c>
      <c r="N133" s="26">
        <f t="shared" si="37"/>
        <v>738.20985004160002</v>
      </c>
      <c r="O133" s="26">
        <f t="shared" si="44"/>
        <v>46551068656</v>
      </c>
      <c r="P133" s="26">
        <f t="shared" si="38"/>
        <v>46551.068656000003</v>
      </c>
      <c r="Q133" s="27">
        <v>14272.49</v>
      </c>
      <c r="R133" s="28">
        <f>Q133*18%</f>
        <v>2569.0482000000002</v>
      </c>
      <c r="S133" s="28">
        <f>Q133*15.5%</f>
        <v>2212.2359499999998</v>
      </c>
      <c r="T133" s="28">
        <f>Q133*15.8%</f>
        <v>2255.0534200000002</v>
      </c>
      <c r="U133" s="28">
        <f>Q133*44%</f>
        <v>6279.8955999999998</v>
      </c>
      <c r="V133" s="28">
        <f>Q133*6.7%</f>
        <v>956.25683000000004</v>
      </c>
      <c r="W133" s="26">
        <f t="shared" si="45"/>
        <v>104140935983.8</v>
      </c>
      <c r="X133" s="26">
        <f t="shared" si="46"/>
        <v>104140.93598379999</v>
      </c>
      <c r="Y133" s="26">
        <f t="shared" si="47"/>
        <v>1952476632</v>
      </c>
      <c r="Z133" s="26">
        <f t="shared" si="48"/>
        <v>1952.4766320000001</v>
      </c>
      <c r="AA133" s="9">
        <f t="shared" si="49"/>
        <v>2993573593833.8398</v>
      </c>
      <c r="AB133" s="9">
        <v>299.35735938338399</v>
      </c>
      <c r="AC133" s="9">
        <f t="shared" si="50"/>
        <v>92927360488</v>
      </c>
      <c r="AD133" s="9">
        <v>92927.360488000006</v>
      </c>
      <c r="AE133" s="21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</row>
    <row r="134" spans="1:204">
      <c r="A134" s="7" t="s">
        <v>40</v>
      </c>
      <c r="B134" s="8">
        <v>2021</v>
      </c>
      <c r="C134" s="23">
        <v>133.47999999999999</v>
      </c>
      <c r="D134" s="24">
        <v>56.62</v>
      </c>
      <c r="E134" s="32">
        <v>0.14000000000000001</v>
      </c>
      <c r="F134" s="27">
        <v>317.7</v>
      </c>
      <c r="G134" s="26">
        <f t="shared" si="40"/>
        <v>3034023818000</v>
      </c>
      <c r="H134" s="26">
        <f t="shared" si="41"/>
        <v>303.4023818</v>
      </c>
      <c r="I134" s="26">
        <f t="shared" si="42"/>
        <v>46736124400</v>
      </c>
      <c r="J134" s="26">
        <f t="shared" si="36"/>
        <v>46736.124400000001</v>
      </c>
      <c r="K134" s="27">
        <v>23842</v>
      </c>
      <c r="L134" s="27">
        <v>31.64</v>
      </c>
      <c r="M134" s="26">
        <f t="shared" si="43"/>
        <v>676789950.70959997</v>
      </c>
      <c r="N134" s="26">
        <f t="shared" si="37"/>
        <v>676.78995070960002</v>
      </c>
      <c r="O134" s="26">
        <f t="shared" si="44"/>
        <v>42677966786</v>
      </c>
      <c r="P134" s="26">
        <f t="shared" si="38"/>
        <v>42677.966785999997</v>
      </c>
      <c r="Q134" s="27">
        <v>16304</v>
      </c>
      <c r="R134" s="28">
        <f>Q134*19.5%</f>
        <v>3179.28</v>
      </c>
      <c r="S134" s="28">
        <f>Q134*16.2%</f>
        <v>2641.248</v>
      </c>
      <c r="T134" s="28">
        <f>Q134*14%</f>
        <v>2282.56</v>
      </c>
      <c r="U134" s="28">
        <f>Q134*44.3%</f>
        <v>7222.6719999999996</v>
      </c>
      <c r="V134" s="28">
        <f>Q134*6.1%</f>
        <v>994.54399999999998</v>
      </c>
      <c r="W134" s="26">
        <f t="shared" si="45"/>
        <v>119703968000</v>
      </c>
      <c r="X134" s="26">
        <f t="shared" si="46"/>
        <v>119703.96799999999</v>
      </c>
      <c r="Y134" s="26">
        <f t="shared" si="47"/>
        <v>2236908800</v>
      </c>
      <c r="Z134" s="26">
        <f t="shared" si="48"/>
        <v>2236.9088000000002</v>
      </c>
      <c r="AA134" s="9">
        <f t="shared" si="49"/>
        <v>3154404575950.71</v>
      </c>
      <c r="AB134" s="9">
        <v>315.440457595071</v>
      </c>
      <c r="AC134" s="9">
        <f t="shared" si="50"/>
        <v>91650999986</v>
      </c>
      <c r="AD134" s="9">
        <v>91650.999985999995</v>
      </c>
      <c r="AE134" s="21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</row>
    <row r="135" spans="1:204">
      <c r="A135" s="7" t="s">
        <v>40</v>
      </c>
      <c r="B135" s="8">
        <v>2022</v>
      </c>
      <c r="C135" s="23">
        <v>91.73</v>
      </c>
      <c r="D135" s="24">
        <v>34.39</v>
      </c>
      <c r="E135" s="32">
        <v>0.15</v>
      </c>
      <c r="F135" s="27">
        <v>237.7</v>
      </c>
      <c r="G135" s="26">
        <f t="shared" si="40"/>
        <v>2248501012000</v>
      </c>
      <c r="H135" s="26">
        <f t="shared" si="41"/>
        <v>224.85010120000001</v>
      </c>
      <c r="I135" s="26">
        <f t="shared" si="42"/>
        <v>34512726600</v>
      </c>
      <c r="J135" s="26">
        <f t="shared" si="36"/>
        <v>34512.726600000002</v>
      </c>
      <c r="K135" s="27">
        <v>22206</v>
      </c>
      <c r="L135" s="27">
        <v>32.44</v>
      </c>
      <c r="M135" s="26">
        <f t="shared" si="43"/>
        <v>646287749.72880006</v>
      </c>
      <c r="N135" s="26">
        <f t="shared" si="37"/>
        <v>646.28774972880001</v>
      </c>
      <c r="O135" s="26">
        <f t="shared" si="44"/>
        <v>40754516358</v>
      </c>
      <c r="P135" s="26">
        <f t="shared" si="38"/>
        <v>40754.516358000001</v>
      </c>
      <c r="Q135" s="27">
        <v>11819</v>
      </c>
      <c r="R135" s="28">
        <f>Q135*19.5%</f>
        <v>2304.7049999999999</v>
      </c>
      <c r="S135" s="28">
        <f>Q135*16.2%</f>
        <v>1914.6780000000001</v>
      </c>
      <c r="T135" s="28">
        <f>Q135*14%</f>
        <v>1654.66</v>
      </c>
      <c r="U135" s="28">
        <f>Q135*44.3%</f>
        <v>5235.817</v>
      </c>
      <c r="V135" s="28">
        <f>Q135*6.1%</f>
        <v>720.95899999999995</v>
      </c>
      <c r="W135" s="26">
        <f t="shared" si="45"/>
        <v>86775098000</v>
      </c>
      <c r="X135" s="26">
        <f t="shared" si="46"/>
        <v>86775.097999999998</v>
      </c>
      <c r="Y135" s="26">
        <f t="shared" si="47"/>
        <v>1621566800</v>
      </c>
      <c r="Z135" s="26">
        <f t="shared" si="48"/>
        <v>1621.5668000000001</v>
      </c>
      <c r="AA135" s="9">
        <f t="shared" si="49"/>
        <v>2335922397749.73</v>
      </c>
      <c r="AB135" s="9">
        <v>233.592239774973</v>
      </c>
      <c r="AC135" s="9">
        <f t="shared" si="50"/>
        <v>76888809758</v>
      </c>
      <c r="AD135" s="9">
        <v>76888.809758000003</v>
      </c>
      <c r="AE135" s="21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</row>
    <row r="136" spans="1:204">
      <c r="A136" s="7" t="s">
        <v>40</v>
      </c>
      <c r="B136" s="8">
        <v>2023</v>
      </c>
      <c r="C136" s="23">
        <v>229.63</v>
      </c>
      <c r="D136" s="24">
        <v>112.08</v>
      </c>
      <c r="E136" s="32">
        <v>0.3</v>
      </c>
      <c r="F136" s="27">
        <v>473.9</v>
      </c>
      <c r="G136" s="26">
        <f t="shared" si="40"/>
        <v>4602571238000</v>
      </c>
      <c r="H136" s="26">
        <f t="shared" si="41"/>
        <v>460.25712379999999</v>
      </c>
      <c r="I136" s="26">
        <f t="shared" si="42"/>
        <v>71365897200</v>
      </c>
      <c r="J136" s="26">
        <f t="shared" si="36"/>
        <v>71365.897200000007</v>
      </c>
      <c r="K136" s="27">
        <v>18911</v>
      </c>
      <c r="L136" s="27">
        <v>41</v>
      </c>
      <c r="M136" s="26">
        <f t="shared" si="43"/>
        <v>695621656.66999996</v>
      </c>
      <c r="N136" s="26">
        <f t="shared" si="37"/>
        <v>695.62165666999999</v>
      </c>
      <c r="O136" s="26">
        <f t="shared" si="44"/>
        <v>43865482825</v>
      </c>
      <c r="P136" s="26">
        <f t="shared" si="38"/>
        <v>43865.482824999999</v>
      </c>
      <c r="Q136" s="27">
        <v>21879.4</v>
      </c>
      <c r="R136" s="28">
        <f>Q136*19.5%</f>
        <v>4266.4830000000002</v>
      </c>
      <c r="S136" s="28">
        <f>Q136*16.2%</f>
        <v>3544.4627999999998</v>
      </c>
      <c r="T136" s="28">
        <f>Q136*14%</f>
        <v>3063.116</v>
      </c>
      <c r="U136" s="28">
        <f>Q136*44.3%</f>
        <v>9692.5741999999991</v>
      </c>
      <c r="V136" s="28">
        <f>Q136*6.1%</f>
        <v>1334.6433999999999</v>
      </c>
      <c r="W136" s="26">
        <f t="shared" si="45"/>
        <v>160638554800</v>
      </c>
      <c r="X136" s="26">
        <f t="shared" si="46"/>
        <v>160638.55480000001</v>
      </c>
      <c r="Y136" s="26">
        <f t="shared" si="47"/>
        <v>3001853680</v>
      </c>
      <c r="Z136" s="26">
        <f t="shared" si="48"/>
        <v>3001.8536800000002</v>
      </c>
      <c r="AA136" s="9">
        <f t="shared" si="49"/>
        <v>4763905414456.6699</v>
      </c>
      <c r="AB136" s="9">
        <v>476.390541445667</v>
      </c>
      <c r="AC136" s="9">
        <f t="shared" si="50"/>
        <v>118233233705</v>
      </c>
      <c r="AD136" s="9">
        <v>118233.23370500001</v>
      </c>
      <c r="AE136" s="21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</row>
    <row r="137" spans="1:204">
      <c r="A137" s="7" t="s">
        <v>40</v>
      </c>
      <c r="B137" s="8">
        <v>2024</v>
      </c>
      <c r="C137" s="28">
        <v>251.83</v>
      </c>
      <c r="D137" s="28">
        <v>118.94</v>
      </c>
      <c r="E137" s="34">
        <v>0.36</v>
      </c>
      <c r="F137" s="27">
        <v>541</v>
      </c>
      <c r="G137" s="26">
        <f t="shared" si="40"/>
        <v>5228938228000</v>
      </c>
      <c r="H137" s="26">
        <f t="shared" si="41"/>
        <v>522.89382279999995</v>
      </c>
      <c r="I137" s="26">
        <f t="shared" si="42"/>
        <v>80921132000</v>
      </c>
      <c r="J137" s="26">
        <f t="shared" si="36"/>
        <v>80921.131999999998</v>
      </c>
      <c r="K137" s="31">
        <v>18911</v>
      </c>
      <c r="L137" s="31">
        <v>41</v>
      </c>
      <c r="M137" s="26">
        <f t="shared" si="43"/>
        <v>695621656.66999996</v>
      </c>
      <c r="N137" s="26">
        <f t="shared" ref="N137" si="51">M137/10000000000</f>
        <v>6.9562165667000006E-2</v>
      </c>
      <c r="O137" s="26">
        <f t="shared" si="44"/>
        <v>43865482825</v>
      </c>
      <c r="P137" s="26">
        <f t="shared" si="38"/>
        <v>43865.482824999999</v>
      </c>
      <c r="Q137" s="31">
        <v>21947.279999999999</v>
      </c>
      <c r="R137" s="28">
        <f>Q137*19.5%</f>
        <v>4279.7196000000004</v>
      </c>
      <c r="S137" s="28">
        <f>Q137*16.2%</f>
        <v>3555.4593599999998</v>
      </c>
      <c r="T137" s="28">
        <f>Q137*14%</f>
        <v>3072.6192000000001</v>
      </c>
      <c r="U137" s="28">
        <f>Q137*44.3%</f>
        <v>9722.6450399999994</v>
      </c>
      <c r="V137" s="28">
        <f>Q137*6.1%</f>
        <v>1338.7840799999999</v>
      </c>
      <c r="W137" s="26">
        <f t="shared" si="45"/>
        <v>161136929760</v>
      </c>
      <c r="X137" s="26">
        <f t="shared" si="46"/>
        <v>161136.92976</v>
      </c>
      <c r="Y137" s="26">
        <f t="shared" si="47"/>
        <v>3011166816</v>
      </c>
      <c r="Z137" s="26">
        <f t="shared" si="48"/>
        <v>3011.1668159999999</v>
      </c>
      <c r="AA137" s="9">
        <f t="shared" si="49"/>
        <v>5390770779416.6699</v>
      </c>
      <c r="AB137" s="9">
        <v>539.07707794166697</v>
      </c>
      <c r="AC137" s="9">
        <f t="shared" si="50"/>
        <v>127797781641</v>
      </c>
      <c r="AD137" s="9">
        <v>127797.78164099999</v>
      </c>
      <c r="AE137" s="21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</row>
    <row r="138" spans="1:204">
      <c r="A138" s="7" t="s">
        <v>42</v>
      </c>
      <c r="B138" s="8">
        <v>2008</v>
      </c>
      <c r="C138" s="23">
        <v>53.22</v>
      </c>
      <c r="D138" s="24">
        <v>94.07</v>
      </c>
      <c r="E138" s="32">
        <v>6.73</v>
      </c>
      <c r="F138" s="33" t="s">
        <v>43</v>
      </c>
      <c r="G138" s="26">
        <f t="shared" si="40"/>
        <v>6564111461000</v>
      </c>
      <c r="H138" s="26">
        <f t="shared" si="41"/>
        <v>656.4111461</v>
      </c>
      <c r="I138" s="26">
        <f t="shared" si="42"/>
        <v>96615301000</v>
      </c>
      <c r="J138" s="26">
        <f t="shared" si="36"/>
        <v>96615.301000000007</v>
      </c>
      <c r="K138" s="27">
        <v>98214</v>
      </c>
      <c r="L138" s="27">
        <v>55.36</v>
      </c>
      <c r="M138" s="26">
        <f t="shared" si="43"/>
        <v>4878027266.4768</v>
      </c>
      <c r="N138" s="26">
        <f t="shared" si="37"/>
        <v>4878.0272664767999</v>
      </c>
      <c r="O138" s="26">
        <f t="shared" si="44"/>
        <v>307605462288</v>
      </c>
      <c r="P138" s="26">
        <f t="shared" si="38"/>
        <v>307605.46228799998</v>
      </c>
      <c r="Q138" s="27">
        <v>11646</v>
      </c>
      <c r="R138" s="28">
        <f>Q138*27.3%</f>
        <v>3179.3580000000002</v>
      </c>
      <c r="S138" s="28">
        <f>Q138*24.9%</f>
        <v>2899.8539999999998</v>
      </c>
      <c r="T138" s="28">
        <f>Q138*3.3%</f>
        <v>384.31799999999998</v>
      </c>
      <c r="U138" s="28">
        <f>Q138*36.7%</f>
        <v>4274.0820000000003</v>
      </c>
      <c r="V138" s="28">
        <f>Q138*7.8%</f>
        <v>908.38800000000003</v>
      </c>
      <c r="W138" s="26">
        <f t="shared" si="45"/>
        <v>91528476120</v>
      </c>
      <c r="X138" s="26">
        <f t="shared" si="46"/>
        <v>91528.476120000007</v>
      </c>
      <c r="Y138" s="26">
        <f t="shared" si="47"/>
        <v>1644881040</v>
      </c>
      <c r="Z138" s="26">
        <f t="shared" si="48"/>
        <v>1644.88104</v>
      </c>
      <c r="AA138" s="9">
        <f t="shared" si="49"/>
        <v>6660517964386.4805</v>
      </c>
      <c r="AB138" s="9">
        <v>666.05179643864801</v>
      </c>
      <c r="AC138" s="9">
        <f t="shared" si="50"/>
        <v>405865644328</v>
      </c>
      <c r="AD138" s="9">
        <v>405865.64432800002</v>
      </c>
      <c r="AE138" s="21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</row>
    <row r="139" spans="1:204">
      <c r="A139" s="7" t="s">
        <v>42</v>
      </c>
      <c r="B139" s="8">
        <v>2009</v>
      </c>
      <c r="C139" s="23">
        <v>51.12</v>
      </c>
      <c r="D139" s="24">
        <v>99.57</v>
      </c>
      <c r="E139" s="32">
        <v>6.38</v>
      </c>
      <c r="F139" s="33" t="s">
        <v>44</v>
      </c>
      <c r="G139" s="26">
        <f t="shared" si="40"/>
        <v>7728139658000</v>
      </c>
      <c r="H139" s="26">
        <f t="shared" si="41"/>
        <v>772.81396580000001</v>
      </c>
      <c r="I139" s="26">
        <f t="shared" si="42"/>
        <v>113559864000</v>
      </c>
      <c r="J139" s="26">
        <f t="shared" si="36"/>
        <v>113559.864</v>
      </c>
      <c r="K139" s="27">
        <v>96937</v>
      </c>
      <c r="L139" s="27">
        <v>50.24</v>
      </c>
      <c r="M139" s="26">
        <f t="shared" si="43"/>
        <v>4369320966.8895998</v>
      </c>
      <c r="N139" s="26">
        <f t="shared" si="37"/>
        <v>4369.3209668895997</v>
      </c>
      <c r="O139" s="26">
        <f t="shared" si="44"/>
        <v>275526749336</v>
      </c>
      <c r="P139" s="26">
        <f t="shared" si="38"/>
        <v>275526.74933600001</v>
      </c>
      <c r="Q139" s="27">
        <v>12989.92</v>
      </c>
      <c r="R139" s="28">
        <f>Q139*28.9%</f>
        <v>3754.0868799999998</v>
      </c>
      <c r="S139" s="28">
        <f>Q139*23.4%</f>
        <v>3039.6412799999998</v>
      </c>
      <c r="T139" s="28">
        <f>Q139*3.5%</f>
        <v>454.6472</v>
      </c>
      <c r="U139" s="28">
        <f>Q139*35.9%</f>
        <v>4663.3812799999996</v>
      </c>
      <c r="V139" s="28">
        <f>Q139*8.4%</f>
        <v>1091.15328</v>
      </c>
      <c r="W139" s="26">
        <f t="shared" si="45"/>
        <v>99427445664</v>
      </c>
      <c r="X139" s="26">
        <f t="shared" si="46"/>
        <v>99427.445663999999</v>
      </c>
      <c r="Y139" s="26">
        <f t="shared" si="47"/>
        <v>1795141994.4000001</v>
      </c>
      <c r="Z139" s="26">
        <f t="shared" si="48"/>
        <v>1795.1419943999999</v>
      </c>
      <c r="AA139" s="9">
        <f t="shared" si="49"/>
        <v>7831936424630.8896</v>
      </c>
      <c r="AB139" s="9">
        <v>783.19364246308896</v>
      </c>
      <c r="AC139" s="9">
        <f t="shared" si="50"/>
        <v>390881755330.40002</v>
      </c>
      <c r="AD139" s="9">
        <v>390881.75533040002</v>
      </c>
      <c r="AE139" s="21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</row>
    <row r="140" spans="1:204">
      <c r="A140" s="7" t="s">
        <v>42</v>
      </c>
      <c r="B140" s="8">
        <v>2010</v>
      </c>
      <c r="C140" s="23">
        <v>60.16</v>
      </c>
      <c r="D140" s="24">
        <v>115.44</v>
      </c>
      <c r="E140" s="32">
        <v>3.69</v>
      </c>
      <c r="F140" s="33" t="s">
        <v>45</v>
      </c>
      <c r="G140" s="26">
        <f t="shared" si="40"/>
        <v>9441135116000</v>
      </c>
      <c r="H140" s="26">
        <f t="shared" si="41"/>
        <v>944.11351160000004</v>
      </c>
      <c r="I140" s="26">
        <f t="shared" si="42"/>
        <v>138727612200</v>
      </c>
      <c r="J140" s="26">
        <f t="shared" si="36"/>
        <v>138727.6122</v>
      </c>
      <c r="K140" s="27">
        <v>98909</v>
      </c>
      <c r="L140" s="27">
        <v>65.349999999999994</v>
      </c>
      <c r="M140" s="26">
        <f t="shared" si="43"/>
        <v>5799040555.0854998</v>
      </c>
      <c r="N140" s="26">
        <f t="shared" si="37"/>
        <v>5799.0405550855003</v>
      </c>
      <c r="O140" s="26">
        <f t="shared" si="44"/>
        <v>365684005711.25</v>
      </c>
      <c r="P140" s="26">
        <f t="shared" si="38"/>
        <v>365684.00571125001</v>
      </c>
      <c r="Q140" s="27">
        <v>22314.32</v>
      </c>
      <c r="R140" s="28">
        <f>Q140*32.9%</f>
        <v>7341.4112800000003</v>
      </c>
      <c r="S140" s="28">
        <f>Q140*25%</f>
        <v>5578.58</v>
      </c>
      <c r="T140" s="28">
        <f>Q140*3.6%</f>
        <v>803.31551999999999</v>
      </c>
      <c r="U140" s="28">
        <f>Q140*31%</f>
        <v>6917.4391999999998</v>
      </c>
      <c r="V140" s="28">
        <f>Q140*7.5%</f>
        <v>1673.5740000000001</v>
      </c>
      <c r="W140" s="26">
        <f t="shared" si="45"/>
        <v>173850643976.79999</v>
      </c>
      <c r="X140" s="26">
        <f t="shared" si="46"/>
        <v>173850.6439768</v>
      </c>
      <c r="Y140" s="26">
        <f t="shared" si="47"/>
        <v>3119541936</v>
      </c>
      <c r="Z140" s="26">
        <f t="shared" si="48"/>
        <v>3119.5419360000001</v>
      </c>
      <c r="AA140" s="9">
        <f t="shared" si="49"/>
        <v>9620784800531.8906</v>
      </c>
      <c r="AB140" s="9">
        <v>962.07848005318897</v>
      </c>
      <c r="AC140" s="9">
        <f t="shared" si="50"/>
        <v>507531159847.25</v>
      </c>
      <c r="AD140" s="9">
        <v>507531.15984724998</v>
      </c>
      <c r="AE140" s="21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</row>
    <row r="141" spans="1:204">
      <c r="A141" s="7" t="s">
        <v>42</v>
      </c>
      <c r="B141" s="8">
        <v>2011</v>
      </c>
      <c r="C141" s="23">
        <v>63.11</v>
      </c>
      <c r="D141" s="24">
        <v>106.74</v>
      </c>
      <c r="E141" s="32">
        <v>1.02</v>
      </c>
      <c r="F141" s="33" t="s">
        <v>46</v>
      </c>
      <c r="G141" s="26">
        <f t="shared" si="40"/>
        <v>10326408611000</v>
      </c>
      <c r="H141" s="26">
        <f t="shared" si="41"/>
        <v>1032.6408610999999</v>
      </c>
      <c r="I141" s="26">
        <f t="shared" si="42"/>
        <v>151743114400</v>
      </c>
      <c r="J141" s="26">
        <f t="shared" si="36"/>
        <v>151743.11439999999</v>
      </c>
      <c r="K141" s="27">
        <v>91966</v>
      </c>
      <c r="L141" s="27">
        <v>55.62</v>
      </c>
      <c r="M141" s="26">
        <f t="shared" si="43"/>
        <v>4589158156.5564003</v>
      </c>
      <c r="N141" s="26">
        <f t="shared" si="37"/>
        <v>4589.1581565564002</v>
      </c>
      <c r="O141" s="26">
        <f t="shared" si="44"/>
        <v>289389550149</v>
      </c>
      <c r="P141" s="26">
        <f t="shared" si="38"/>
        <v>289389.55014900002</v>
      </c>
      <c r="Q141" s="27">
        <v>23896.77</v>
      </c>
      <c r="R141" s="28">
        <f>Q141*29.5%</f>
        <v>7049.5471500000003</v>
      </c>
      <c r="S141" s="28">
        <f>Q141*23.7%</f>
        <v>5663.53449</v>
      </c>
      <c r="T141" s="28">
        <f>Q141*15.2%</f>
        <v>3632.3090400000001</v>
      </c>
      <c r="U141" s="28">
        <f>Q141*28.9%</f>
        <v>6906.1665300000004</v>
      </c>
      <c r="V141" s="28">
        <f>Q141*2.6%</f>
        <v>621.31601999999998</v>
      </c>
      <c r="W141" s="26">
        <f t="shared" si="45"/>
        <v>194411694399.60001</v>
      </c>
      <c r="X141" s="26">
        <f t="shared" si="46"/>
        <v>194411.6943996</v>
      </c>
      <c r="Y141" s="26">
        <f t="shared" si="47"/>
        <v>3531703638.3000002</v>
      </c>
      <c r="Z141" s="26">
        <f t="shared" si="48"/>
        <v>3531.7036383</v>
      </c>
      <c r="AA141" s="9">
        <f t="shared" si="49"/>
        <v>10525409463556.199</v>
      </c>
      <c r="AB141" s="9">
        <v>1052.54094635562</v>
      </c>
      <c r="AC141" s="9">
        <f t="shared" si="50"/>
        <v>444664368187.29999</v>
      </c>
      <c r="AD141" s="9">
        <v>444664.36818729999</v>
      </c>
      <c r="AE141" s="21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</row>
    <row r="142" spans="1:204">
      <c r="A142" s="7" t="s">
        <v>42</v>
      </c>
      <c r="B142" s="8">
        <v>2012</v>
      </c>
      <c r="C142" s="23">
        <v>68.38</v>
      </c>
      <c r="D142" s="24">
        <v>112.72</v>
      </c>
      <c r="E142" s="32">
        <v>0.99</v>
      </c>
      <c r="F142" s="33" t="s">
        <v>47</v>
      </c>
      <c r="G142" s="26">
        <f t="shared" si="40"/>
        <v>9493394451000</v>
      </c>
      <c r="H142" s="26">
        <f t="shared" si="41"/>
        <v>949.33944510000003</v>
      </c>
      <c r="I142" s="26">
        <f t="shared" si="42"/>
        <v>139671735400</v>
      </c>
      <c r="J142" s="26">
        <f t="shared" si="36"/>
        <v>139671.73540000001</v>
      </c>
      <c r="K142" s="27" t="s">
        <v>48</v>
      </c>
      <c r="L142" s="27">
        <v>56.77</v>
      </c>
      <c r="M142" s="26">
        <f t="shared" si="43"/>
        <v>4885481071.4688997</v>
      </c>
      <c r="N142" s="26">
        <f t="shared" si="37"/>
        <v>4885.4810714689002</v>
      </c>
      <c r="O142" s="26">
        <f t="shared" si="44"/>
        <v>308075494742.75</v>
      </c>
      <c r="P142" s="26">
        <f t="shared" si="38"/>
        <v>308075.49474275002</v>
      </c>
      <c r="Q142" s="27">
        <v>25894.09</v>
      </c>
      <c r="R142" s="28">
        <f>Q142*28%</f>
        <v>7250.3451999999997</v>
      </c>
      <c r="S142" s="28">
        <f>Q142*24.4%</f>
        <v>6318.1579599999995</v>
      </c>
      <c r="T142" s="28">
        <f>Q142*12.8%</f>
        <v>3314.4435199999998</v>
      </c>
      <c r="U142" s="28">
        <f>Q142*32%</f>
        <v>8286.1088</v>
      </c>
      <c r="V142" s="28">
        <f>Q142*2.9%</f>
        <v>750.92861000000005</v>
      </c>
      <c r="W142" s="26">
        <f t="shared" si="45"/>
        <v>212061203700.39999</v>
      </c>
      <c r="X142" s="26">
        <f t="shared" si="46"/>
        <v>212061.20370039999</v>
      </c>
      <c r="Y142" s="26">
        <f t="shared" si="47"/>
        <v>3841517721.9499998</v>
      </c>
      <c r="Z142" s="26">
        <f t="shared" si="48"/>
        <v>3841.5177219500001</v>
      </c>
      <c r="AA142" s="9">
        <f t="shared" si="49"/>
        <v>9710341135771.8691</v>
      </c>
      <c r="AB142" s="9">
        <v>971.03411357718699</v>
      </c>
      <c r="AC142" s="9">
        <f t="shared" si="50"/>
        <v>451588747864.70001</v>
      </c>
      <c r="AD142" s="9">
        <v>451588.74786469998</v>
      </c>
      <c r="AE142" s="21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</row>
    <row r="143" spans="1:204">
      <c r="A143" s="7" t="s">
        <v>42</v>
      </c>
      <c r="B143" s="8">
        <v>2013</v>
      </c>
      <c r="C143" s="23">
        <v>75.260000000000005</v>
      </c>
      <c r="D143" s="24">
        <v>119.12</v>
      </c>
      <c r="E143" s="32">
        <v>0.82</v>
      </c>
      <c r="F143" s="33">
        <v>1158.95</v>
      </c>
      <c r="G143" s="26">
        <f t="shared" si="40"/>
        <v>10556582937000</v>
      </c>
      <c r="H143" s="26">
        <f t="shared" si="41"/>
        <v>1055.6582937000001</v>
      </c>
      <c r="I143" s="26">
        <f t="shared" si="42"/>
        <v>155313109600</v>
      </c>
      <c r="J143" s="26">
        <f t="shared" si="36"/>
        <v>155313.1096</v>
      </c>
      <c r="K143" s="27">
        <v>95834</v>
      </c>
      <c r="L143" s="27">
        <v>59.25</v>
      </c>
      <c r="M143" s="26">
        <f t="shared" si="43"/>
        <v>5094278844.4650002</v>
      </c>
      <c r="N143" s="26">
        <f t="shared" si="37"/>
        <v>5094.2788444649996</v>
      </c>
      <c r="O143" s="26">
        <f t="shared" si="44"/>
        <v>321242156587.5</v>
      </c>
      <c r="P143" s="26">
        <f t="shared" si="38"/>
        <v>321242.15658750001</v>
      </c>
      <c r="Q143" s="27">
        <v>26748.1</v>
      </c>
      <c r="R143" s="28">
        <f>Q143*28.1%</f>
        <v>7516.2160999999996</v>
      </c>
      <c r="S143" s="28">
        <f>Q143*25.6%</f>
        <v>6847.5136000000002</v>
      </c>
      <c r="T143" s="28">
        <f>Q143*10.6%</f>
        <v>2835.2986000000001</v>
      </c>
      <c r="U143" s="28">
        <f>Q143*33.1%</f>
        <v>8853.6211000000003</v>
      </c>
      <c r="V143" s="28">
        <f>Q143*2.7%</f>
        <v>722.19870000000003</v>
      </c>
      <c r="W143" s="26">
        <f t="shared" si="45"/>
        <v>221548627718</v>
      </c>
      <c r="X143" s="26">
        <f t="shared" si="46"/>
        <v>221548.627718</v>
      </c>
      <c r="Y143" s="26">
        <f t="shared" si="47"/>
        <v>3994828735</v>
      </c>
      <c r="Z143" s="26">
        <f t="shared" si="48"/>
        <v>3994.8287350000001</v>
      </c>
      <c r="AA143" s="9">
        <f t="shared" si="49"/>
        <v>10783225843562.5</v>
      </c>
      <c r="AB143" s="9">
        <v>1078.32258435625</v>
      </c>
      <c r="AC143" s="9">
        <f t="shared" si="50"/>
        <v>480550094922.5</v>
      </c>
      <c r="AD143" s="9">
        <v>480550.09492250002</v>
      </c>
      <c r="AE143" s="21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</row>
    <row r="144" spans="1:204">
      <c r="A144" s="7" t="s">
        <v>42</v>
      </c>
      <c r="B144" s="8">
        <v>2014</v>
      </c>
      <c r="C144" s="23">
        <v>84.46</v>
      </c>
      <c r="D144" s="24">
        <v>124.34</v>
      </c>
      <c r="E144" s="32">
        <v>1.04</v>
      </c>
      <c r="F144" s="33" t="s">
        <v>49</v>
      </c>
      <c r="G144" s="26">
        <f t="shared" si="40"/>
        <v>11091114366000</v>
      </c>
      <c r="H144" s="26">
        <f t="shared" si="41"/>
        <v>1109.1114365999999</v>
      </c>
      <c r="I144" s="26">
        <f t="shared" si="42"/>
        <v>163280907200</v>
      </c>
      <c r="J144" s="26">
        <f t="shared" si="36"/>
        <v>163280.90719999999</v>
      </c>
      <c r="K144" s="27">
        <v>86777</v>
      </c>
      <c r="L144" s="27">
        <v>63.7</v>
      </c>
      <c r="M144" s="26">
        <f t="shared" si="43"/>
        <v>4959282033.4329996</v>
      </c>
      <c r="N144" s="26">
        <f t="shared" si="37"/>
        <v>4959.2820334329999</v>
      </c>
      <c r="O144" s="26">
        <f t="shared" si="44"/>
        <v>312729338967.5</v>
      </c>
      <c r="P144" s="26">
        <f t="shared" si="38"/>
        <v>312729.33896750002</v>
      </c>
      <c r="Q144" s="27">
        <v>27609.41</v>
      </c>
      <c r="R144" s="28">
        <f>Q144*14.2%</f>
        <v>3920.53622</v>
      </c>
      <c r="S144" s="28">
        <f>Q144*50.1%</f>
        <v>13832.314410000001</v>
      </c>
      <c r="T144" s="28">
        <f>Q144*9.1%</f>
        <v>2512.45631</v>
      </c>
      <c r="U144" s="28">
        <f>Q144*24%</f>
        <v>6626.2583999999997</v>
      </c>
      <c r="V144" s="28">
        <f>Q144*2.6%</f>
        <v>717.84465999999998</v>
      </c>
      <c r="W144" s="26">
        <f t="shared" si="45"/>
        <v>307492073240.20001</v>
      </c>
      <c r="X144" s="26">
        <f t="shared" si="46"/>
        <v>307492.0732402</v>
      </c>
      <c r="Y144" s="26">
        <f t="shared" si="47"/>
        <v>5221077478.0500002</v>
      </c>
      <c r="Z144" s="26">
        <f t="shared" si="48"/>
        <v>5221.0774780499996</v>
      </c>
      <c r="AA144" s="9">
        <f t="shared" si="49"/>
        <v>11403565721273.6</v>
      </c>
      <c r="AB144" s="9">
        <v>1140.3565721273601</v>
      </c>
      <c r="AC144" s="9">
        <f t="shared" si="50"/>
        <v>481231323645.54999</v>
      </c>
      <c r="AD144" s="9">
        <v>481231.32364555</v>
      </c>
      <c r="AE144" s="21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</row>
    <row r="145" spans="1:204">
      <c r="A145" s="7" t="s">
        <v>42</v>
      </c>
      <c r="B145" s="8">
        <v>2015</v>
      </c>
      <c r="C145" s="23">
        <v>88.95</v>
      </c>
      <c r="D145" s="24">
        <v>125.45</v>
      </c>
      <c r="E145" s="32">
        <v>0.81</v>
      </c>
      <c r="F145" s="33" t="s">
        <v>50</v>
      </c>
      <c r="G145" s="26">
        <f t="shared" si="40"/>
        <v>13122568445000</v>
      </c>
      <c r="H145" s="26">
        <f t="shared" si="41"/>
        <v>1312.2568444999999</v>
      </c>
      <c r="I145" s="26">
        <f t="shared" si="42"/>
        <v>193022539400</v>
      </c>
      <c r="J145" s="26">
        <f t="shared" si="36"/>
        <v>193022.53940000001</v>
      </c>
      <c r="K145" s="27">
        <v>87113</v>
      </c>
      <c r="L145" s="27">
        <v>65.8</v>
      </c>
      <c r="M145" s="26">
        <f t="shared" si="43"/>
        <v>5142610199.8179998</v>
      </c>
      <c r="N145" s="26">
        <f t="shared" si="37"/>
        <v>5142.6101998180002</v>
      </c>
      <c r="O145" s="26">
        <f t="shared" si="44"/>
        <v>324289902755</v>
      </c>
      <c r="P145" s="26">
        <f t="shared" si="38"/>
        <v>324289.90275499999</v>
      </c>
      <c r="Q145" s="27">
        <v>28369.16</v>
      </c>
      <c r="R145" s="28">
        <f>Q145*13.9%</f>
        <v>3943.31324</v>
      </c>
      <c r="S145" s="28">
        <f>Q145*48.3%</f>
        <v>13702.30428</v>
      </c>
      <c r="T145" s="28">
        <f>Q145*8.1%</f>
        <v>2297.9019600000001</v>
      </c>
      <c r="U145" s="28">
        <f>Q145*27.2%</f>
        <v>7716.4115199999997</v>
      </c>
      <c r="V145" s="28">
        <f>Q145*2.5%</f>
        <v>709.22900000000004</v>
      </c>
      <c r="W145" s="26">
        <f t="shared" si="45"/>
        <v>310157473055.59998</v>
      </c>
      <c r="X145" s="26">
        <f t="shared" si="46"/>
        <v>310157.47305560001</v>
      </c>
      <c r="Y145" s="26">
        <f t="shared" si="47"/>
        <v>5284748970.6000004</v>
      </c>
      <c r="Z145" s="26">
        <f t="shared" si="48"/>
        <v>5284.7489705999997</v>
      </c>
      <c r="AA145" s="9">
        <f t="shared" si="49"/>
        <v>13437868528255.4</v>
      </c>
      <c r="AB145" s="9">
        <v>1343.7868528255401</v>
      </c>
      <c r="AC145" s="9">
        <f t="shared" si="50"/>
        <v>522597191125.59998</v>
      </c>
      <c r="AD145" s="9">
        <v>522597.19112560002</v>
      </c>
      <c r="AE145" s="21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</row>
    <row r="146" spans="1:204">
      <c r="A146" s="7" t="s">
        <v>42</v>
      </c>
      <c r="B146" s="8">
        <v>2016</v>
      </c>
      <c r="C146" s="23">
        <v>98.73</v>
      </c>
      <c r="D146" s="24">
        <v>114.98</v>
      </c>
      <c r="E146" s="32">
        <v>0.71</v>
      </c>
      <c r="F146" s="33">
        <v>1688.97</v>
      </c>
      <c r="G146" s="26">
        <f t="shared" si="40"/>
        <v>15266929667000</v>
      </c>
      <c r="H146" s="26">
        <f t="shared" si="41"/>
        <v>1526.6929666999999</v>
      </c>
      <c r="I146" s="26">
        <f t="shared" si="42"/>
        <v>224535462600</v>
      </c>
      <c r="J146" s="26">
        <f t="shared" si="36"/>
        <v>224535.4626</v>
      </c>
      <c r="K146" s="27">
        <v>85995</v>
      </c>
      <c r="L146" s="27">
        <v>68.31</v>
      </c>
      <c r="M146" s="26">
        <f t="shared" si="43"/>
        <v>5270262283.7865</v>
      </c>
      <c r="N146" s="26">
        <f t="shared" si="37"/>
        <v>5270.2622837865001</v>
      </c>
      <c r="O146" s="26">
        <f t="shared" si="44"/>
        <v>332339566308.75</v>
      </c>
      <c r="P146" s="26">
        <f t="shared" si="38"/>
        <v>332339.56630875001</v>
      </c>
      <c r="Q146" s="27">
        <v>30475.37</v>
      </c>
      <c r="R146" s="28">
        <f>Q146*29.5%</f>
        <v>8990.2341500000002</v>
      </c>
      <c r="S146" s="28">
        <f>Q146*30.1%</f>
        <v>9173.0863700000009</v>
      </c>
      <c r="T146" s="28">
        <f>Q146*12.6%</f>
        <v>3839.89662</v>
      </c>
      <c r="U146" s="28">
        <f>Q146*22.1%</f>
        <v>6735.0567700000001</v>
      </c>
      <c r="V146" s="28">
        <f>Q146*5.6%</f>
        <v>1706.6207199999999</v>
      </c>
      <c r="W146" s="26">
        <f t="shared" si="45"/>
        <v>263600979366.79999</v>
      </c>
      <c r="X146" s="26">
        <f t="shared" si="46"/>
        <v>263600.97936679999</v>
      </c>
      <c r="Y146" s="26">
        <f t="shared" si="47"/>
        <v>4677359787.6000004</v>
      </c>
      <c r="Z146" s="26">
        <f t="shared" si="48"/>
        <v>4677.3597876000003</v>
      </c>
      <c r="AA146" s="9">
        <f t="shared" si="49"/>
        <v>15535800908650.6</v>
      </c>
      <c r="AB146" s="9">
        <v>1553.5800908650599</v>
      </c>
      <c r="AC146" s="9">
        <f t="shared" si="50"/>
        <v>561552388696.34998</v>
      </c>
      <c r="AD146" s="9">
        <v>561552.38869635004</v>
      </c>
      <c r="AE146" s="21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</row>
    <row r="147" spans="1:204">
      <c r="A147" s="7" t="s">
        <v>42</v>
      </c>
      <c r="B147" s="8">
        <v>2017</v>
      </c>
      <c r="C147" s="23">
        <v>107.34</v>
      </c>
      <c r="D147" s="24">
        <v>116.67</v>
      </c>
      <c r="E147" s="32">
        <v>0.78</v>
      </c>
      <c r="F147" s="33" t="s">
        <v>51</v>
      </c>
      <c r="G147" s="26">
        <f t="shared" si="40"/>
        <v>17198972439000</v>
      </c>
      <c r="H147" s="26">
        <f t="shared" si="41"/>
        <v>1719.8972438999999</v>
      </c>
      <c r="I147" s="26">
        <f t="shared" si="42"/>
        <v>252901518000</v>
      </c>
      <c r="J147" s="26">
        <f t="shared" si="36"/>
        <v>252901.51800000001</v>
      </c>
      <c r="K147" s="27">
        <v>87266</v>
      </c>
      <c r="L147" s="27">
        <v>68.98</v>
      </c>
      <c r="M147" s="26">
        <f t="shared" si="43"/>
        <v>5400612319.4356003</v>
      </c>
      <c r="N147" s="26">
        <f t="shared" si="37"/>
        <v>5400.6123194355996</v>
      </c>
      <c r="O147" s="26">
        <f t="shared" si="44"/>
        <v>340559361071</v>
      </c>
      <c r="P147" s="26">
        <f t="shared" si="38"/>
        <v>340559.36107099999</v>
      </c>
      <c r="Q147" s="27">
        <v>33718.01</v>
      </c>
      <c r="R147" s="28">
        <f>Q147*29.4%</f>
        <v>9913.0949400000009</v>
      </c>
      <c r="S147" s="28">
        <f>Q147*24.8%</f>
        <v>8362.0664799999995</v>
      </c>
      <c r="T147" s="28">
        <f>Q147*11.9%</f>
        <v>4012.44319</v>
      </c>
      <c r="U147" s="28">
        <f>Q147*29.8%</f>
        <v>10047.966979999999</v>
      </c>
      <c r="V147" s="28">
        <f>Q147*4.1%</f>
        <v>1382.43841</v>
      </c>
      <c r="W147" s="26">
        <f t="shared" si="45"/>
        <v>274283198506.20001</v>
      </c>
      <c r="X147" s="26">
        <f t="shared" si="46"/>
        <v>274283.19850619999</v>
      </c>
      <c r="Y147" s="26">
        <f t="shared" si="47"/>
        <v>4954692979.4499998</v>
      </c>
      <c r="Z147" s="26">
        <f t="shared" si="48"/>
        <v>4954.6929794500002</v>
      </c>
      <c r="AA147" s="9">
        <f t="shared" si="49"/>
        <v>17478656249825.6</v>
      </c>
      <c r="AB147" s="9">
        <v>1747.8656249825599</v>
      </c>
      <c r="AC147" s="9">
        <f t="shared" si="50"/>
        <v>598415572050.44995</v>
      </c>
      <c r="AD147" s="9">
        <v>598415.57205045002</v>
      </c>
      <c r="AE147" s="21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</row>
    <row r="148" spans="1:204">
      <c r="A148" s="7" t="s">
        <v>42</v>
      </c>
      <c r="B148" s="8">
        <v>2018</v>
      </c>
      <c r="C148" s="23">
        <v>112.09</v>
      </c>
      <c r="D148" s="24">
        <v>105.82</v>
      </c>
      <c r="E148" s="32">
        <v>0.79</v>
      </c>
      <c r="F148" s="33" t="s">
        <v>52</v>
      </c>
      <c r="G148" s="26">
        <f t="shared" si="40"/>
        <v>18968045828000</v>
      </c>
      <c r="H148" s="26">
        <f t="shared" si="41"/>
        <v>1896.8045827999999</v>
      </c>
      <c r="I148" s="26">
        <f t="shared" si="42"/>
        <v>278839477400</v>
      </c>
      <c r="J148" s="26">
        <f t="shared" si="36"/>
        <v>278839.47739999997</v>
      </c>
      <c r="K148" s="27">
        <v>83190</v>
      </c>
      <c r="L148" s="27">
        <v>67.05</v>
      </c>
      <c r="M148" s="26">
        <f t="shared" si="43"/>
        <v>5004315122.7150002</v>
      </c>
      <c r="N148" s="26">
        <f t="shared" si="37"/>
        <v>5004.3151227150001</v>
      </c>
      <c r="O148" s="26">
        <f t="shared" si="44"/>
        <v>315569098462.5</v>
      </c>
      <c r="P148" s="26">
        <f t="shared" si="38"/>
        <v>315569.09846250003</v>
      </c>
      <c r="Q148" s="27">
        <v>34870.71</v>
      </c>
      <c r="R148" s="28">
        <f>Q148*28.7%</f>
        <v>10007.893770000001</v>
      </c>
      <c r="S148" s="28">
        <f>Q148*24.4%</f>
        <v>8508.4532400000007</v>
      </c>
      <c r="T148" s="28">
        <f>Q148*13.3%</f>
        <v>4637.8044300000001</v>
      </c>
      <c r="U148" s="28">
        <f>Q148*29.5%</f>
        <v>10286.85945</v>
      </c>
      <c r="V148" s="28">
        <f>Q148*4%</f>
        <v>1394.8284000000001</v>
      </c>
      <c r="W148" s="26">
        <f t="shared" si="45"/>
        <v>283471673146.20001</v>
      </c>
      <c r="X148" s="26">
        <f t="shared" si="46"/>
        <v>283471.67314620002</v>
      </c>
      <c r="Y148" s="26">
        <f t="shared" si="47"/>
        <v>5130701915.8500004</v>
      </c>
      <c r="Z148" s="26">
        <f t="shared" si="48"/>
        <v>5130.7019158499998</v>
      </c>
      <c r="AA148" s="9">
        <f t="shared" si="49"/>
        <v>19256521816268.898</v>
      </c>
      <c r="AB148" s="9">
        <v>1925.6521816268901</v>
      </c>
      <c r="AC148" s="9">
        <f t="shared" si="50"/>
        <v>599539277778.34998</v>
      </c>
      <c r="AD148" s="9">
        <v>599539.27777835005</v>
      </c>
      <c r="AE148" s="21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</row>
    <row r="149" spans="1:204">
      <c r="A149" s="7" t="s">
        <v>42</v>
      </c>
      <c r="B149" s="8">
        <v>2019</v>
      </c>
      <c r="C149" s="23">
        <v>117.69</v>
      </c>
      <c r="D149" s="24">
        <v>108.49</v>
      </c>
      <c r="E149" s="32">
        <v>0.76</v>
      </c>
      <c r="F149" s="33" t="s">
        <v>53</v>
      </c>
      <c r="G149" s="26">
        <f t="shared" si="40"/>
        <v>20990327692000</v>
      </c>
      <c r="H149" s="26">
        <f t="shared" si="41"/>
        <v>2099.0327692000001</v>
      </c>
      <c r="I149" s="26">
        <f t="shared" si="42"/>
        <v>308464038000</v>
      </c>
      <c r="J149" s="26">
        <f t="shared" si="36"/>
        <v>308464.038</v>
      </c>
      <c r="K149" s="27">
        <v>76765</v>
      </c>
      <c r="L149" s="27">
        <v>65.77</v>
      </c>
      <c r="M149" s="26">
        <f t="shared" si="43"/>
        <v>4529662444.6385002</v>
      </c>
      <c r="N149" s="26">
        <f t="shared" si="37"/>
        <v>4529.6624446385003</v>
      </c>
      <c r="O149" s="26">
        <f t="shared" si="44"/>
        <v>285637786378.75</v>
      </c>
      <c r="P149" s="26">
        <f t="shared" si="38"/>
        <v>285637.78637875</v>
      </c>
      <c r="Q149" s="27">
        <v>37038.230000000003</v>
      </c>
      <c r="R149" s="28">
        <f>Q149*28.8%</f>
        <v>10667.01024</v>
      </c>
      <c r="S149" s="28">
        <f>Q149*23.8%</f>
        <v>8815.0987399999995</v>
      </c>
      <c r="T149" s="28">
        <f>Q149*13.3%</f>
        <v>4926.0845900000004</v>
      </c>
      <c r="U149" s="28">
        <f>Q149*30%</f>
        <v>11111.468999999999</v>
      </c>
      <c r="V149" s="28">
        <f>Q149*4%</f>
        <v>1481.5291999999999</v>
      </c>
      <c r="W149" s="26">
        <f t="shared" si="45"/>
        <v>298629618550.20001</v>
      </c>
      <c r="X149" s="26">
        <f t="shared" si="46"/>
        <v>298629.61855020002</v>
      </c>
      <c r="Y149" s="26">
        <f t="shared" si="47"/>
        <v>5416100372.8999996</v>
      </c>
      <c r="Z149" s="26">
        <f t="shared" si="48"/>
        <v>5416.1003729000004</v>
      </c>
      <c r="AA149" s="9">
        <f t="shared" si="49"/>
        <v>21293486972994.801</v>
      </c>
      <c r="AB149" s="9">
        <v>2129.3486972994801</v>
      </c>
      <c r="AC149" s="9">
        <f t="shared" si="50"/>
        <v>599517924751.65002</v>
      </c>
      <c r="AD149" s="9">
        <v>599517.92475164996</v>
      </c>
      <c r="AE149" s="21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</row>
    <row r="150" spans="1:204">
      <c r="A150" s="7" t="s">
        <v>42</v>
      </c>
      <c r="B150" s="8">
        <v>2020</v>
      </c>
      <c r="C150" s="23">
        <v>69.59</v>
      </c>
      <c r="D150" s="24">
        <v>44.47</v>
      </c>
      <c r="E150" s="32">
        <v>0.5</v>
      </c>
      <c r="F150" s="33" t="s">
        <v>54</v>
      </c>
      <c r="G150" s="26">
        <f t="shared" si="40"/>
        <v>11081470245000</v>
      </c>
      <c r="H150" s="26">
        <f t="shared" si="41"/>
        <v>1108.1470245</v>
      </c>
      <c r="I150" s="26">
        <f t="shared" si="42"/>
        <v>163015222800</v>
      </c>
      <c r="J150" s="26">
        <f t="shared" si="36"/>
        <v>163015.22279999999</v>
      </c>
      <c r="K150" s="27">
        <v>74900</v>
      </c>
      <c r="L150" s="27">
        <v>36.700000000000003</v>
      </c>
      <c r="M150" s="26">
        <f t="shared" si="43"/>
        <v>2466167811.0999999</v>
      </c>
      <c r="N150" s="26">
        <f t="shared" si="37"/>
        <v>2466.1678111000001</v>
      </c>
      <c r="O150" s="26">
        <f t="shared" si="44"/>
        <v>155515057250</v>
      </c>
      <c r="P150" s="26">
        <f t="shared" si="38"/>
        <v>155515.05725000001</v>
      </c>
      <c r="Q150" s="27">
        <v>23734.33</v>
      </c>
      <c r="R150" s="28">
        <f>Q150*18%</f>
        <v>4272.1794</v>
      </c>
      <c r="S150" s="28">
        <f>Q150*15.5%</f>
        <v>3678.8211500000002</v>
      </c>
      <c r="T150" s="28">
        <f>Q150*15.8%</f>
        <v>3750.02414</v>
      </c>
      <c r="U150" s="28">
        <f>Q150*44%</f>
        <v>10443.1052</v>
      </c>
      <c r="V150" s="28">
        <f>Q150*6.7%</f>
        <v>1590.20011</v>
      </c>
      <c r="W150" s="26">
        <f t="shared" si="45"/>
        <v>173180386964.60001</v>
      </c>
      <c r="X150" s="26">
        <f t="shared" si="46"/>
        <v>173180.38696460001</v>
      </c>
      <c r="Y150" s="26">
        <f t="shared" si="47"/>
        <v>3246856344</v>
      </c>
      <c r="Z150" s="26">
        <f t="shared" si="48"/>
        <v>3246.8563439999998</v>
      </c>
      <c r="AA150" s="9">
        <f t="shared" si="49"/>
        <v>11257116799775.699</v>
      </c>
      <c r="AB150" s="9">
        <v>1125.7116799775699</v>
      </c>
      <c r="AC150" s="9">
        <f t="shared" si="50"/>
        <v>321777136394</v>
      </c>
      <c r="AD150" s="9">
        <v>321777.13639399997</v>
      </c>
      <c r="AE150" s="21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</row>
    <row r="151" spans="1:204">
      <c r="A151" s="7" t="s">
        <v>42</v>
      </c>
      <c r="B151" s="8">
        <v>2021</v>
      </c>
      <c r="C151" s="23">
        <v>84.27</v>
      </c>
      <c r="D151" s="24">
        <v>49.68</v>
      </c>
      <c r="E151" s="32">
        <v>0.71</v>
      </c>
      <c r="F151" s="33" t="s">
        <v>55</v>
      </c>
      <c r="G151" s="26">
        <f t="shared" si="40"/>
        <v>11370065167000</v>
      </c>
      <c r="H151" s="26">
        <f t="shared" si="41"/>
        <v>1137.0065167</v>
      </c>
      <c r="I151" s="26">
        <f t="shared" si="42"/>
        <v>167497706600</v>
      </c>
      <c r="J151" s="26">
        <f t="shared" si="36"/>
        <v>167497.7066</v>
      </c>
      <c r="K151" s="27">
        <v>67156</v>
      </c>
      <c r="L151" s="27">
        <v>50.75</v>
      </c>
      <c r="M151" s="26">
        <f t="shared" si="43"/>
        <v>3057705187.3899999</v>
      </c>
      <c r="N151" s="26">
        <f t="shared" si="37"/>
        <v>3057.70518739</v>
      </c>
      <c r="O151" s="26">
        <f t="shared" si="44"/>
        <v>192817048025</v>
      </c>
      <c r="P151" s="26">
        <f t="shared" si="38"/>
        <v>192817.048025</v>
      </c>
      <c r="Q151" s="27">
        <v>29485.29</v>
      </c>
      <c r="R151" s="28">
        <f>Q151*19.5%</f>
        <v>5749.6315500000001</v>
      </c>
      <c r="S151" s="28">
        <f>Q151*16.2%</f>
        <v>4776.6169799999998</v>
      </c>
      <c r="T151" s="28">
        <f>Q151*14%</f>
        <v>4127.9405999999999</v>
      </c>
      <c r="U151" s="28">
        <f>Q151*44.3%</f>
        <v>13061.983469999999</v>
      </c>
      <c r="V151" s="28">
        <f>Q151*6.1%</f>
        <v>1798.6026899999999</v>
      </c>
      <c r="W151" s="26">
        <f t="shared" si="45"/>
        <v>216480999180</v>
      </c>
      <c r="X151" s="26">
        <f t="shared" si="46"/>
        <v>216480.99918000001</v>
      </c>
      <c r="Y151" s="26">
        <f t="shared" si="47"/>
        <v>4045381788</v>
      </c>
      <c r="Z151" s="26">
        <f t="shared" si="48"/>
        <v>4045.3817880000001</v>
      </c>
      <c r="AA151" s="9">
        <f t="shared" si="49"/>
        <v>11589603871367.4</v>
      </c>
      <c r="AB151" s="9">
        <v>1158.9603871367401</v>
      </c>
      <c r="AC151" s="9">
        <f t="shared" si="50"/>
        <v>364360136413</v>
      </c>
      <c r="AD151" s="9">
        <v>364360.136413</v>
      </c>
      <c r="AE151" s="21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</row>
    <row r="152" spans="1:204">
      <c r="A152" s="7" t="s">
        <v>42</v>
      </c>
      <c r="B152" s="8">
        <v>2022</v>
      </c>
      <c r="C152" s="23">
        <v>42.24</v>
      </c>
      <c r="D152" s="24">
        <v>33.47</v>
      </c>
      <c r="E152" s="32">
        <v>0.39</v>
      </c>
      <c r="F152" s="33" t="s">
        <v>56</v>
      </c>
      <c r="G152" s="26">
        <f t="shared" si="40"/>
        <v>6624486419000</v>
      </c>
      <c r="H152" s="26">
        <f t="shared" si="41"/>
        <v>662.44864189999998</v>
      </c>
      <c r="I152" s="26">
        <f t="shared" si="42"/>
        <v>97448413400</v>
      </c>
      <c r="J152" s="26">
        <f t="shared" si="36"/>
        <v>97448.413400000005</v>
      </c>
      <c r="K152" s="27">
        <v>63062</v>
      </c>
      <c r="L152" s="27">
        <v>38.479999999999997</v>
      </c>
      <c r="M152" s="26">
        <f t="shared" si="43"/>
        <v>2177095833.0991998</v>
      </c>
      <c r="N152" s="26">
        <f t="shared" si="37"/>
        <v>2177.0958330991998</v>
      </c>
      <c r="O152" s="26">
        <f t="shared" si="44"/>
        <v>137286352372</v>
      </c>
      <c r="P152" s="26">
        <f t="shared" si="38"/>
        <v>137286.35237199999</v>
      </c>
      <c r="Q152" s="27">
        <v>18879.349999999999</v>
      </c>
      <c r="R152" s="28">
        <f>Q152*19.5%</f>
        <v>3681.47325</v>
      </c>
      <c r="S152" s="28">
        <f>Q152*16.2%</f>
        <v>3058.4546999999998</v>
      </c>
      <c r="T152" s="28">
        <f>Q152*14%</f>
        <v>2643.1089999999999</v>
      </c>
      <c r="U152" s="28">
        <f>Q152*44.3%</f>
        <v>8363.5520500000002</v>
      </c>
      <c r="V152" s="28">
        <f>Q152*6.1%</f>
        <v>1151.6403499999999</v>
      </c>
      <c r="W152" s="26">
        <f t="shared" si="45"/>
        <v>138612187700</v>
      </c>
      <c r="X152" s="26">
        <f t="shared" si="46"/>
        <v>138612.18770000001</v>
      </c>
      <c r="Y152" s="26">
        <f t="shared" si="47"/>
        <v>2590246820</v>
      </c>
      <c r="Z152" s="26">
        <f t="shared" si="48"/>
        <v>2590.2468199999998</v>
      </c>
      <c r="AA152" s="9">
        <f t="shared" si="49"/>
        <v>6765275702533.0996</v>
      </c>
      <c r="AB152" s="9">
        <v>676.52757025331005</v>
      </c>
      <c r="AC152" s="9">
        <f t="shared" si="50"/>
        <v>237325012592</v>
      </c>
      <c r="AD152" s="9">
        <v>237325.01259200001</v>
      </c>
      <c r="AE152" s="21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</row>
    <row r="153" spans="1:204">
      <c r="A153" s="7" t="s">
        <v>42</v>
      </c>
      <c r="B153" s="8">
        <v>2023</v>
      </c>
      <c r="C153" s="23">
        <v>118.96</v>
      </c>
      <c r="D153" s="24">
        <v>71.8</v>
      </c>
      <c r="E153" s="32">
        <v>0.89</v>
      </c>
      <c r="F153" s="33" t="s">
        <v>57</v>
      </c>
      <c r="G153" s="26">
        <f t="shared" si="40"/>
        <v>18187753290000</v>
      </c>
      <c r="H153" s="26">
        <f t="shared" si="41"/>
        <v>1818.7753290000001</v>
      </c>
      <c r="I153" s="26">
        <f t="shared" si="42"/>
        <v>267645662600</v>
      </c>
      <c r="J153" s="26">
        <f t="shared" si="36"/>
        <v>267645.66259999998</v>
      </c>
      <c r="K153" s="27">
        <v>57666</v>
      </c>
      <c r="L153" s="27">
        <v>61.39</v>
      </c>
      <c r="M153" s="26">
        <f t="shared" si="43"/>
        <v>3176085638.4558001</v>
      </c>
      <c r="N153" s="26">
        <f t="shared" si="37"/>
        <v>3176.0856384558001</v>
      </c>
      <c r="O153" s="26">
        <f t="shared" si="44"/>
        <v>200282047990.5</v>
      </c>
      <c r="P153" s="26">
        <f t="shared" si="38"/>
        <v>200282.0479905</v>
      </c>
      <c r="Q153" s="27">
        <v>35007.22</v>
      </c>
      <c r="R153" s="28">
        <f>Q153*19.5%</f>
        <v>6826.4079000000002</v>
      </c>
      <c r="S153" s="28">
        <f>Q153*16.2%</f>
        <v>5671.1696400000001</v>
      </c>
      <c r="T153" s="28">
        <f>Q153*14%</f>
        <v>4901.0108</v>
      </c>
      <c r="U153" s="28">
        <f>Q153*44.3%</f>
        <v>15508.19846</v>
      </c>
      <c r="V153" s="28">
        <f>Q153*6.1%</f>
        <v>2135.4404199999999</v>
      </c>
      <c r="W153" s="26">
        <f t="shared" si="45"/>
        <v>257023009240</v>
      </c>
      <c r="X153" s="26">
        <f t="shared" si="46"/>
        <v>257023.00924000001</v>
      </c>
      <c r="Y153" s="26">
        <f t="shared" si="47"/>
        <v>4802990584</v>
      </c>
      <c r="Z153" s="26">
        <f t="shared" si="48"/>
        <v>4802.9905840000001</v>
      </c>
      <c r="AA153" s="9">
        <f t="shared" si="49"/>
        <v>18447952384878.5</v>
      </c>
      <c r="AB153" s="9">
        <v>1844.7952384878499</v>
      </c>
      <c r="AC153" s="9">
        <f t="shared" si="50"/>
        <v>472730701174.5</v>
      </c>
      <c r="AD153" s="9">
        <v>472730.70117449999</v>
      </c>
      <c r="AE153" s="21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</row>
    <row r="154" spans="1:204">
      <c r="A154" s="7" t="s">
        <v>42</v>
      </c>
      <c r="B154" s="8">
        <v>2024</v>
      </c>
      <c r="C154" s="28">
        <v>127.42</v>
      </c>
      <c r="D154" s="28">
        <v>73.38</v>
      </c>
      <c r="E154" s="34">
        <v>0.94</v>
      </c>
      <c r="F154" s="29">
        <v>2660.11</v>
      </c>
      <c r="G154" s="26">
        <f t="shared" si="40"/>
        <v>23823401609000</v>
      </c>
      <c r="H154" s="26">
        <f t="shared" si="41"/>
        <v>2382.3401608999998</v>
      </c>
      <c r="I154" s="26">
        <f t="shared" si="42"/>
        <v>350076432800</v>
      </c>
      <c r="J154" s="26">
        <f t="shared" si="36"/>
        <v>350076.43280000001</v>
      </c>
      <c r="K154" s="31">
        <v>57666</v>
      </c>
      <c r="L154" s="31">
        <v>61.39</v>
      </c>
      <c r="M154" s="26">
        <f t="shared" si="43"/>
        <v>3176085638.4558001</v>
      </c>
      <c r="N154" s="26">
        <f t="shared" ref="N154" si="52">M154/10000000000</f>
        <v>0.31760856384558001</v>
      </c>
      <c r="O154" s="26">
        <f t="shared" si="44"/>
        <v>200282047990.5</v>
      </c>
      <c r="P154" s="26">
        <f t="shared" si="38"/>
        <v>200282.0479905</v>
      </c>
      <c r="Q154" s="31">
        <v>35007.22</v>
      </c>
      <c r="R154" s="28">
        <f>Q154*19.5%</f>
        <v>6826.4079000000002</v>
      </c>
      <c r="S154" s="28">
        <f>Q154*16.2%</f>
        <v>5671.1696400000001</v>
      </c>
      <c r="T154" s="28">
        <f>Q154*14%</f>
        <v>4901.0108</v>
      </c>
      <c r="U154" s="28">
        <f>Q154*44.3%</f>
        <v>15508.19846</v>
      </c>
      <c r="V154" s="28">
        <f>Q154*6.1%</f>
        <v>2135.4404199999999</v>
      </c>
      <c r="W154" s="26">
        <f t="shared" si="45"/>
        <v>257023009240</v>
      </c>
      <c r="X154" s="26">
        <f t="shared" si="46"/>
        <v>257023.00924000001</v>
      </c>
      <c r="Y154" s="26">
        <f t="shared" si="47"/>
        <v>4802990584</v>
      </c>
      <c r="Z154" s="26">
        <f t="shared" si="48"/>
        <v>4802.9905840000001</v>
      </c>
      <c r="AA154" s="9">
        <f t="shared" si="49"/>
        <v>24083600703878.5</v>
      </c>
      <c r="AB154" s="9">
        <v>2408.3600703878501</v>
      </c>
      <c r="AC154" s="9">
        <f t="shared" si="50"/>
        <v>555161471374.5</v>
      </c>
      <c r="AD154" s="9">
        <v>555161.47137449996</v>
      </c>
      <c r="AE154" s="21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</row>
    <row r="155" spans="1:204">
      <c r="A155" s="7" t="s">
        <v>58</v>
      </c>
      <c r="B155" s="8">
        <v>2008</v>
      </c>
      <c r="C155" s="23">
        <v>319.23</v>
      </c>
      <c r="D155" s="24">
        <v>951.53</v>
      </c>
      <c r="E155" s="35">
        <v>0.37</v>
      </c>
      <c r="F155" s="27">
        <v>45.69</v>
      </c>
      <c r="G155" s="26">
        <f t="shared" si="40"/>
        <v>2424212521000</v>
      </c>
      <c r="H155" s="26">
        <f t="shared" si="41"/>
        <v>242.4212521</v>
      </c>
      <c r="I155" s="26">
        <f t="shared" si="42"/>
        <v>39639489000</v>
      </c>
      <c r="J155" s="26">
        <f t="shared" ref="J155:J218" si="53">I155/1000000</f>
        <v>39639.489000000001</v>
      </c>
      <c r="K155" s="27">
        <v>166219</v>
      </c>
      <c r="L155" s="27">
        <v>58.89</v>
      </c>
      <c r="M155" s="26">
        <f t="shared" si="43"/>
        <v>8782071376.5447006</v>
      </c>
      <c r="N155" s="26">
        <f t="shared" ref="N155:N221" si="54">M155/1000000</f>
        <v>8782.0713765446999</v>
      </c>
      <c r="O155" s="26">
        <f t="shared" si="44"/>
        <v>553792133183.25</v>
      </c>
      <c r="P155" s="26">
        <f t="shared" ref="P155:P218" si="55">O155/1000000</f>
        <v>553792.13318324997</v>
      </c>
      <c r="Q155" s="27">
        <v>26644</v>
      </c>
      <c r="R155" s="28">
        <f>Q155*27.3%</f>
        <v>7273.8119999999999</v>
      </c>
      <c r="S155" s="28">
        <f>Q155*24.9%</f>
        <v>6634.3559999999998</v>
      </c>
      <c r="T155" s="28">
        <f>Q155*3.3%</f>
        <v>879.25199999999995</v>
      </c>
      <c r="U155" s="28">
        <f>Q155*36.7%</f>
        <v>9778.348</v>
      </c>
      <c r="V155" s="28">
        <f>Q155*7.8%</f>
        <v>2078.232</v>
      </c>
      <c r="W155" s="26">
        <f t="shared" si="45"/>
        <v>209401057680</v>
      </c>
      <c r="X155" s="26">
        <f t="shared" si="46"/>
        <v>209401.05768</v>
      </c>
      <c r="Y155" s="26">
        <f t="shared" si="47"/>
        <v>3763198560</v>
      </c>
      <c r="Z155" s="26">
        <f t="shared" si="48"/>
        <v>3763.1985599999998</v>
      </c>
      <c r="AA155" s="9">
        <f t="shared" si="49"/>
        <v>2642395650056.54</v>
      </c>
      <c r="AB155" s="9">
        <v>264.23956500565401</v>
      </c>
      <c r="AC155" s="9">
        <f t="shared" si="50"/>
        <v>597194820743.25</v>
      </c>
      <c r="AD155" s="9">
        <v>597194.82074324996</v>
      </c>
      <c r="AE155" s="21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</row>
    <row r="156" spans="1:204">
      <c r="A156" s="7" t="s">
        <v>58</v>
      </c>
      <c r="B156" s="8">
        <v>2009</v>
      </c>
      <c r="C156" s="23">
        <v>311.5</v>
      </c>
      <c r="D156" s="24">
        <v>1058.01</v>
      </c>
      <c r="E156" s="35">
        <v>1.286</v>
      </c>
      <c r="F156" s="27">
        <v>52.74</v>
      </c>
      <c r="G156" s="26">
        <f t="shared" si="40"/>
        <v>2676570389600</v>
      </c>
      <c r="H156" s="26">
        <f t="shared" si="41"/>
        <v>267.65703896000002</v>
      </c>
      <c r="I156" s="26">
        <f t="shared" si="42"/>
        <v>42961192840</v>
      </c>
      <c r="J156" s="26">
        <f t="shared" si="53"/>
        <v>42961.192840000003</v>
      </c>
      <c r="K156" s="27">
        <v>184883</v>
      </c>
      <c r="L156" s="27">
        <v>55.75</v>
      </c>
      <c r="M156" s="26">
        <f t="shared" si="43"/>
        <v>9247335071.8824997</v>
      </c>
      <c r="N156" s="26">
        <f t="shared" si="54"/>
        <v>9247.3350718825004</v>
      </c>
      <c r="O156" s="26">
        <f t="shared" si="44"/>
        <v>583131381668.75</v>
      </c>
      <c r="P156" s="26">
        <f t="shared" si="55"/>
        <v>583131.38166874996</v>
      </c>
      <c r="Q156" s="27">
        <v>30283.43</v>
      </c>
      <c r="R156" s="28">
        <f>Q156*28.9%</f>
        <v>8751.9112700000005</v>
      </c>
      <c r="S156" s="28">
        <f>Q156*23.4%</f>
        <v>7086.3226199999999</v>
      </c>
      <c r="T156" s="28">
        <f>Q156*3.5%</f>
        <v>1059.9200499999999</v>
      </c>
      <c r="U156" s="28">
        <f>Q156*35.9%</f>
        <v>10871.75137</v>
      </c>
      <c r="V156" s="28">
        <f>Q156*8.4%</f>
        <v>2543.8081200000001</v>
      </c>
      <c r="W156" s="26">
        <f t="shared" si="45"/>
        <v>231795429906</v>
      </c>
      <c r="X156" s="26">
        <f t="shared" si="46"/>
        <v>231795.429906</v>
      </c>
      <c r="Y156" s="26">
        <f t="shared" si="47"/>
        <v>4185018608.8499999</v>
      </c>
      <c r="Z156" s="26">
        <f t="shared" si="48"/>
        <v>4185.0186088500004</v>
      </c>
      <c r="AA156" s="9">
        <f t="shared" si="49"/>
        <v>2917613154577.8799</v>
      </c>
      <c r="AB156" s="9">
        <v>291.76131545778799</v>
      </c>
      <c r="AC156" s="9">
        <f t="shared" si="50"/>
        <v>630277593117.59998</v>
      </c>
      <c r="AD156" s="9">
        <v>630277.59311759996</v>
      </c>
      <c r="AE156" s="21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</row>
    <row r="157" spans="1:204">
      <c r="A157" s="7" t="s">
        <v>58</v>
      </c>
      <c r="B157" s="8">
        <v>2010</v>
      </c>
      <c r="C157" s="23">
        <v>351.58</v>
      </c>
      <c r="D157" s="24">
        <v>1196.5899999999999</v>
      </c>
      <c r="E157" s="35">
        <v>1.5</v>
      </c>
      <c r="F157" s="27">
        <v>54</v>
      </c>
      <c r="G157" s="26">
        <f t="shared" si="40"/>
        <v>2976525342000</v>
      </c>
      <c r="H157" s="26">
        <f t="shared" si="41"/>
        <v>297.65253419999999</v>
      </c>
      <c r="I157" s="26">
        <f t="shared" si="42"/>
        <v>47835133600</v>
      </c>
      <c r="J157" s="26">
        <f t="shared" si="53"/>
        <v>47835.133600000001</v>
      </c>
      <c r="K157" s="27">
        <v>154499</v>
      </c>
      <c r="L157" s="27">
        <v>61.24</v>
      </c>
      <c r="M157" s="26">
        <f t="shared" si="43"/>
        <v>8488590785.9091997</v>
      </c>
      <c r="N157" s="26">
        <f t="shared" si="54"/>
        <v>8488.5907859092003</v>
      </c>
      <c r="O157" s="26">
        <f t="shared" si="44"/>
        <v>535285423847</v>
      </c>
      <c r="P157" s="26">
        <f t="shared" si="55"/>
        <v>535285.423847</v>
      </c>
      <c r="Q157" s="27">
        <v>36172.15</v>
      </c>
      <c r="R157" s="28">
        <f>Q157*32.9%</f>
        <v>11900.637350000001</v>
      </c>
      <c r="S157" s="28">
        <f>Q157*25%</f>
        <v>9043.0375000000004</v>
      </c>
      <c r="T157" s="28">
        <f>Q157*3.6%</f>
        <v>1302.1974</v>
      </c>
      <c r="U157" s="28">
        <f>Q157*31%</f>
        <v>11213.3665</v>
      </c>
      <c r="V157" s="28">
        <f>Q157*7.5%</f>
        <v>2712.9112500000001</v>
      </c>
      <c r="W157" s="26">
        <f t="shared" si="45"/>
        <v>281816858928.5</v>
      </c>
      <c r="X157" s="26">
        <f t="shared" si="46"/>
        <v>281816.85892849998</v>
      </c>
      <c r="Y157" s="26">
        <f t="shared" si="47"/>
        <v>5056866570</v>
      </c>
      <c r="Z157" s="26">
        <f t="shared" si="48"/>
        <v>5056.8665700000001</v>
      </c>
      <c r="AA157" s="9">
        <f t="shared" si="49"/>
        <v>3266830791714.4102</v>
      </c>
      <c r="AB157" s="9">
        <v>326.68307917144102</v>
      </c>
      <c r="AC157" s="9">
        <f t="shared" si="50"/>
        <v>588177424017</v>
      </c>
      <c r="AD157" s="9">
        <v>588177.42401700001</v>
      </c>
      <c r="AE157" s="21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</row>
    <row r="158" spans="1:204">
      <c r="A158" s="7" t="s">
        <v>58</v>
      </c>
      <c r="B158" s="8">
        <v>2011</v>
      </c>
      <c r="C158" s="23">
        <v>400.84</v>
      </c>
      <c r="D158" s="24">
        <v>1307.32</v>
      </c>
      <c r="E158" s="35">
        <v>1.5</v>
      </c>
      <c r="F158" s="27">
        <v>70.900000000000006</v>
      </c>
      <c r="G158" s="26">
        <f t="shared" si="40"/>
        <v>3371587726000</v>
      </c>
      <c r="H158" s="26">
        <f t="shared" si="41"/>
        <v>337.15877260000002</v>
      </c>
      <c r="I158" s="26">
        <f t="shared" si="42"/>
        <v>54329142800</v>
      </c>
      <c r="J158" s="26">
        <f t="shared" si="53"/>
        <v>54329.142800000001</v>
      </c>
      <c r="K158" s="27">
        <v>150568</v>
      </c>
      <c r="L158" s="27">
        <v>61.65</v>
      </c>
      <c r="M158" s="26">
        <f t="shared" si="43"/>
        <v>8327995956.3240004</v>
      </c>
      <c r="N158" s="26">
        <f t="shared" si="54"/>
        <v>8327.9959563240009</v>
      </c>
      <c r="O158" s="26">
        <f t="shared" si="44"/>
        <v>525158410590</v>
      </c>
      <c r="P158" s="26">
        <f t="shared" si="55"/>
        <v>525158.41058999998</v>
      </c>
      <c r="Q158" s="27">
        <v>41887.33</v>
      </c>
      <c r="R158" s="28">
        <f>Q158*29.5%</f>
        <v>12356.762350000001</v>
      </c>
      <c r="S158" s="28">
        <f>Q158*23.7%</f>
        <v>9927.2972100000006</v>
      </c>
      <c r="T158" s="28">
        <f>Q158*15.2%</f>
        <v>6366.8741600000003</v>
      </c>
      <c r="U158" s="28">
        <f>Q158*28.9%</f>
        <v>12105.43837</v>
      </c>
      <c r="V158" s="28">
        <f>Q158*2.6%</f>
        <v>1089.0705800000001</v>
      </c>
      <c r="W158" s="26">
        <f t="shared" si="45"/>
        <v>340773535468.40002</v>
      </c>
      <c r="X158" s="26">
        <f t="shared" si="46"/>
        <v>340773.53546839999</v>
      </c>
      <c r="Y158" s="26">
        <f t="shared" si="47"/>
        <v>6190528500.6999998</v>
      </c>
      <c r="Z158" s="26">
        <f t="shared" si="48"/>
        <v>6190.5285007000002</v>
      </c>
      <c r="AA158" s="9">
        <f t="shared" si="49"/>
        <v>3720689257424.7202</v>
      </c>
      <c r="AB158" s="9">
        <v>372.068925742472</v>
      </c>
      <c r="AC158" s="9">
        <f t="shared" si="50"/>
        <v>585678081890.69995</v>
      </c>
      <c r="AD158" s="9">
        <v>585678.08189070004</v>
      </c>
      <c r="AE158" s="21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</row>
    <row r="159" spans="1:204">
      <c r="A159" s="7" t="s">
        <v>58</v>
      </c>
      <c r="B159" s="8">
        <v>2012</v>
      </c>
      <c r="C159" s="23">
        <v>452.62</v>
      </c>
      <c r="D159" s="24">
        <v>1418.39</v>
      </c>
      <c r="E159" s="35">
        <v>1.4</v>
      </c>
      <c r="F159" s="27">
        <v>83.6</v>
      </c>
      <c r="G159" s="26">
        <f t="shared" si="40"/>
        <v>3732083470000</v>
      </c>
      <c r="H159" s="26">
        <f t="shared" si="41"/>
        <v>373.208347</v>
      </c>
      <c r="I159" s="26">
        <f t="shared" si="42"/>
        <v>60366795600</v>
      </c>
      <c r="J159" s="26">
        <f t="shared" si="53"/>
        <v>60366.795599999998</v>
      </c>
      <c r="K159" s="27" t="s">
        <v>59</v>
      </c>
      <c r="L159" s="27">
        <v>61.05</v>
      </c>
      <c r="M159" s="26">
        <f t="shared" si="43"/>
        <v>8263650430.4805002</v>
      </c>
      <c r="N159" s="26">
        <f t="shared" si="54"/>
        <v>8263.6504304805003</v>
      </c>
      <c r="O159" s="26">
        <f t="shared" si="44"/>
        <v>521100820473.75</v>
      </c>
      <c r="P159" s="26">
        <f t="shared" si="55"/>
        <v>521100.82047375001</v>
      </c>
      <c r="Q159" s="27">
        <v>47228.95</v>
      </c>
      <c r="R159" s="28">
        <f>Q159*28%</f>
        <v>13224.106</v>
      </c>
      <c r="S159" s="28">
        <f>Q159*24.4%</f>
        <v>11523.863799999999</v>
      </c>
      <c r="T159" s="28">
        <f>Q159*12.8%</f>
        <v>6045.3055999999997</v>
      </c>
      <c r="U159" s="28">
        <f>Q159*32%</f>
        <v>15113.263999999999</v>
      </c>
      <c r="V159" s="28">
        <f>Q159*2.9%</f>
        <v>1369.6395500000001</v>
      </c>
      <c r="W159" s="26">
        <f t="shared" si="45"/>
        <v>386784319762</v>
      </c>
      <c r="X159" s="26">
        <f t="shared" si="46"/>
        <v>386784.319762</v>
      </c>
      <c r="Y159" s="26">
        <f t="shared" si="47"/>
        <v>7006650877.25</v>
      </c>
      <c r="Z159" s="26">
        <f t="shared" si="48"/>
        <v>7006.6508772500001</v>
      </c>
      <c r="AA159" s="9">
        <f t="shared" si="49"/>
        <v>4127131440192.48</v>
      </c>
      <c r="AB159" s="9">
        <v>412.71314401924798</v>
      </c>
      <c r="AC159" s="9">
        <f t="shared" si="50"/>
        <v>588474266951</v>
      </c>
      <c r="AD159" s="9">
        <v>588474.26695099997</v>
      </c>
      <c r="AE159" s="21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</row>
    <row r="160" spans="1:204">
      <c r="A160" s="7" t="s">
        <v>58</v>
      </c>
      <c r="B160" s="8">
        <v>2013</v>
      </c>
      <c r="C160" s="23">
        <v>514.01</v>
      </c>
      <c r="D160" s="24">
        <v>847.28</v>
      </c>
      <c r="E160" s="35">
        <v>3.97</v>
      </c>
      <c r="F160" s="27">
        <v>94.01</v>
      </c>
      <c r="G160" s="26">
        <f t="shared" si="40"/>
        <v>2831406975000</v>
      </c>
      <c r="H160" s="26">
        <f t="shared" si="41"/>
        <v>283.14069749999999</v>
      </c>
      <c r="I160" s="26">
        <f t="shared" si="42"/>
        <v>49491919000</v>
      </c>
      <c r="J160" s="26">
        <f t="shared" si="53"/>
        <v>49491.919000000002</v>
      </c>
      <c r="K160" s="27">
        <v>157653</v>
      </c>
      <c r="L160" s="27">
        <v>57.89</v>
      </c>
      <c r="M160" s="26">
        <f t="shared" si="43"/>
        <v>8188050866.9589005</v>
      </c>
      <c r="N160" s="26">
        <f t="shared" si="54"/>
        <v>8188.0508669588999</v>
      </c>
      <c r="O160" s="26">
        <f t="shared" si="44"/>
        <v>516333557517.75</v>
      </c>
      <c r="P160" s="26">
        <f t="shared" si="55"/>
        <v>516333.55751775001</v>
      </c>
      <c r="Q160" s="27">
        <v>51827.23</v>
      </c>
      <c r="R160" s="28">
        <f>Q160*28.1%</f>
        <v>14563.45163</v>
      </c>
      <c r="S160" s="28">
        <f>Q160*25.6%</f>
        <v>13267.77088</v>
      </c>
      <c r="T160" s="28">
        <f>Q160*10.6%</f>
        <v>5493.6863800000001</v>
      </c>
      <c r="U160" s="28">
        <f>Q160*33.1%</f>
        <v>17154.813129999999</v>
      </c>
      <c r="V160" s="28">
        <f>Q160*2.7%</f>
        <v>1399.33521</v>
      </c>
      <c r="W160" s="26">
        <f t="shared" si="45"/>
        <v>429273544099.40002</v>
      </c>
      <c r="X160" s="26">
        <f t="shared" si="46"/>
        <v>429273.54409939999</v>
      </c>
      <c r="Y160" s="26">
        <f t="shared" si="47"/>
        <v>7740396800.5</v>
      </c>
      <c r="Z160" s="26">
        <f t="shared" si="48"/>
        <v>7740.3968004999997</v>
      </c>
      <c r="AA160" s="9">
        <f t="shared" si="49"/>
        <v>3268868569966.3599</v>
      </c>
      <c r="AB160" s="9">
        <v>326.88685699663603</v>
      </c>
      <c r="AC160" s="9">
        <f t="shared" si="50"/>
        <v>573565873318.25</v>
      </c>
      <c r="AD160" s="9">
        <v>573565.87331825006</v>
      </c>
      <c r="AE160" s="21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</row>
    <row r="161" spans="1:204">
      <c r="A161" s="7" t="s">
        <v>58</v>
      </c>
      <c r="B161" s="8">
        <v>2014</v>
      </c>
      <c r="C161" s="23">
        <v>600.16999999999996</v>
      </c>
      <c r="D161" s="24">
        <v>852</v>
      </c>
      <c r="E161" s="35">
        <v>3.04</v>
      </c>
      <c r="F161" s="27">
        <v>106</v>
      </c>
      <c r="G161" s="26">
        <f t="shared" si="40"/>
        <v>3018814988000</v>
      </c>
      <c r="H161" s="26">
        <f t="shared" si="41"/>
        <v>301.88149879999997</v>
      </c>
      <c r="I161" s="26">
        <f t="shared" si="42"/>
        <v>53874453600</v>
      </c>
      <c r="J161" s="26">
        <f t="shared" si="53"/>
        <v>53874.453600000001</v>
      </c>
      <c r="K161" s="27">
        <v>144316</v>
      </c>
      <c r="L161" s="27">
        <v>57.85</v>
      </c>
      <c r="M161" s="26">
        <f t="shared" si="43"/>
        <v>7490185773.9020004</v>
      </c>
      <c r="N161" s="26">
        <f t="shared" si="54"/>
        <v>7490.1857739019997</v>
      </c>
      <c r="O161" s="26">
        <f t="shared" si="44"/>
        <v>472326604945</v>
      </c>
      <c r="P161" s="26">
        <f t="shared" si="55"/>
        <v>472326.60494500003</v>
      </c>
      <c r="Q161" s="27">
        <v>57410.42</v>
      </c>
      <c r="R161" s="28">
        <f>Q161*14.2%</f>
        <v>8152.2796399999997</v>
      </c>
      <c r="S161" s="28">
        <f>Q161*50.1%</f>
        <v>28762.620419999999</v>
      </c>
      <c r="T161" s="28">
        <f>Q161*9.1%</f>
        <v>5224.3482199999999</v>
      </c>
      <c r="U161" s="28">
        <f>Q161*24%</f>
        <v>13778.5008</v>
      </c>
      <c r="V161" s="28">
        <f>Q161*2.6%</f>
        <v>1492.67092</v>
      </c>
      <c r="W161" s="26">
        <f t="shared" si="45"/>
        <v>639392477832.40002</v>
      </c>
      <c r="X161" s="26">
        <f t="shared" si="46"/>
        <v>639392.47783240001</v>
      </c>
      <c r="Y161" s="26">
        <f t="shared" si="47"/>
        <v>10856597474.1</v>
      </c>
      <c r="Z161" s="26">
        <f t="shared" si="48"/>
        <v>10856.597474099999</v>
      </c>
      <c r="AA161" s="9">
        <f t="shared" si="49"/>
        <v>3665697651606.2998</v>
      </c>
      <c r="AB161" s="9">
        <v>366.56976516063003</v>
      </c>
      <c r="AC161" s="9">
        <f t="shared" si="50"/>
        <v>537057656019.09998</v>
      </c>
      <c r="AD161" s="9">
        <v>537057.65601909999</v>
      </c>
      <c r="AE161" s="21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</row>
    <row r="162" spans="1:204">
      <c r="A162" s="7" t="s">
        <v>58</v>
      </c>
      <c r="B162" s="8">
        <v>2015</v>
      </c>
      <c r="C162" s="23">
        <v>625.54</v>
      </c>
      <c r="D162" s="24">
        <v>825.45</v>
      </c>
      <c r="E162" s="35">
        <v>2.7</v>
      </c>
      <c r="F162" s="27">
        <v>115.2</v>
      </c>
      <c r="G162" s="26">
        <f t="shared" si="40"/>
        <v>3072896658000</v>
      </c>
      <c r="H162" s="26">
        <f t="shared" si="41"/>
        <v>307.28966580000002</v>
      </c>
      <c r="I162" s="26">
        <f t="shared" si="42"/>
        <v>55203880000</v>
      </c>
      <c r="J162" s="26">
        <f t="shared" si="53"/>
        <v>55203.88</v>
      </c>
      <c r="K162" s="27">
        <v>137777</v>
      </c>
      <c r="L162" s="27">
        <v>58.09</v>
      </c>
      <c r="M162" s="26">
        <f t="shared" si="43"/>
        <v>7180469528.4181004</v>
      </c>
      <c r="N162" s="26">
        <f t="shared" si="54"/>
        <v>7180.4695284180998</v>
      </c>
      <c r="O162" s="26">
        <f t="shared" si="44"/>
        <v>452796084989.75</v>
      </c>
      <c r="P162" s="26">
        <f t="shared" si="55"/>
        <v>452796.08498975</v>
      </c>
      <c r="Q162" s="27">
        <v>62238.66</v>
      </c>
      <c r="R162" s="28">
        <f>Q162*13.9%</f>
        <v>8651.1737400000002</v>
      </c>
      <c r="S162" s="28">
        <f>Q162*48.3%</f>
        <v>30061.272779999999</v>
      </c>
      <c r="T162" s="28">
        <f>Q162*8.1%</f>
        <v>5041.3314600000003</v>
      </c>
      <c r="U162" s="28">
        <f>Q162*27.2%</f>
        <v>16928.915519999999</v>
      </c>
      <c r="V162" s="28">
        <f>Q162*2.5%</f>
        <v>1555.9665</v>
      </c>
      <c r="W162" s="26">
        <f t="shared" si="45"/>
        <v>680449668300.59998</v>
      </c>
      <c r="X162" s="26">
        <f t="shared" si="46"/>
        <v>680449.66830060002</v>
      </c>
      <c r="Y162" s="26">
        <f t="shared" si="47"/>
        <v>11594128778.1</v>
      </c>
      <c r="Z162" s="26">
        <f t="shared" si="48"/>
        <v>11594.128778099999</v>
      </c>
      <c r="AA162" s="9">
        <f t="shared" si="49"/>
        <v>3760526795829.02</v>
      </c>
      <c r="AB162" s="9">
        <v>376.05267958290199</v>
      </c>
      <c r="AC162" s="9">
        <f t="shared" si="50"/>
        <v>519594093767.84998</v>
      </c>
      <c r="AD162" s="9">
        <v>519594.09376785002</v>
      </c>
      <c r="AE162" s="21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</row>
    <row r="163" spans="1:204">
      <c r="A163" s="7" t="s">
        <v>58</v>
      </c>
      <c r="B163" s="8">
        <v>2016</v>
      </c>
      <c r="C163" s="23">
        <v>686.11</v>
      </c>
      <c r="D163" s="24">
        <v>779.98</v>
      </c>
      <c r="E163" s="35">
        <v>2.3920720000000002</v>
      </c>
      <c r="F163" s="27">
        <v>136.91</v>
      </c>
      <c r="G163" s="26">
        <f t="shared" si="40"/>
        <v>3233208625099.2002</v>
      </c>
      <c r="H163" s="26">
        <f t="shared" si="41"/>
        <v>323.32086250992</v>
      </c>
      <c r="I163" s="26">
        <f t="shared" si="42"/>
        <v>58794753566.879997</v>
      </c>
      <c r="J163" s="26">
        <f t="shared" si="53"/>
        <v>58794.753566879997</v>
      </c>
      <c r="K163" s="27">
        <v>131139</v>
      </c>
      <c r="L163" s="27">
        <v>58.43</v>
      </c>
      <c r="M163" s="26">
        <f t="shared" si="43"/>
        <v>6874521854.4909</v>
      </c>
      <c r="N163" s="26">
        <f t="shared" si="54"/>
        <v>6874.5218544909003</v>
      </c>
      <c r="O163" s="26">
        <f t="shared" si="44"/>
        <v>433503208887.75</v>
      </c>
      <c r="P163" s="26">
        <f t="shared" si="55"/>
        <v>433503.20888774999</v>
      </c>
      <c r="Q163" s="27">
        <v>68109.759999999995</v>
      </c>
      <c r="R163" s="28">
        <f>Q163*29.5%</f>
        <v>20092.379199999999</v>
      </c>
      <c r="S163" s="28">
        <f>Q163*30.1%</f>
        <v>20501.037759999999</v>
      </c>
      <c r="T163" s="28">
        <f>Q163*12.6%</f>
        <v>8581.8297600000005</v>
      </c>
      <c r="U163" s="28">
        <f>Q163*22.1%</f>
        <v>15052.256960000001</v>
      </c>
      <c r="V163" s="28">
        <f>Q163*5.6%</f>
        <v>3814.1465600000001</v>
      </c>
      <c r="W163" s="26">
        <f t="shared" si="45"/>
        <v>589124904486.40002</v>
      </c>
      <c r="X163" s="26">
        <f t="shared" si="46"/>
        <v>589124.90448639996</v>
      </c>
      <c r="Y163" s="26">
        <f t="shared" si="47"/>
        <v>10453485964.799999</v>
      </c>
      <c r="Z163" s="26">
        <f t="shared" si="48"/>
        <v>10453.4859648</v>
      </c>
      <c r="AA163" s="9">
        <f t="shared" si="49"/>
        <v>3829208051440.0898</v>
      </c>
      <c r="AB163" s="9">
        <v>382.92080514400902</v>
      </c>
      <c r="AC163" s="9">
        <f t="shared" si="50"/>
        <v>502751448419.42999</v>
      </c>
      <c r="AD163" s="9">
        <v>502751.44841943</v>
      </c>
      <c r="AE163" s="21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</row>
    <row r="164" spans="1:204">
      <c r="A164" s="7" t="s">
        <v>58</v>
      </c>
      <c r="B164" s="8">
        <v>2017</v>
      </c>
      <c r="C164" s="23">
        <v>765.15</v>
      </c>
      <c r="D164" s="24">
        <v>746.89</v>
      </c>
      <c r="E164" s="35">
        <v>3.2188669999999999</v>
      </c>
      <c r="F164" s="27">
        <v>159.31</v>
      </c>
      <c r="G164" s="26">
        <f t="shared" si="40"/>
        <v>3439392513961.2002</v>
      </c>
      <c r="H164" s="26">
        <f t="shared" si="41"/>
        <v>343.93925139612003</v>
      </c>
      <c r="I164" s="26">
        <f t="shared" si="42"/>
        <v>63376909591.18</v>
      </c>
      <c r="J164" s="26">
        <f t="shared" si="53"/>
        <v>63376.909591180003</v>
      </c>
      <c r="K164" s="27">
        <v>122699</v>
      </c>
      <c r="L164" s="27">
        <v>59.79</v>
      </c>
      <c r="M164" s="26">
        <f t="shared" si="43"/>
        <v>6581794518.8156996</v>
      </c>
      <c r="N164" s="26">
        <f t="shared" si="54"/>
        <v>6581.7945188157</v>
      </c>
      <c r="O164" s="26">
        <f t="shared" si="44"/>
        <v>415043999355.75</v>
      </c>
      <c r="P164" s="26">
        <f t="shared" si="55"/>
        <v>415043.99935574998</v>
      </c>
      <c r="Q164" s="27">
        <v>74657.41</v>
      </c>
      <c r="R164" s="28">
        <f>Q164*29.4%</f>
        <v>21949.278539999999</v>
      </c>
      <c r="S164" s="28">
        <f>Q164*24.8%</f>
        <v>18515.037680000001</v>
      </c>
      <c r="T164" s="28">
        <f>Q164*11.9%</f>
        <v>8884.2317899999998</v>
      </c>
      <c r="U164" s="28">
        <f>Q164*29.8%</f>
        <v>22247.908179999999</v>
      </c>
      <c r="V164" s="28">
        <f>Q164*4.1%</f>
        <v>3060.95381</v>
      </c>
      <c r="W164" s="26">
        <f t="shared" si="45"/>
        <v>607309660534.19995</v>
      </c>
      <c r="X164" s="26">
        <f t="shared" si="46"/>
        <v>607309.66053420003</v>
      </c>
      <c r="Y164" s="26">
        <f t="shared" si="47"/>
        <v>10970533112.450001</v>
      </c>
      <c r="Z164" s="26">
        <f t="shared" si="48"/>
        <v>10970.533112450001</v>
      </c>
      <c r="AA164" s="9">
        <f t="shared" si="49"/>
        <v>4053283969014.2202</v>
      </c>
      <c r="AB164" s="9">
        <v>405.32839690142202</v>
      </c>
      <c r="AC164" s="9">
        <f t="shared" si="50"/>
        <v>489391442059.38</v>
      </c>
      <c r="AD164" s="9">
        <v>489391.44205938</v>
      </c>
      <c r="AE164" s="21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</row>
    <row r="165" spans="1:204">
      <c r="A165" s="7" t="s">
        <v>58</v>
      </c>
      <c r="B165" s="8">
        <v>2018</v>
      </c>
      <c r="C165" s="23">
        <v>819.23</v>
      </c>
      <c r="D165" s="24">
        <v>716.64</v>
      </c>
      <c r="E165" s="35">
        <v>3.4683139999999999</v>
      </c>
      <c r="F165" s="27">
        <v>168.9</v>
      </c>
      <c r="G165" s="26">
        <f t="shared" si="40"/>
        <v>3515297799610.3999</v>
      </c>
      <c r="H165" s="26">
        <f t="shared" si="41"/>
        <v>351.52977996103999</v>
      </c>
      <c r="I165" s="26">
        <f t="shared" si="42"/>
        <v>65577753315.559998</v>
      </c>
      <c r="J165" s="26">
        <f t="shared" si="53"/>
        <v>65577.753315559996</v>
      </c>
      <c r="K165" s="27">
        <v>121484</v>
      </c>
      <c r="L165" s="27">
        <v>60.36</v>
      </c>
      <c r="M165" s="26">
        <f t="shared" si="43"/>
        <v>6578745064.9007998</v>
      </c>
      <c r="N165" s="26">
        <f t="shared" si="54"/>
        <v>6578.7450649007997</v>
      </c>
      <c r="O165" s="26">
        <f t="shared" si="44"/>
        <v>414851702628</v>
      </c>
      <c r="P165" s="26">
        <f t="shared" si="55"/>
        <v>414851.702628</v>
      </c>
      <c r="Q165" s="27">
        <v>81823.69</v>
      </c>
      <c r="R165" s="28">
        <f>Q165*28.7%</f>
        <v>23483.39903</v>
      </c>
      <c r="S165" s="28">
        <f>Q165*24.4%</f>
        <v>19964.980360000001</v>
      </c>
      <c r="T165" s="28">
        <f>Q165*13.3%</f>
        <v>10882.55077</v>
      </c>
      <c r="U165" s="28">
        <f>Q165*29.5%</f>
        <v>24137.988549999998</v>
      </c>
      <c r="V165" s="28">
        <f>Q165*4%</f>
        <v>3272.9476</v>
      </c>
      <c r="W165" s="26">
        <f t="shared" si="45"/>
        <v>665162777221.80005</v>
      </c>
      <c r="X165" s="26">
        <f t="shared" si="46"/>
        <v>665162.77722179994</v>
      </c>
      <c r="Y165" s="26">
        <f t="shared" si="47"/>
        <v>12039128628.15</v>
      </c>
      <c r="Z165" s="26">
        <f t="shared" si="48"/>
        <v>12039.12862815</v>
      </c>
      <c r="AA165" s="9">
        <f t="shared" si="49"/>
        <v>4187039321897.1001</v>
      </c>
      <c r="AB165" s="9">
        <v>418.70393218970997</v>
      </c>
      <c r="AC165" s="9">
        <f t="shared" si="50"/>
        <v>492468584571.71002</v>
      </c>
      <c r="AD165" s="9">
        <v>492468.58457170997</v>
      </c>
      <c r="AE165" s="21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</row>
    <row r="166" spans="1:204">
      <c r="A166" s="7" t="s">
        <v>58</v>
      </c>
      <c r="B166" s="8">
        <v>2019</v>
      </c>
      <c r="C166" s="23">
        <v>863.9</v>
      </c>
      <c r="D166" s="24">
        <v>698.19</v>
      </c>
      <c r="E166" s="35">
        <v>3.5819000000000001</v>
      </c>
      <c r="F166" s="27">
        <v>188.44</v>
      </c>
      <c r="G166" s="26">
        <f t="shared" si="40"/>
        <v>3692875344840</v>
      </c>
      <c r="H166" s="26">
        <f t="shared" si="41"/>
        <v>369.28753448399999</v>
      </c>
      <c r="I166" s="26">
        <f t="shared" si="42"/>
        <v>69060586926</v>
      </c>
      <c r="J166" s="26">
        <f t="shared" si="53"/>
        <v>69060.586926000004</v>
      </c>
      <c r="K166" s="27">
        <v>101164</v>
      </c>
      <c r="L166" s="27">
        <v>57.75</v>
      </c>
      <c r="M166" s="26">
        <f t="shared" si="43"/>
        <v>5241465414.5699997</v>
      </c>
      <c r="N166" s="26">
        <f t="shared" si="54"/>
        <v>5241.4654145699997</v>
      </c>
      <c r="O166" s="26">
        <f t="shared" si="44"/>
        <v>330523653075</v>
      </c>
      <c r="P166" s="26">
        <f t="shared" si="55"/>
        <v>330523.65307499998</v>
      </c>
      <c r="Q166" s="27">
        <v>88011.16</v>
      </c>
      <c r="R166" s="28">
        <f>Q166*28.8%</f>
        <v>25347.214080000002</v>
      </c>
      <c r="S166" s="28">
        <f>Q166*23.8%</f>
        <v>20946.656080000001</v>
      </c>
      <c r="T166" s="28">
        <f>Q166*13.3%</f>
        <v>11705.484280000001</v>
      </c>
      <c r="U166" s="28">
        <f>Q166*30%</f>
        <v>26403.348000000002</v>
      </c>
      <c r="V166" s="28">
        <f>Q166*4%</f>
        <v>3520.4463999999998</v>
      </c>
      <c r="W166" s="26">
        <f t="shared" si="45"/>
        <v>709611100178.40002</v>
      </c>
      <c r="X166" s="26">
        <f t="shared" si="46"/>
        <v>709611.10017840005</v>
      </c>
      <c r="Y166" s="26">
        <f t="shared" si="47"/>
        <v>12869871926.799999</v>
      </c>
      <c r="Z166" s="26">
        <f t="shared" si="48"/>
        <v>12869.8719268</v>
      </c>
      <c r="AA166" s="9">
        <f t="shared" si="49"/>
        <v>4407727910432.9697</v>
      </c>
      <c r="AB166" s="9">
        <v>440.77279104329699</v>
      </c>
      <c r="AC166" s="9">
        <f t="shared" si="50"/>
        <v>412454111927.79999</v>
      </c>
      <c r="AD166" s="9">
        <v>412454.1119278</v>
      </c>
      <c r="AE166" s="21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</row>
    <row r="167" spans="1:204">
      <c r="A167" s="7" t="s">
        <v>58</v>
      </c>
      <c r="B167" s="8">
        <v>2020</v>
      </c>
      <c r="C167" s="23">
        <v>527.64</v>
      </c>
      <c r="D167" s="24">
        <v>414.22</v>
      </c>
      <c r="E167" s="35">
        <v>1.2947040000000001</v>
      </c>
      <c r="F167" s="27">
        <v>123.02</v>
      </c>
      <c r="G167" s="26">
        <f t="shared" si="40"/>
        <v>2302333543414.3999</v>
      </c>
      <c r="H167" s="26">
        <f t="shared" si="41"/>
        <v>230.23335434143999</v>
      </c>
      <c r="I167" s="26">
        <f t="shared" si="42"/>
        <v>42893788276.160004</v>
      </c>
      <c r="J167" s="26">
        <f t="shared" si="53"/>
        <v>42893.788276159998</v>
      </c>
      <c r="K167" s="27">
        <v>101640</v>
      </c>
      <c r="L167" s="27">
        <v>41.9</v>
      </c>
      <c r="M167" s="26">
        <f t="shared" si="43"/>
        <v>3820792233.7199998</v>
      </c>
      <c r="N167" s="26">
        <f t="shared" si="54"/>
        <v>3820.7922337199998</v>
      </c>
      <c r="O167" s="26">
        <f t="shared" si="44"/>
        <v>240936857700</v>
      </c>
      <c r="P167" s="26">
        <f t="shared" si="55"/>
        <v>240936.85769999999</v>
      </c>
      <c r="Q167" s="27">
        <v>47251.15</v>
      </c>
      <c r="R167" s="28">
        <f>Q167*18%</f>
        <v>8505.2070000000003</v>
      </c>
      <c r="S167" s="28">
        <f>Q167*15.5%</f>
        <v>7323.9282499999999</v>
      </c>
      <c r="T167" s="28">
        <f>Q167*15.8%</f>
        <v>7465.6817000000001</v>
      </c>
      <c r="U167" s="28">
        <f>Q167*44%</f>
        <v>20790.506000000001</v>
      </c>
      <c r="V167" s="28">
        <f>Q167*6.7%</f>
        <v>3165.8270499999999</v>
      </c>
      <c r="W167" s="26">
        <f t="shared" si="45"/>
        <v>344773686113</v>
      </c>
      <c r="X167" s="26">
        <f t="shared" si="46"/>
        <v>344773.68611299997</v>
      </c>
      <c r="Y167" s="26">
        <f t="shared" si="47"/>
        <v>6463957320</v>
      </c>
      <c r="Z167" s="26">
        <f t="shared" si="48"/>
        <v>6463.9573200000004</v>
      </c>
      <c r="AA167" s="9">
        <f t="shared" si="49"/>
        <v>2650928021761.1201</v>
      </c>
      <c r="AB167" s="9">
        <v>265.092802176112</v>
      </c>
      <c r="AC167" s="9">
        <f t="shared" si="50"/>
        <v>290294603296.15997</v>
      </c>
      <c r="AD167" s="9">
        <v>290294.60329616</v>
      </c>
      <c r="AE167" s="21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</row>
    <row r="168" spans="1:204">
      <c r="A168" s="7" t="s">
        <v>58</v>
      </c>
      <c r="B168" s="8">
        <v>2021</v>
      </c>
      <c r="C168" s="23">
        <v>689.12</v>
      </c>
      <c r="D168" s="24">
        <v>301.58</v>
      </c>
      <c r="E168" s="35">
        <v>0.82541096999999997</v>
      </c>
      <c r="F168" s="27">
        <v>161.55000000000001</v>
      </c>
      <c r="G168" s="26">
        <f t="shared" si="40"/>
        <v>2574367592765.8901</v>
      </c>
      <c r="H168" s="26">
        <f t="shared" si="41"/>
        <v>257.43675927658899</v>
      </c>
      <c r="I168" s="26">
        <f t="shared" si="42"/>
        <v>50179883620.653801</v>
      </c>
      <c r="J168" s="26">
        <f t="shared" si="53"/>
        <v>50179.883620653804</v>
      </c>
      <c r="K168" s="27">
        <v>97233</v>
      </c>
      <c r="L168" s="27">
        <v>43.06</v>
      </c>
      <c r="M168" s="26">
        <f t="shared" si="43"/>
        <v>3756318888.0665998</v>
      </c>
      <c r="N168" s="26">
        <f t="shared" si="54"/>
        <v>3756.3188880665998</v>
      </c>
      <c r="O168" s="26">
        <f t="shared" si="44"/>
        <v>236871207343.5</v>
      </c>
      <c r="P168" s="26">
        <f t="shared" si="55"/>
        <v>236871.20734349999</v>
      </c>
      <c r="Q168" s="27">
        <v>70679.463300000003</v>
      </c>
      <c r="R168" s="28">
        <f>Q168*19.5%</f>
        <v>13782.495343500001</v>
      </c>
      <c r="S168" s="28">
        <f>Q168*16.2%</f>
        <v>11450.0730546</v>
      </c>
      <c r="T168" s="28">
        <f>Q168*14%</f>
        <v>9895.1248620000006</v>
      </c>
      <c r="U168" s="28">
        <f>Q168*44.3%</f>
        <v>31311.002241900002</v>
      </c>
      <c r="V168" s="28">
        <f>Q168*6.1%</f>
        <v>4311.4472612999998</v>
      </c>
      <c r="W168" s="26">
        <f t="shared" si="45"/>
        <v>518928619548.59998</v>
      </c>
      <c r="X168" s="26">
        <f t="shared" si="46"/>
        <v>518928.61954859999</v>
      </c>
      <c r="Y168" s="26">
        <f t="shared" si="47"/>
        <v>9697222364.7600002</v>
      </c>
      <c r="Z168" s="26">
        <f t="shared" si="48"/>
        <v>9697.2223647600003</v>
      </c>
      <c r="AA168" s="9">
        <f t="shared" si="49"/>
        <v>3097052531202.5601</v>
      </c>
      <c r="AB168" s="9">
        <v>309.70525312025597</v>
      </c>
      <c r="AC168" s="9">
        <f t="shared" si="50"/>
        <v>296748313328.914</v>
      </c>
      <c r="AD168" s="9">
        <v>296748.313328914</v>
      </c>
      <c r="AE168" s="21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</row>
    <row r="169" spans="1:204">
      <c r="A169" s="7" t="s">
        <v>58</v>
      </c>
      <c r="B169" s="8">
        <v>2022</v>
      </c>
      <c r="C169" s="23">
        <v>416.65</v>
      </c>
      <c r="D169" s="24">
        <v>203.52</v>
      </c>
      <c r="E169" s="36">
        <v>0.55000000000000004</v>
      </c>
      <c r="F169" s="27">
        <v>99.85</v>
      </c>
      <c r="G169" s="26">
        <f t="shared" si="40"/>
        <v>1614704783000</v>
      </c>
      <c r="H169" s="26">
        <f t="shared" si="41"/>
        <v>161.4704783</v>
      </c>
      <c r="I169" s="26">
        <f t="shared" si="42"/>
        <v>31147413800</v>
      </c>
      <c r="J169" s="26">
        <f t="shared" si="53"/>
        <v>31147.413799999998</v>
      </c>
      <c r="K169" s="27">
        <v>91153</v>
      </c>
      <c r="L169" s="27">
        <v>44.19</v>
      </c>
      <c r="M169" s="26">
        <f t="shared" si="43"/>
        <v>3613846578.4719</v>
      </c>
      <c r="N169" s="26">
        <f t="shared" si="54"/>
        <v>3613.8465784719001</v>
      </c>
      <c r="O169" s="26">
        <f t="shared" si="44"/>
        <v>227886989285.25</v>
      </c>
      <c r="P169" s="26">
        <f t="shared" si="55"/>
        <v>227886.98928524999</v>
      </c>
      <c r="Q169" s="27">
        <v>53357.372600000002</v>
      </c>
      <c r="R169" s="28">
        <f>Q169*19.5%</f>
        <v>10404.687657</v>
      </c>
      <c r="S169" s="28">
        <f>Q169*16.2%</f>
        <v>8643.8943612000003</v>
      </c>
      <c r="T169" s="28">
        <f>Q169*14%</f>
        <v>7470.0321640000002</v>
      </c>
      <c r="U169" s="28">
        <f>Q169*44.3%</f>
        <v>23637.3160618</v>
      </c>
      <c r="V169" s="28">
        <f>Q169*6.1%</f>
        <v>3254.7997286</v>
      </c>
      <c r="W169" s="26">
        <f t="shared" si="45"/>
        <v>391749829629.20001</v>
      </c>
      <c r="X169" s="26">
        <f t="shared" si="46"/>
        <v>391749.82962919999</v>
      </c>
      <c r="Y169" s="26">
        <f t="shared" si="47"/>
        <v>7320631520.7200003</v>
      </c>
      <c r="Z169" s="26">
        <f t="shared" si="48"/>
        <v>7320.6315207199996</v>
      </c>
      <c r="AA169" s="9">
        <f t="shared" si="49"/>
        <v>2010068459207.6699</v>
      </c>
      <c r="AB169" s="9">
        <v>201.00684592076701</v>
      </c>
      <c r="AC169" s="9">
        <f t="shared" si="50"/>
        <v>266355034605.97</v>
      </c>
      <c r="AD169" s="9">
        <v>266355.03460597002</v>
      </c>
      <c r="AE169" s="21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</row>
    <row r="170" spans="1:204">
      <c r="A170" s="7" t="s">
        <v>58</v>
      </c>
      <c r="B170" s="8">
        <v>2023</v>
      </c>
      <c r="C170" s="23">
        <v>1052.55</v>
      </c>
      <c r="D170" s="24">
        <v>300.24</v>
      </c>
      <c r="E170" s="36">
        <v>1.1200000000000001</v>
      </c>
      <c r="F170" s="27">
        <v>238.84</v>
      </c>
      <c r="G170" s="26">
        <f t="shared" si="40"/>
        <v>3567408464000</v>
      </c>
      <c r="H170" s="26">
        <f t="shared" si="41"/>
        <v>356.74084640000001</v>
      </c>
      <c r="I170" s="26">
        <f t="shared" si="42"/>
        <v>71635122400</v>
      </c>
      <c r="J170" s="26">
        <f t="shared" si="53"/>
        <v>71635.122399999993</v>
      </c>
      <c r="K170" s="27">
        <v>82314</v>
      </c>
      <c r="L170" s="27">
        <v>53.75</v>
      </c>
      <c r="M170" s="26">
        <f t="shared" si="43"/>
        <v>3969418761.6750002</v>
      </c>
      <c r="N170" s="26">
        <f t="shared" si="54"/>
        <v>3969.418761675</v>
      </c>
      <c r="O170" s="26">
        <f t="shared" si="44"/>
        <v>250309157062.5</v>
      </c>
      <c r="P170" s="26">
        <f t="shared" si="55"/>
        <v>250309.15706249999</v>
      </c>
      <c r="Q170" s="27">
        <v>94000</v>
      </c>
      <c r="R170" s="28">
        <f>Q170*19.5%</f>
        <v>18330</v>
      </c>
      <c r="S170" s="28">
        <f>Q170*16.2%</f>
        <v>15228</v>
      </c>
      <c r="T170" s="28">
        <f>Q170*14%</f>
        <v>13160</v>
      </c>
      <c r="U170" s="28">
        <f>Q170*44.3%</f>
        <v>41642</v>
      </c>
      <c r="V170" s="28">
        <f>Q170*6.1%</f>
        <v>5734</v>
      </c>
      <c r="W170" s="26">
        <f t="shared" si="45"/>
        <v>690148000000</v>
      </c>
      <c r="X170" s="26">
        <f t="shared" si="46"/>
        <v>690148</v>
      </c>
      <c r="Y170" s="26">
        <f t="shared" si="47"/>
        <v>12896800000</v>
      </c>
      <c r="Z170" s="26">
        <f t="shared" si="48"/>
        <v>12896.8</v>
      </c>
      <c r="AA170" s="9">
        <f t="shared" si="49"/>
        <v>4261525882761.6699</v>
      </c>
      <c r="AB170" s="9">
        <v>426.15258827616702</v>
      </c>
      <c r="AC170" s="9">
        <f t="shared" si="50"/>
        <v>334841079462.5</v>
      </c>
      <c r="AD170" s="9">
        <v>334841.0794625</v>
      </c>
      <c r="AE170" s="21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</row>
    <row r="171" spans="1:204">
      <c r="A171" s="7" t="s">
        <v>58</v>
      </c>
      <c r="B171" s="8">
        <v>2024</v>
      </c>
      <c r="C171" s="28">
        <v>1126.19</v>
      </c>
      <c r="D171" s="28">
        <v>303.68</v>
      </c>
      <c r="E171" s="34">
        <v>1.78</v>
      </c>
      <c r="F171" s="28">
        <v>272.98</v>
      </c>
      <c r="G171" s="26">
        <f t="shared" si="40"/>
        <v>3939907010000</v>
      </c>
      <c r="H171" s="26">
        <f t="shared" si="41"/>
        <v>393.990701</v>
      </c>
      <c r="I171" s="26">
        <f t="shared" si="42"/>
        <v>78471608400</v>
      </c>
      <c r="J171" s="26">
        <f t="shared" si="53"/>
        <v>78471.608399999997</v>
      </c>
      <c r="K171" s="31">
        <v>82314</v>
      </c>
      <c r="L171" s="31">
        <v>53.75</v>
      </c>
      <c r="M171" s="26">
        <f t="shared" si="43"/>
        <v>3969418761.6750002</v>
      </c>
      <c r="N171" s="26">
        <f t="shared" ref="N171" si="56">M171/10000000000</f>
        <v>0.39694187616749999</v>
      </c>
      <c r="O171" s="26">
        <f t="shared" si="44"/>
        <v>250309157062.5</v>
      </c>
      <c r="P171" s="26">
        <f t="shared" si="55"/>
        <v>250309.15706249999</v>
      </c>
      <c r="Q171" s="31">
        <v>94000</v>
      </c>
      <c r="R171" s="28">
        <f>Q171*19.5%</f>
        <v>18330</v>
      </c>
      <c r="S171" s="28">
        <f>Q171*16.2%</f>
        <v>15228</v>
      </c>
      <c r="T171" s="28">
        <f>Q171*14%</f>
        <v>13160</v>
      </c>
      <c r="U171" s="28">
        <f>Q171*44.3%</f>
        <v>41642</v>
      </c>
      <c r="V171" s="28">
        <f>Q171*6.1%</f>
        <v>5734</v>
      </c>
      <c r="W171" s="26">
        <f t="shared" si="45"/>
        <v>690148000000</v>
      </c>
      <c r="X171" s="26">
        <f t="shared" si="46"/>
        <v>690148</v>
      </c>
      <c r="Y171" s="26">
        <f t="shared" si="47"/>
        <v>12896800000</v>
      </c>
      <c r="Z171" s="26">
        <f t="shared" si="48"/>
        <v>12896.8</v>
      </c>
      <c r="AA171" s="9">
        <f t="shared" si="49"/>
        <v>4634024428761.6797</v>
      </c>
      <c r="AB171" s="9">
        <v>463.40244287616798</v>
      </c>
      <c r="AC171" s="9">
        <f t="shared" si="50"/>
        <v>341677565462.5</v>
      </c>
      <c r="AD171" s="9">
        <v>341677.56546249997</v>
      </c>
      <c r="AE171" s="21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</row>
    <row r="172" spans="1:204">
      <c r="A172" s="7" t="s">
        <v>60</v>
      </c>
      <c r="B172" s="8">
        <v>2008</v>
      </c>
      <c r="C172" s="23">
        <v>289.76</v>
      </c>
      <c r="D172" s="24">
        <v>821.57</v>
      </c>
      <c r="E172" s="32">
        <v>7.29</v>
      </c>
      <c r="F172" s="31">
        <v>173.10753199999999</v>
      </c>
      <c r="G172" s="26">
        <f t="shared" si="40"/>
        <v>3297731706894.7998</v>
      </c>
      <c r="H172" s="26">
        <f t="shared" si="41"/>
        <v>329.77317068948003</v>
      </c>
      <c r="I172" s="26">
        <f t="shared" si="42"/>
        <v>52033876040.800003</v>
      </c>
      <c r="J172" s="26">
        <f t="shared" si="53"/>
        <v>52033.876040800002</v>
      </c>
      <c r="K172" s="27">
        <v>243114</v>
      </c>
      <c r="L172" s="27">
        <v>62.03</v>
      </c>
      <c r="M172" s="26">
        <f t="shared" si="43"/>
        <v>13529647855.1814</v>
      </c>
      <c r="N172" s="26">
        <f t="shared" si="54"/>
        <v>13529.6478551814</v>
      </c>
      <c r="O172" s="26">
        <f t="shared" si="44"/>
        <v>853171447336.5</v>
      </c>
      <c r="P172" s="26">
        <f t="shared" si="55"/>
        <v>853171.44733650004</v>
      </c>
      <c r="Q172" s="27">
        <v>21439.67</v>
      </c>
      <c r="R172" s="28">
        <f>Q172*27.3%</f>
        <v>5853.0299100000002</v>
      </c>
      <c r="S172" s="28">
        <f>Q172*24.9%</f>
        <v>5338.4778299999998</v>
      </c>
      <c r="T172" s="28">
        <f>Q172*3.3%</f>
        <v>707.50910999999996</v>
      </c>
      <c r="U172" s="28">
        <f>Q172*36.7%</f>
        <v>7868.3588900000004</v>
      </c>
      <c r="V172" s="28">
        <f>Q172*7.8%</f>
        <v>1672.2942599999999</v>
      </c>
      <c r="W172" s="26">
        <f t="shared" si="45"/>
        <v>168499083257.39999</v>
      </c>
      <c r="X172" s="26">
        <f t="shared" si="46"/>
        <v>168499.08325739999</v>
      </c>
      <c r="Y172" s="26">
        <f t="shared" si="47"/>
        <v>3028138990.8000002</v>
      </c>
      <c r="Z172" s="26">
        <f t="shared" si="48"/>
        <v>3028.1389908000001</v>
      </c>
      <c r="AA172" s="9">
        <f t="shared" si="49"/>
        <v>3479760438007.3799</v>
      </c>
      <c r="AB172" s="9">
        <v>347.97604380073801</v>
      </c>
      <c r="AC172" s="9">
        <f t="shared" si="50"/>
        <v>908233462368.09998</v>
      </c>
      <c r="AD172" s="9">
        <v>908233.46236809995</v>
      </c>
      <c r="AE172" s="21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</row>
    <row r="173" spans="1:204">
      <c r="A173" s="7" t="s">
        <v>60</v>
      </c>
      <c r="B173" s="8">
        <v>2009</v>
      </c>
      <c r="C173" s="23">
        <v>291.3</v>
      </c>
      <c r="D173" s="24">
        <v>804.46</v>
      </c>
      <c r="E173" s="32">
        <v>7.45</v>
      </c>
      <c r="F173" s="31">
        <v>198.839718</v>
      </c>
      <c r="G173" s="26">
        <f t="shared" si="40"/>
        <v>3495909240380.2002</v>
      </c>
      <c r="H173" s="26">
        <f t="shared" si="41"/>
        <v>349.59092403801998</v>
      </c>
      <c r="I173" s="26">
        <f t="shared" si="42"/>
        <v>54988798909.199997</v>
      </c>
      <c r="J173" s="26">
        <f t="shared" si="53"/>
        <v>54988.798909199999</v>
      </c>
      <c r="K173" s="27">
        <v>244176</v>
      </c>
      <c r="L173" s="27">
        <v>59.67</v>
      </c>
      <c r="M173" s="26">
        <f t="shared" si="43"/>
        <v>13071750679.166401</v>
      </c>
      <c r="N173" s="26">
        <f t="shared" si="54"/>
        <v>13071.7506791664</v>
      </c>
      <c r="O173" s="26">
        <f t="shared" si="44"/>
        <v>824296727124</v>
      </c>
      <c r="P173" s="26">
        <f t="shared" si="55"/>
        <v>824296.72712399997</v>
      </c>
      <c r="Q173" s="27">
        <v>24980.639999999999</v>
      </c>
      <c r="R173" s="28">
        <f>Q173*28.9%</f>
        <v>7219.4049599999998</v>
      </c>
      <c r="S173" s="28">
        <f>Q173*23.4%</f>
        <v>5845.46976</v>
      </c>
      <c r="T173" s="28">
        <f>Q173*3.5%</f>
        <v>874.32240000000002</v>
      </c>
      <c r="U173" s="28">
        <f>Q173*35.9%</f>
        <v>8968.0497599999999</v>
      </c>
      <c r="V173" s="28">
        <f>Q173*8.4%</f>
        <v>2098.3737599999999</v>
      </c>
      <c r="W173" s="26">
        <f t="shared" si="45"/>
        <v>191206814688</v>
      </c>
      <c r="X173" s="26">
        <f t="shared" si="46"/>
        <v>191206.81468800001</v>
      </c>
      <c r="Y173" s="26">
        <f t="shared" si="47"/>
        <v>3452199544.8000002</v>
      </c>
      <c r="Z173" s="26">
        <f t="shared" si="48"/>
        <v>3452.1995447999998</v>
      </c>
      <c r="AA173" s="9">
        <f t="shared" si="49"/>
        <v>3700187805747.3701</v>
      </c>
      <c r="AB173" s="9">
        <v>370.01878057473698</v>
      </c>
      <c r="AC173" s="9">
        <f t="shared" si="50"/>
        <v>882737725578</v>
      </c>
      <c r="AD173" s="9">
        <v>882737.72557799995</v>
      </c>
      <c r="AE173" s="21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</row>
    <row r="174" spans="1:204">
      <c r="A174" s="7" t="s">
        <v>60</v>
      </c>
      <c r="B174" s="8">
        <v>2010</v>
      </c>
      <c r="C174" s="23">
        <v>362.67</v>
      </c>
      <c r="D174" s="24">
        <v>882.04</v>
      </c>
      <c r="E174" s="32">
        <v>6.03</v>
      </c>
      <c r="F174" s="31">
        <v>229.34216000000001</v>
      </c>
      <c r="G174" s="26">
        <f t="shared" si="40"/>
        <v>3967967540024</v>
      </c>
      <c r="H174" s="26">
        <f t="shared" si="41"/>
        <v>396.79675400240001</v>
      </c>
      <c r="I174" s="26">
        <f t="shared" si="42"/>
        <v>63104647304</v>
      </c>
      <c r="J174" s="26">
        <f t="shared" si="53"/>
        <v>63104.647303999998</v>
      </c>
      <c r="K174" s="27">
        <v>176407</v>
      </c>
      <c r="L174" s="33">
        <v>62.9</v>
      </c>
      <c r="M174" s="26">
        <f t="shared" si="43"/>
        <v>9954998589.1509991</v>
      </c>
      <c r="N174" s="26">
        <f t="shared" si="54"/>
        <v>9954.9985891510005</v>
      </c>
      <c r="O174" s="26">
        <f t="shared" si="44"/>
        <v>627756216972.5</v>
      </c>
      <c r="P174" s="26">
        <f t="shared" si="55"/>
        <v>627756.21697249997</v>
      </c>
      <c r="Q174" s="27">
        <v>30184.71</v>
      </c>
      <c r="R174" s="28">
        <f>Q174*32.9%</f>
        <v>9930.7695899999999</v>
      </c>
      <c r="S174" s="28">
        <f>Q174*25%</f>
        <v>7546.1774999999998</v>
      </c>
      <c r="T174" s="28">
        <f>Q174*3.6%</f>
        <v>1086.6495600000001</v>
      </c>
      <c r="U174" s="28">
        <f>Q174*31%</f>
        <v>9357.2600999999995</v>
      </c>
      <c r="V174" s="28">
        <f>Q174*7.5%</f>
        <v>2263.8532500000001</v>
      </c>
      <c r="W174" s="26">
        <f t="shared" si="45"/>
        <v>235168773762.89999</v>
      </c>
      <c r="X174" s="26">
        <f t="shared" si="46"/>
        <v>235168.7737629</v>
      </c>
      <c r="Y174" s="26">
        <f t="shared" si="47"/>
        <v>4219822458</v>
      </c>
      <c r="Z174" s="26">
        <f t="shared" si="48"/>
        <v>4219.8224579999996</v>
      </c>
      <c r="AA174" s="9">
        <f t="shared" si="49"/>
        <v>4213091312376.0498</v>
      </c>
      <c r="AB174" s="9">
        <v>421.30913123760502</v>
      </c>
      <c r="AC174" s="9">
        <f t="shared" si="50"/>
        <v>695080686734.5</v>
      </c>
      <c r="AD174" s="9">
        <v>695080.68673449999</v>
      </c>
      <c r="AE174" s="21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</row>
    <row r="175" spans="1:204">
      <c r="A175" s="7" t="s">
        <v>60</v>
      </c>
      <c r="B175" s="8">
        <v>2011</v>
      </c>
      <c r="C175" s="23">
        <v>381.66</v>
      </c>
      <c r="D175" s="24">
        <v>908.15</v>
      </c>
      <c r="E175" s="32">
        <v>6.44</v>
      </c>
      <c r="F175" s="31">
        <v>244.51606000000001</v>
      </c>
      <c r="G175" s="26">
        <f t="shared" si="40"/>
        <v>4167052710234</v>
      </c>
      <c r="H175" s="26">
        <f t="shared" si="41"/>
        <v>416.70527102339997</v>
      </c>
      <c r="I175" s="26">
        <f t="shared" si="42"/>
        <v>66320717764</v>
      </c>
      <c r="J175" s="26">
        <f t="shared" si="53"/>
        <v>66320.717764000001</v>
      </c>
      <c r="K175" s="27">
        <v>187945</v>
      </c>
      <c r="L175" s="33">
        <v>61.62</v>
      </c>
      <c r="M175" s="26">
        <f t="shared" si="43"/>
        <v>10390279096.353001</v>
      </c>
      <c r="N175" s="26">
        <f t="shared" si="54"/>
        <v>10390.279096353001</v>
      </c>
      <c r="O175" s="26">
        <f t="shared" si="44"/>
        <v>655204743667.5</v>
      </c>
      <c r="P175" s="26">
        <f t="shared" si="55"/>
        <v>655204.74366749998</v>
      </c>
      <c r="Q175" s="27">
        <v>35068.69</v>
      </c>
      <c r="R175" s="28">
        <f>Q175*29.5%</f>
        <v>10345.26355</v>
      </c>
      <c r="S175" s="28">
        <f>Q175*23.7%</f>
        <v>8311.2795299999998</v>
      </c>
      <c r="T175" s="28">
        <f>Q175*15.2%</f>
        <v>5330.4408800000001</v>
      </c>
      <c r="U175" s="28">
        <f>Q175*28.9%</f>
        <v>10134.851409999999</v>
      </c>
      <c r="V175" s="28">
        <f>Q175*2.6%</f>
        <v>911.78593999999998</v>
      </c>
      <c r="W175" s="26">
        <f t="shared" si="45"/>
        <v>285300626121.20001</v>
      </c>
      <c r="X175" s="26">
        <f t="shared" si="46"/>
        <v>285300.62612119998</v>
      </c>
      <c r="Y175" s="26">
        <f t="shared" si="47"/>
        <v>5182801695.1000004</v>
      </c>
      <c r="Z175" s="26">
        <f t="shared" si="48"/>
        <v>5182.8016951</v>
      </c>
      <c r="AA175" s="9">
        <f t="shared" si="49"/>
        <v>4462743615451.5498</v>
      </c>
      <c r="AB175" s="9">
        <v>446.27436154515499</v>
      </c>
      <c r="AC175" s="9">
        <f t="shared" si="50"/>
        <v>726708263126.59998</v>
      </c>
      <c r="AD175" s="9">
        <v>726708.26312659995</v>
      </c>
      <c r="AE175" s="21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</row>
    <row r="176" spans="1:204">
      <c r="A176" s="7" t="s">
        <v>60</v>
      </c>
      <c r="B176" s="8">
        <v>2012</v>
      </c>
      <c r="C176" s="23">
        <v>390.26</v>
      </c>
      <c r="D176" s="24">
        <v>921.18</v>
      </c>
      <c r="E176" s="32">
        <v>6.16</v>
      </c>
      <c r="F176" s="31">
        <v>262.80623000000003</v>
      </c>
      <c r="G176" s="26">
        <f t="shared" si="40"/>
        <v>4360113122097</v>
      </c>
      <c r="H176" s="26">
        <f t="shared" si="41"/>
        <v>436.01131220970001</v>
      </c>
      <c r="I176" s="26">
        <f t="shared" si="42"/>
        <v>69280219762</v>
      </c>
      <c r="J176" s="26">
        <f t="shared" si="53"/>
        <v>69280.219761999993</v>
      </c>
      <c r="K176" s="27" t="s">
        <v>61</v>
      </c>
      <c r="L176" s="33">
        <v>59.45</v>
      </c>
      <c r="M176" s="26">
        <f t="shared" si="43"/>
        <v>14380069583.2085</v>
      </c>
      <c r="N176" s="26">
        <f t="shared" si="54"/>
        <v>14380.0695832085</v>
      </c>
      <c r="O176" s="26">
        <f t="shared" si="44"/>
        <v>906798529453.75</v>
      </c>
      <c r="P176" s="26">
        <f t="shared" si="55"/>
        <v>906798.52945375</v>
      </c>
      <c r="Q176" s="27">
        <v>39989.93</v>
      </c>
      <c r="R176" s="28">
        <f>Q176*28%</f>
        <v>11197.180399999999</v>
      </c>
      <c r="S176" s="28">
        <f>Q176*24.4%</f>
        <v>9757.5429199999999</v>
      </c>
      <c r="T176" s="28">
        <f>Q176*12.8%</f>
        <v>5118.7110400000001</v>
      </c>
      <c r="U176" s="28">
        <f>Q176*32%</f>
        <v>12796.777599999999</v>
      </c>
      <c r="V176" s="28">
        <f>Q176*2.9%</f>
        <v>1159.7079699999999</v>
      </c>
      <c r="W176" s="26">
        <f t="shared" si="45"/>
        <v>327499931130.79999</v>
      </c>
      <c r="X176" s="26">
        <f t="shared" si="46"/>
        <v>327499.93113079999</v>
      </c>
      <c r="Y176" s="26">
        <f t="shared" si="47"/>
        <v>5932706065.1499996</v>
      </c>
      <c r="Z176" s="26">
        <f t="shared" si="48"/>
        <v>5932.7060651499996</v>
      </c>
      <c r="AA176" s="9">
        <f t="shared" si="49"/>
        <v>4701993122811.0098</v>
      </c>
      <c r="AB176" s="9">
        <v>470.19931228110102</v>
      </c>
      <c r="AC176" s="9">
        <f t="shared" si="50"/>
        <v>982011455280.90002</v>
      </c>
      <c r="AD176" s="9">
        <v>982011.4552809</v>
      </c>
      <c r="AE176" s="21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</row>
    <row r="177" spans="1:204">
      <c r="A177" s="7" t="s">
        <v>60</v>
      </c>
      <c r="B177" s="8">
        <v>2013</v>
      </c>
      <c r="C177" s="23">
        <v>437.02</v>
      </c>
      <c r="D177" s="24">
        <v>582.99</v>
      </c>
      <c r="E177" s="32">
        <v>5.09</v>
      </c>
      <c r="F177" s="31">
        <v>306.03806500000002</v>
      </c>
      <c r="G177" s="26">
        <f t="shared" si="40"/>
        <v>4161295238353.5</v>
      </c>
      <c r="H177" s="26">
        <f t="shared" si="41"/>
        <v>416.12952383535003</v>
      </c>
      <c r="I177" s="26">
        <f t="shared" si="42"/>
        <v>67941187811</v>
      </c>
      <c r="J177" s="26">
        <f t="shared" si="53"/>
        <v>67941.187810999996</v>
      </c>
      <c r="K177" s="27">
        <v>193136</v>
      </c>
      <c r="L177" s="33">
        <v>54.83</v>
      </c>
      <c r="M177" s="26">
        <f t="shared" si="43"/>
        <v>9500713491.3295994</v>
      </c>
      <c r="N177" s="26">
        <f t="shared" si="54"/>
        <v>9500.7134913295995</v>
      </c>
      <c r="O177" s="26">
        <f t="shared" si="44"/>
        <v>599109272236</v>
      </c>
      <c r="P177" s="26">
        <f t="shared" si="55"/>
        <v>599109.27223600005</v>
      </c>
      <c r="Q177" s="27">
        <v>44305.279999999999</v>
      </c>
      <c r="R177" s="28">
        <f>Q177*28.1%</f>
        <v>12449.78368</v>
      </c>
      <c r="S177" s="28">
        <f>Q177*25.6%</f>
        <v>11342.151680000001</v>
      </c>
      <c r="T177" s="28">
        <f>Q177*10.6%</f>
        <v>4696.3596799999996</v>
      </c>
      <c r="U177" s="28">
        <f>Q177*33.1%</f>
        <v>14665.04768</v>
      </c>
      <c r="V177" s="28">
        <f>Q177*2.7%</f>
        <v>1196.2425599999999</v>
      </c>
      <c r="W177" s="26">
        <f t="shared" si="45"/>
        <v>366970887078.40002</v>
      </c>
      <c r="X177" s="26">
        <f t="shared" si="46"/>
        <v>366970.8870784</v>
      </c>
      <c r="Y177" s="26">
        <f t="shared" si="47"/>
        <v>6616993568</v>
      </c>
      <c r="Z177" s="26">
        <f t="shared" si="48"/>
        <v>6616.9935679999999</v>
      </c>
      <c r="AA177" s="9">
        <f t="shared" si="49"/>
        <v>4537766838923.2305</v>
      </c>
      <c r="AB177" s="9">
        <v>453.77668389232298</v>
      </c>
      <c r="AC177" s="9">
        <f t="shared" si="50"/>
        <v>673667453615</v>
      </c>
      <c r="AD177" s="9">
        <v>673667.45361500001</v>
      </c>
      <c r="AE177" s="21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</row>
    <row r="178" spans="1:204">
      <c r="A178" s="7" t="s">
        <v>60</v>
      </c>
      <c r="B178" s="8">
        <v>2014</v>
      </c>
      <c r="C178" s="23">
        <v>513.14</v>
      </c>
      <c r="D178" s="24">
        <v>558.05999999999995</v>
      </c>
      <c r="E178" s="32">
        <v>5.56</v>
      </c>
      <c r="F178" s="31">
        <v>350.52775200000002</v>
      </c>
      <c r="G178" s="26">
        <f t="shared" si="40"/>
        <v>4575364528952.7998</v>
      </c>
      <c r="H178" s="26">
        <f t="shared" si="41"/>
        <v>457.53645289527998</v>
      </c>
      <c r="I178" s="26">
        <f t="shared" si="42"/>
        <v>75488767908.800003</v>
      </c>
      <c r="J178" s="26">
        <f t="shared" si="53"/>
        <v>75488.7679088</v>
      </c>
      <c r="K178" s="27">
        <v>190586</v>
      </c>
      <c r="L178" s="33">
        <v>54.76</v>
      </c>
      <c r="M178" s="26">
        <f t="shared" si="43"/>
        <v>9363305159.1112003</v>
      </c>
      <c r="N178" s="26">
        <f t="shared" si="54"/>
        <v>9363.3051591111998</v>
      </c>
      <c r="O178" s="26">
        <f t="shared" si="44"/>
        <v>590444385542</v>
      </c>
      <c r="P178" s="26">
        <f t="shared" si="55"/>
        <v>590444.38554199995</v>
      </c>
      <c r="Q178" s="27">
        <v>48806.03</v>
      </c>
      <c r="R178" s="28">
        <f>Q178*14.2%</f>
        <v>6930.4562599999999</v>
      </c>
      <c r="S178" s="28">
        <f>Q178*50.1%</f>
        <v>24451.821029999999</v>
      </c>
      <c r="T178" s="28">
        <f>Q178*9.1%</f>
        <v>4441.3487299999997</v>
      </c>
      <c r="U178" s="28">
        <f>Q178*24%</f>
        <v>11713.447200000001</v>
      </c>
      <c r="V178" s="28">
        <f>Q178*2.6%</f>
        <v>1268.95678</v>
      </c>
      <c r="W178" s="26">
        <f t="shared" si="45"/>
        <v>543563493436.59998</v>
      </c>
      <c r="X178" s="26">
        <f t="shared" si="46"/>
        <v>543563.49343659997</v>
      </c>
      <c r="Y178" s="26">
        <f t="shared" si="47"/>
        <v>9229464303.1499996</v>
      </c>
      <c r="Z178" s="26">
        <f t="shared" si="48"/>
        <v>9229.46430315</v>
      </c>
      <c r="AA178" s="9">
        <f t="shared" si="49"/>
        <v>5128291327548.5098</v>
      </c>
      <c r="AB178" s="9">
        <v>512.829132754851</v>
      </c>
      <c r="AC178" s="9">
        <f t="shared" si="50"/>
        <v>675162617753.94995</v>
      </c>
      <c r="AD178" s="9">
        <v>675162.61775394995</v>
      </c>
      <c r="AE178" s="21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</row>
    <row r="179" spans="1:204">
      <c r="A179" s="7" t="s">
        <v>60</v>
      </c>
      <c r="B179" s="8">
        <v>2015</v>
      </c>
      <c r="C179" s="23">
        <v>541.92999999999995</v>
      </c>
      <c r="D179" s="24">
        <v>544.76</v>
      </c>
      <c r="E179" s="32">
        <v>5.84</v>
      </c>
      <c r="F179" s="31">
        <v>394.69816800000001</v>
      </c>
      <c r="G179" s="26">
        <f t="shared" si="40"/>
        <v>4967354095335.2002</v>
      </c>
      <c r="H179" s="26">
        <f t="shared" si="41"/>
        <v>496.73540953352</v>
      </c>
      <c r="I179" s="26">
        <f t="shared" si="42"/>
        <v>81786482939.199997</v>
      </c>
      <c r="J179" s="26">
        <f t="shared" si="53"/>
        <v>81786.482939199996</v>
      </c>
      <c r="K179" s="27">
        <v>193765</v>
      </c>
      <c r="L179" s="33">
        <v>54.95</v>
      </c>
      <c r="M179" s="26">
        <f t="shared" si="43"/>
        <v>9552515970.4974995</v>
      </c>
      <c r="N179" s="26">
        <f t="shared" si="54"/>
        <v>9552.5159704974994</v>
      </c>
      <c r="O179" s="26">
        <f t="shared" si="44"/>
        <v>602375905381.25</v>
      </c>
      <c r="P179" s="26">
        <f t="shared" si="55"/>
        <v>602375.90538124996</v>
      </c>
      <c r="Q179" s="27">
        <v>53544.04</v>
      </c>
      <c r="R179" s="28">
        <f>Q179*13.9%</f>
        <v>7442.6215599999996</v>
      </c>
      <c r="S179" s="28">
        <f>Q179*48.3%</f>
        <v>25861.77132</v>
      </c>
      <c r="T179" s="28">
        <f>Q179*8.1%</f>
        <v>4337.0672400000003</v>
      </c>
      <c r="U179" s="28">
        <f>Q179*27.2%</f>
        <v>14563.978880000001</v>
      </c>
      <c r="V179" s="28">
        <f>Q179*2.5%</f>
        <v>1338.6010000000001</v>
      </c>
      <c r="W179" s="26">
        <f t="shared" si="45"/>
        <v>585392170356.40002</v>
      </c>
      <c r="X179" s="26">
        <f t="shared" si="46"/>
        <v>585392.17035639996</v>
      </c>
      <c r="Y179" s="26">
        <f t="shared" si="47"/>
        <v>9974451491.3999996</v>
      </c>
      <c r="Z179" s="26">
        <f t="shared" si="48"/>
        <v>9974.4514913999992</v>
      </c>
      <c r="AA179" s="9">
        <f t="shared" si="49"/>
        <v>5562298781662.0996</v>
      </c>
      <c r="AB179" s="9">
        <v>556.22987816621003</v>
      </c>
      <c r="AC179" s="9">
        <f t="shared" si="50"/>
        <v>694136839811.84998</v>
      </c>
      <c r="AD179" s="9">
        <v>694136.83981184999</v>
      </c>
      <c r="AE179" s="21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</row>
    <row r="180" spans="1:204">
      <c r="A180" s="7" t="s">
        <v>60</v>
      </c>
      <c r="B180" s="8">
        <v>2016</v>
      </c>
      <c r="C180" s="23">
        <v>604.03</v>
      </c>
      <c r="D180" s="24">
        <v>465.12</v>
      </c>
      <c r="E180" s="32">
        <v>5.84</v>
      </c>
      <c r="F180" s="31">
        <v>451.21971600000001</v>
      </c>
      <c r="G180" s="26">
        <f t="shared" si="40"/>
        <v>5375167908652.4004</v>
      </c>
      <c r="H180" s="26">
        <f t="shared" si="41"/>
        <v>537.51679086523995</v>
      </c>
      <c r="I180" s="26">
        <f t="shared" si="42"/>
        <v>89084473650.399994</v>
      </c>
      <c r="J180" s="26">
        <f t="shared" si="53"/>
        <v>89084.473650400003</v>
      </c>
      <c r="K180" s="27">
        <v>168215</v>
      </c>
      <c r="L180" s="33">
        <v>55.9</v>
      </c>
      <c r="M180" s="26">
        <f t="shared" si="43"/>
        <v>8436285541.6450005</v>
      </c>
      <c r="N180" s="26">
        <f t="shared" si="54"/>
        <v>8436.2855416450002</v>
      </c>
      <c r="O180" s="26">
        <f t="shared" si="44"/>
        <v>531987086637.5</v>
      </c>
      <c r="P180" s="26">
        <f t="shared" si="55"/>
        <v>531987.08663749998</v>
      </c>
      <c r="Q180" s="27">
        <v>58420.3</v>
      </c>
      <c r="R180" s="28">
        <f>Q180*29.5%</f>
        <v>17233.988499999999</v>
      </c>
      <c r="S180" s="28">
        <f>Q180*30.1%</f>
        <v>17584.510300000002</v>
      </c>
      <c r="T180" s="28">
        <f>Q180*12.6%</f>
        <v>7360.9578000000001</v>
      </c>
      <c r="U180" s="28">
        <f>Q180*22.1%</f>
        <v>12910.8863</v>
      </c>
      <c r="V180" s="28">
        <f>Q180*5.6%</f>
        <v>3271.5367999999999</v>
      </c>
      <c r="W180" s="26">
        <f t="shared" si="45"/>
        <v>505314563692</v>
      </c>
      <c r="X180" s="26">
        <f t="shared" si="46"/>
        <v>505314.563692</v>
      </c>
      <c r="Y180" s="26">
        <f t="shared" si="47"/>
        <v>8966347644</v>
      </c>
      <c r="Z180" s="26">
        <f t="shared" si="48"/>
        <v>8966.3476439999995</v>
      </c>
      <c r="AA180" s="9">
        <f t="shared" si="49"/>
        <v>5888918757886.04</v>
      </c>
      <c r="AB180" s="9">
        <v>588.89187578860401</v>
      </c>
      <c r="AC180" s="9">
        <f t="shared" si="50"/>
        <v>630037907931.90002</v>
      </c>
      <c r="AD180" s="9">
        <v>630037.9079319</v>
      </c>
      <c r="AE180" s="21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</row>
    <row r="181" spans="1:204">
      <c r="A181" s="7" t="s">
        <v>60</v>
      </c>
      <c r="B181" s="8">
        <v>2017</v>
      </c>
      <c r="C181" s="23">
        <v>658.17</v>
      </c>
      <c r="D181" s="24">
        <v>431.56</v>
      </c>
      <c r="E181" s="32">
        <v>6.31</v>
      </c>
      <c r="F181" s="31">
        <v>524.32399999999996</v>
      </c>
      <c r="G181" s="26">
        <f t="shared" si="40"/>
        <v>6008281287600</v>
      </c>
      <c r="H181" s="26">
        <f t="shared" si="41"/>
        <v>600.82812876000003</v>
      </c>
      <c r="I181" s="26">
        <f t="shared" si="42"/>
        <v>99425845400</v>
      </c>
      <c r="J181" s="26">
        <f t="shared" si="53"/>
        <v>99425.845400000006</v>
      </c>
      <c r="K181" s="27">
        <v>157746</v>
      </c>
      <c r="L181" s="33">
        <v>57.73</v>
      </c>
      <c r="M181" s="26">
        <f t="shared" si="43"/>
        <v>8170237027.2785997</v>
      </c>
      <c r="N181" s="26">
        <f t="shared" si="54"/>
        <v>8170.2370272786002</v>
      </c>
      <c r="O181" s="26">
        <f t="shared" si="44"/>
        <v>515210227513.5</v>
      </c>
      <c r="P181" s="26">
        <f t="shared" si="55"/>
        <v>515210.22751350002</v>
      </c>
      <c r="Q181" s="27">
        <v>64079.73</v>
      </c>
      <c r="R181" s="28">
        <f>Q181*29.4%</f>
        <v>18839.440620000001</v>
      </c>
      <c r="S181" s="28">
        <f>Q181*24.8%</f>
        <v>15891.77304</v>
      </c>
      <c r="T181" s="28">
        <f>Q181*11.9%</f>
        <v>7625.4878699999999</v>
      </c>
      <c r="U181" s="28">
        <f>Q181*29.8%</f>
        <v>19095.759539999999</v>
      </c>
      <c r="V181" s="28">
        <f>Q181*4.1%</f>
        <v>2627.2689300000002</v>
      </c>
      <c r="W181" s="26">
        <f t="shared" si="45"/>
        <v>521264253252.59998</v>
      </c>
      <c r="X181" s="26">
        <f t="shared" si="46"/>
        <v>521264.25325260003</v>
      </c>
      <c r="Y181" s="26">
        <f t="shared" si="47"/>
        <v>9416195924.8500004</v>
      </c>
      <c r="Z181" s="26">
        <f t="shared" si="48"/>
        <v>9416.1959248500007</v>
      </c>
      <c r="AA181" s="9">
        <f t="shared" si="49"/>
        <v>6537715777879.8799</v>
      </c>
      <c r="AB181" s="9">
        <v>653.77157778798801</v>
      </c>
      <c r="AC181" s="9">
        <f t="shared" si="50"/>
        <v>624052268838.34998</v>
      </c>
      <c r="AD181" s="9">
        <v>624052.26883834996</v>
      </c>
      <c r="AE181" s="21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</row>
    <row r="182" spans="1:204">
      <c r="A182" s="7" t="s">
        <v>60</v>
      </c>
      <c r="B182" s="8">
        <v>2018</v>
      </c>
      <c r="C182" s="23">
        <v>694.56</v>
      </c>
      <c r="D182" s="24">
        <v>402.8</v>
      </c>
      <c r="E182" s="32">
        <v>6.3</v>
      </c>
      <c r="F182" s="31">
        <v>591.00637500000005</v>
      </c>
      <c r="G182" s="26">
        <f t="shared" si="40"/>
        <v>6577597799362.5</v>
      </c>
      <c r="H182" s="26">
        <f t="shared" si="41"/>
        <v>657.75977993624997</v>
      </c>
      <c r="I182" s="26">
        <f t="shared" si="42"/>
        <v>108489974925</v>
      </c>
      <c r="J182" s="26">
        <f t="shared" si="53"/>
        <v>108489.974925</v>
      </c>
      <c r="K182" s="27">
        <v>153266</v>
      </c>
      <c r="L182" s="33">
        <v>58.25</v>
      </c>
      <c r="M182" s="26">
        <f t="shared" si="43"/>
        <v>8009704533.0649996</v>
      </c>
      <c r="N182" s="26">
        <f t="shared" si="54"/>
        <v>8009.7045330649999</v>
      </c>
      <c r="O182" s="26">
        <f t="shared" si="44"/>
        <v>505087145087.5</v>
      </c>
      <c r="P182" s="26">
        <f t="shared" si="55"/>
        <v>505087.14508749999</v>
      </c>
      <c r="Q182" s="27">
        <v>68842.759999999995</v>
      </c>
      <c r="R182" s="28">
        <f>Q182*28.7%</f>
        <v>19757.87212</v>
      </c>
      <c r="S182" s="28">
        <f>Q182*24.4%</f>
        <v>16797.633440000001</v>
      </c>
      <c r="T182" s="28">
        <f>Q182*13.3%</f>
        <v>9156.0870799999993</v>
      </c>
      <c r="U182" s="28">
        <f>Q182*29.5%</f>
        <v>20308.6142</v>
      </c>
      <c r="V182" s="28">
        <f>Q182*4%</f>
        <v>2753.7103999999999</v>
      </c>
      <c r="W182" s="26">
        <f t="shared" si="45"/>
        <v>559637941447.19995</v>
      </c>
      <c r="X182" s="26">
        <f t="shared" si="46"/>
        <v>559637.94144720002</v>
      </c>
      <c r="Y182" s="26">
        <f t="shared" si="47"/>
        <v>10129179492.6</v>
      </c>
      <c r="Z182" s="26">
        <f t="shared" si="48"/>
        <v>10129.1794926</v>
      </c>
      <c r="AA182" s="9">
        <f t="shared" si="49"/>
        <v>7145245445342.7695</v>
      </c>
      <c r="AB182" s="9">
        <v>714.52454453427697</v>
      </c>
      <c r="AC182" s="9">
        <f t="shared" si="50"/>
        <v>623706299505.09998</v>
      </c>
      <c r="AD182" s="9">
        <v>623706.2995051</v>
      </c>
      <c r="AE182" s="21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</row>
    <row r="183" spans="1:204">
      <c r="A183" s="7" t="s">
        <v>60</v>
      </c>
      <c r="B183" s="8">
        <v>2019</v>
      </c>
      <c r="C183" s="23">
        <v>743.26</v>
      </c>
      <c r="D183" s="24">
        <v>378.39</v>
      </c>
      <c r="E183" s="32">
        <v>6.95</v>
      </c>
      <c r="F183" s="31">
        <v>638.53560000000004</v>
      </c>
      <c r="G183" s="26">
        <f t="shared" si="40"/>
        <v>6996371162840</v>
      </c>
      <c r="H183" s="26">
        <f t="shared" si="41"/>
        <v>699.63711628399994</v>
      </c>
      <c r="I183" s="26">
        <f t="shared" si="42"/>
        <v>115579033240</v>
      </c>
      <c r="J183" s="26">
        <f t="shared" si="53"/>
        <v>115579.03324</v>
      </c>
      <c r="K183" s="27">
        <v>137310</v>
      </c>
      <c r="L183" s="33">
        <v>56.26</v>
      </c>
      <c r="M183" s="26">
        <f t="shared" si="43"/>
        <v>6930692618.5019999</v>
      </c>
      <c r="N183" s="26">
        <f t="shared" si="54"/>
        <v>6930.6926185020002</v>
      </c>
      <c r="O183" s="26">
        <f t="shared" si="44"/>
        <v>437045303445</v>
      </c>
      <c r="P183" s="26">
        <f t="shared" si="55"/>
        <v>437045.30344500003</v>
      </c>
      <c r="Q183" s="27">
        <v>72647.11</v>
      </c>
      <c r="R183" s="28">
        <f>Q183*28.8%</f>
        <v>20922.367679999999</v>
      </c>
      <c r="S183" s="28">
        <f>Q183*23.8%</f>
        <v>17290.012180000002</v>
      </c>
      <c r="T183" s="28">
        <f>Q183*13.3%</f>
        <v>9662.0656299999991</v>
      </c>
      <c r="U183" s="28">
        <f>Q183*30%</f>
        <v>21794.133000000002</v>
      </c>
      <c r="V183" s="28">
        <f>Q183*4%</f>
        <v>2905.8843999999999</v>
      </c>
      <c r="W183" s="26">
        <f t="shared" si="45"/>
        <v>585734759681.40002</v>
      </c>
      <c r="X183" s="26">
        <f t="shared" si="46"/>
        <v>585734.75968140003</v>
      </c>
      <c r="Y183" s="26">
        <f t="shared" si="47"/>
        <v>10623186895.299999</v>
      </c>
      <c r="Z183" s="26">
        <f t="shared" si="48"/>
        <v>10623.186895299999</v>
      </c>
      <c r="AA183" s="9">
        <f t="shared" si="49"/>
        <v>7589036615139.9004</v>
      </c>
      <c r="AB183" s="9">
        <v>758.90366151398996</v>
      </c>
      <c r="AC183" s="9">
        <f t="shared" si="50"/>
        <v>563247523580.30005</v>
      </c>
      <c r="AD183" s="9">
        <v>563247.52358030004</v>
      </c>
      <c r="AE183" s="21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</row>
    <row r="184" spans="1:204">
      <c r="A184" s="7" t="s">
        <v>60</v>
      </c>
      <c r="B184" s="8">
        <v>2020</v>
      </c>
      <c r="C184" s="23">
        <v>464.73</v>
      </c>
      <c r="D184" s="24">
        <v>204.84</v>
      </c>
      <c r="E184" s="32">
        <v>4.53</v>
      </c>
      <c r="F184" s="31">
        <v>381.144564</v>
      </c>
      <c r="G184" s="26">
        <f t="shared" si="40"/>
        <v>4155988180839.6001</v>
      </c>
      <c r="H184" s="26">
        <f t="shared" si="41"/>
        <v>415.59881808396</v>
      </c>
      <c r="I184" s="26">
        <f t="shared" si="42"/>
        <v>69137016381.600006</v>
      </c>
      <c r="J184" s="26">
        <f t="shared" si="53"/>
        <v>69137.016381599999</v>
      </c>
      <c r="K184" s="27">
        <v>134792</v>
      </c>
      <c r="L184" s="33">
        <v>41.72</v>
      </c>
      <c r="M184" s="26">
        <f t="shared" si="43"/>
        <v>5045255448.0607996</v>
      </c>
      <c r="N184" s="26">
        <f t="shared" si="54"/>
        <v>5045.2554480607996</v>
      </c>
      <c r="O184" s="26">
        <f t="shared" si="44"/>
        <v>318150770728</v>
      </c>
      <c r="P184" s="26">
        <f t="shared" si="55"/>
        <v>318150.77072799997</v>
      </c>
      <c r="Q184" s="27">
        <v>57016.35</v>
      </c>
      <c r="R184" s="28">
        <f>Q184*18%</f>
        <v>10262.942999999999</v>
      </c>
      <c r="S184" s="28">
        <f>Q184*15.5%</f>
        <v>8837.5342500000006</v>
      </c>
      <c r="T184" s="28">
        <f>Q184*15.8%</f>
        <v>9008.5833000000002</v>
      </c>
      <c r="U184" s="28">
        <f>Q184*44%</f>
        <v>25087.194</v>
      </c>
      <c r="V184" s="28">
        <f>Q184*6.7%</f>
        <v>3820.0954499999998</v>
      </c>
      <c r="W184" s="26">
        <f t="shared" si="45"/>
        <v>416026639737</v>
      </c>
      <c r="X184" s="26">
        <f t="shared" si="46"/>
        <v>416026.63973699999</v>
      </c>
      <c r="Y184" s="26">
        <f t="shared" si="47"/>
        <v>7799836680</v>
      </c>
      <c r="Z184" s="26">
        <f t="shared" si="48"/>
        <v>7799.8366800000003</v>
      </c>
      <c r="AA184" s="9">
        <f t="shared" si="49"/>
        <v>4577060076024.6602</v>
      </c>
      <c r="AB184" s="9">
        <v>457.706007602466</v>
      </c>
      <c r="AC184" s="9">
        <f t="shared" si="50"/>
        <v>395087623789.59998</v>
      </c>
      <c r="AD184" s="9">
        <v>395087.62378959998</v>
      </c>
      <c r="AE184" s="21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</row>
    <row r="185" spans="1:204">
      <c r="A185" s="7" t="s">
        <v>60</v>
      </c>
      <c r="B185" s="8">
        <v>2021</v>
      </c>
      <c r="C185" s="23">
        <v>531.80999999999995</v>
      </c>
      <c r="D185" s="24">
        <v>176.87</v>
      </c>
      <c r="E185" s="32">
        <v>4.9400000000000004</v>
      </c>
      <c r="F185" s="31">
        <v>394.10102599999999</v>
      </c>
      <c r="G185" s="26">
        <f t="shared" si="40"/>
        <v>4277190158361.3999</v>
      </c>
      <c r="H185" s="26">
        <f t="shared" si="41"/>
        <v>427.71901583613999</v>
      </c>
      <c r="I185" s="26">
        <f t="shared" si="42"/>
        <v>72242447164.399994</v>
      </c>
      <c r="J185" s="26">
        <f t="shared" si="53"/>
        <v>72242.4471644</v>
      </c>
      <c r="K185" s="27">
        <v>121701</v>
      </c>
      <c r="L185" s="33">
        <v>45.19</v>
      </c>
      <c r="M185" s="26">
        <f t="shared" si="43"/>
        <v>4934137310.0222998</v>
      </c>
      <c r="N185" s="26">
        <f t="shared" si="54"/>
        <v>4934.1373100223</v>
      </c>
      <c r="O185" s="26">
        <f t="shared" si="44"/>
        <v>311143727849.25</v>
      </c>
      <c r="P185" s="26">
        <f t="shared" si="55"/>
        <v>311143.72784925002</v>
      </c>
      <c r="Q185" s="27">
        <v>40839.93</v>
      </c>
      <c r="R185" s="28">
        <f>Q185*19.5%</f>
        <v>7963.7863500000003</v>
      </c>
      <c r="S185" s="28">
        <f>Q185*16.2%</f>
        <v>6616.0686599999999</v>
      </c>
      <c r="T185" s="28">
        <f>Q185*14%</f>
        <v>5717.5901999999996</v>
      </c>
      <c r="U185" s="28">
        <f>Q185*44.3%</f>
        <v>18092.08899</v>
      </c>
      <c r="V185" s="28">
        <f>Q185*6.1%</f>
        <v>2491.2357299999999</v>
      </c>
      <c r="W185" s="26">
        <f t="shared" si="45"/>
        <v>299846766060</v>
      </c>
      <c r="X185" s="26">
        <f t="shared" si="46"/>
        <v>299846.76605999999</v>
      </c>
      <c r="Y185" s="26">
        <f t="shared" si="47"/>
        <v>5603238396</v>
      </c>
      <c r="Z185" s="26">
        <f t="shared" si="48"/>
        <v>5603.2383959999997</v>
      </c>
      <c r="AA185" s="9">
        <f t="shared" si="49"/>
        <v>4581971061731.4199</v>
      </c>
      <c r="AB185" s="9">
        <v>458.197106173142</v>
      </c>
      <c r="AC185" s="9">
        <f t="shared" si="50"/>
        <v>388989413409.65002</v>
      </c>
      <c r="AD185" s="9">
        <v>388989.41340964998</v>
      </c>
      <c r="AE185" s="21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</row>
    <row r="186" spans="1:204">
      <c r="A186" s="7" t="s">
        <v>60</v>
      </c>
      <c r="B186" s="8">
        <v>2022</v>
      </c>
      <c r="C186" s="23">
        <v>347.97</v>
      </c>
      <c r="D186" s="24">
        <v>139.22999999999999</v>
      </c>
      <c r="E186" s="32">
        <v>3.53</v>
      </c>
      <c r="F186" s="31">
        <v>277.69799599999999</v>
      </c>
      <c r="G186" s="26">
        <f t="shared" si="40"/>
        <v>3017884320744.3999</v>
      </c>
      <c r="H186" s="26">
        <f t="shared" si="41"/>
        <v>301.78843207443998</v>
      </c>
      <c r="I186" s="26">
        <f t="shared" si="42"/>
        <v>50422122082.400002</v>
      </c>
      <c r="J186" s="26">
        <f t="shared" si="53"/>
        <v>50422.122082399997</v>
      </c>
      <c r="K186" s="27">
        <v>116536</v>
      </c>
      <c r="L186" s="33">
        <v>47.71</v>
      </c>
      <c r="M186" s="26">
        <f t="shared" si="43"/>
        <v>4988204694.8551998</v>
      </c>
      <c r="N186" s="26">
        <f t="shared" si="54"/>
        <v>4988.2046948551997</v>
      </c>
      <c r="O186" s="26">
        <f t="shared" si="44"/>
        <v>314553184582</v>
      </c>
      <c r="P186" s="26">
        <f t="shared" si="55"/>
        <v>314553.18458200002</v>
      </c>
      <c r="Q186" s="27">
        <v>37528.31</v>
      </c>
      <c r="R186" s="28">
        <f>Q186*19.5%</f>
        <v>7318.02045</v>
      </c>
      <c r="S186" s="28">
        <f>Q186*16.2%</f>
        <v>6079.5862200000001</v>
      </c>
      <c r="T186" s="28">
        <f>Q186*14%</f>
        <v>5253.9633999999996</v>
      </c>
      <c r="U186" s="28">
        <f>Q186*44.3%</f>
        <v>16625.04133</v>
      </c>
      <c r="V186" s="28">
        <f>Q186*6.1%</f>
        <v>2289.2269099999999</v>
      </c>
      <c r="W186" s="26">
        <f t="shared" si="45"/>
        <v>275532852020</v>
      </c>
      <c r="X186" s="26">
        <f t="shared" si="46"/>
        <v>275532.85201999999</v>
      </c>
      <c r="Y186" s="26">
        <f t="shared" si="47"/>
        <v>5148884132</v>
      </c>
      <c r="Z186" s="26">
        <f t="shared" si="48"/>
        <v>5148.8841320000001</v>
      </c>
      <c r="AA186" s="9">
        <f t="shared" si="49"/>
        <v>3298405377459.25</v>
      </c>
      <c r="AB186" s="9">
        <v>329.84053774592502</v>
      </c>
      <c r="AC186" s="9">
        <f t="shared" si="50"/>
        <v>370124190796.40002</v>
      </c>
      <c r="AD186" s="9">
        <v>370124.19079640001</v>
      </c>
      <c r="AE186" s="21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</row>
    <row r="187" spans="1:204">
      <c r="A187" s="7" t="s">
        <v>60</v>
      </c>
      <c r="B187" s="8">
        <v>2023</v>
      </c>
      <c r="C187" s="23">
        <v>739.34</v>
      </c>
      <c r="D187" s="24">
        <v>250.33</v>
      </c>
      <c r="E187" s="32">
        <v>5.69</v>
      </c>
      <c r="F187" s="31">
        <v>627.49440000000004</v>
      </c>
      <c r="G187" s="26">
        <f t="shared" si="40"/>
        <v>6658701466160</v>
      </c>
      <c r="H187" s="26">
        <f t="shared" si="41"/>
        <v>665.87014661600006</v>
      </c>
      <c r="I187" s="26">
        <f t="shared" si="42"/>
        <v>110833399160</v>
      </c>
      <c r="J187" s="26">
        <f t="shared" si="53"/>
        <v>110833.39916</v>
      </c>
      <c r="K187" s="27">
        <v>107659</v>
      </c>
      <c r="L187" s="33">
        <v>53.99</v>
      </c>
      <c r="M187" s="26">
        <f t="shared" si="43"/>
        <v>5214809067.3697004</v>
      </c>
      <c r="N187" s="26">
        <f t="shared" si="54"/>
        <v>5214.8090673696997</v>
      </c>
      <c r="O187" s="26">
        <f t="shared" si="44"/>
        <v>328842719870.75</v>
      </c>
      <c r="P187" s="26">
        <f t="shared" si="55"/>
        <v>328842.71987074998</v>
      </c>
      <c r="Q187" s="27">
        <v>45898.720000000001</v>
      </c>
      <c r="R187" s="28">
        <f>Q187*19.5%</f>
        <v>8950.2504000000008</v>
      </c>
      <c r="S187" s="28">
        <f>Q187*16.2%</f>
        <v>7435.5926399999998</v>
      </c>
      <c r="T187" s="28">
        <f>Q187*14%</f>
        <v>6425.8208000000004</v>
      </c>
      <c r="U187" s="28">
        <f>Q187*44.3%</f>
        <v>20333.132959999999</v>
      </c>
      <c r="V187" s="28">
        <f>Q187*6.1%</f>
        <v>2799.8219199999999</v>
      </c>
      <c r="W187" s="26">
        <f t="shared" si="45"/>
        <v>336988402240</v>
      </c>
      <c r="X187" s="26">
        <f t="shared" si="46"/>
        <v>336988.40224000002</v>
      </c>
      <c r="Y187" s="26">
        <f t="shared" si="47"/>
        <v>6297304384</v>
      </c>
      <c r="Z187" s="26">
        <f t="shared" si="48"/>
        <v>6297.304384</v>
      </c>
      <c r="AA187" s="9">
        <f t="shared" si="49"/>
        <v>7000904677467.3701</v>
      </c>
      <c r="AB187" s="9">
        <v>700.09046774673698</v>
      </c>
      <c r="AC187" s="9">
        <f t="shared" si="50"/>
        <v>445973423414.75</v>
      </c>
      <c r="AD187" s="9">
        <v>445973.42341475002</v>
      </c>
      <c r="AE187" s="21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</row>
    <row r="188" spans="1:204">
      <c r="A188" s="7" t="s">
        <v>60</v>
      </c>
      <c r="B188" s="8">
        <v>2024</v>
      </c>
      <c r="C188" s="28">
        <v>792.03</v>
      </c>
      <c r="D188" s="28">
        <v>254.98</v>
      </c>
      <c r="E188" s="34">
        <v>5.5</v>
      </c>
      <c r="F188" s="31">
        <v>627.49440000000004</v>
      </c>
      <c r="G188" s="26">
        <f t="shared" si="40"/>
        <v>6711977700160</v>
      </c>
      <c r="H188" s="26">
        <f t="shared" si="41"/>
        <v>671.19777001600005</v>
      </c>
      <c r="I188" s="26">
        <f t="shared" si="42"/>
        <v>112612096560</v>
      </c>
      <c r="J188" s="26">
        <f t="shared" si="53"/>
        <v>112612.09656000001</v>
      </c>
      <c r="K188" s="31">
        <v>107659</v>
      </c>
      <c r="L188" s="37">
        <v>53.99</v>
      </c>
      <c r="M188" s="26">
        <f t="shared" si="43"/>
        <v>5214809067.3697004</v>
      </c>
      <c r="N188" s="26">
        <f t="shared" ref="N188" si="57">M188/10000000000</f>
        <v>0.52148090673697001</v>
      </c>
      <c r="O188" s="26">
        <f t="shared" si="44"/>
        <v>328842719870.75</v>
      </c>
      <c r="P188" s="26">
        <f t="shared" si="55"/>
        <v>328842.71987074998</v>
      </c>
      <c r="Q188" s="31">
        <v>45898.720000000001</v>
      </c>
      <c r="R188" s="28">
        <f>Q188*19.5%</f>
        <v>8950.2504000000008</v>
      </c>
      <c r="S188" s="28">
        <f>Q188*16.2%</f>
        <v>7435.5926399999998</v>
      </c>
      <c r="T188" s="28">
        <f>Q188*14%</f>
        <v>6425.8208000000004</v>
      </c>
      <c r="U188" s="28">
        <f>Q188*44.3%</f>
        <v>20333.132959999999</v>
      </c>
      <c r="V188" s="28">
        <f>Q188*6.1%</f>
        <v>2799.8219199999999</v>
      </c>
      <c r="W188" s="26">
        <f t="shared" si="45"/>
        <v>336988402240</v>
      </c>
      <c r="X188" s="26">
        <f t="shared" si="46"/>
        <v>336988.40224000002</v>
      </c>
      <c r="Y188" s="26">
        <f t="shared" si="47"/>
        <v>6297304384</v>
      </c>
      <c r="Z188" s="26">
        <f t="shared" si="48"/>
        <v>6297.304384</v>
      </c>
      <c r="AA188" s="9">
        <f t="shared" si="49"/>
        <v>7054180911467.3701</v>
      </c>
      <c r="AB188" s="9">
        <v>705.41809114673697</v>
      </c>
      <c r="AC188" s="9">
        <f t="shared" si="50"/>
        <v>447752120814.75</v>
      </c>
      <c r="AD188" s="9">
        <v>447752.12081474997</v>
      </c>
      <c r="AE188" s="21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</row>
    <row r="189" spans="1:204">
      <c r="A189" s="7" t="s">
        <v>62</v>
      </c>
      <c r="B189" s="8">
        <v>2008</v>
      </c>
      <c r="C189" s="23">
        <v>395.13</v>
      </c>
      <c r="D189" s="24">
        <v>791.75</v>
      </c>
      <c r="E189" s="32">
        <v>0.32</v>
      </c>
      <c r="F189" s="28">
        <v>36.987509000000003</v>
      </c>
      <c r="G189" s="26">
        <f t="shared" si="40"/>
        <v>2118515999025.1001</v>
      </c>
      <c r="H189" s="26">
        <f t="shared" si="41"/>
        <v>211.85159990251</v>
      </c>
      <c r="I189" s="26">
        <f t="shared" si="42"/>
        <v>36942414464.599998</v>
      </c>
      <c r="J189" s="26">
        <f t="shared" si="53"/>
        <v>36942.414464599999</v>
      </c>
      <c r="K189" s="27">
        <v>90015</v>
      </c>
      <c r="L189" s="27">
        <v>60.7</v>
      </c>
      <c r="M189" s="26">
        <f t="shared" si="43"/>
        <v>4902056583.2849998</v>
      </c>
      <c r="N189" s="26">
        <f t="shared" si="54"/>
        <v>4902.0565832849998</v>
      </c>
      <c r="O189" s="26">
        <f t="shared" si="44"/>
        <v>309120736537.5</v>
      </c>
      <c r="P189" s="26">
        <f t="shared" si="55"/>
        <v>309120.73653749999</v>
      </c>
      <c r="Q189" s="27">
        <v>10070.299999999999</v>
      </c>
      <c r="R189" s="28">
        <f>Q189*27.3%</f>
        <v>2749.1918999999998</v>
      </c>
      <c r="S189" s="28">
        <f>Q189*24.9%</f>
        <v>2507.5047</v>
      </c>
      <c r="T189" s="28">
        <f>Q189*3.3%</f>
        <v>332.31990000000002</v>
      </c>
      <c r="U189" s="28">
        <f>Q189*36.7%</f>
        <v>3695.8000999999999</v>
      </c>
      <c r="V189" s="28">
        <f>Q189*7.8%</f>
        <v>785.48339999999996</v>
      </c>
      <c r="W189" s="26">
        <f t="shared" si="45"/>
        <v>79144703166</v>
      </c>
      <c r="X189" s="26">
        <f t="shared" si="46"/>
        <v>79144.703166000007</v>
      </c>
      <c r="Y189" s="26">
        <f t="shared" si="47"/>
        <v>1422329172</v>
      </c>
      <c r="Z189" s="26">
        <f t="shared" si="48"/>
        <v>1422.329172</v>
      </c>
      <c r="AA189" s="9">
        <f t="shared" si="49"/>
        <v>2202562758774.3901</v>
      </c>
      <c r="AB189" s="9">
        <v>220.25627587743901</v>
      </c>
      <c r="AC189" s="9">
        <f t="shared" si="50"/>
        <v>347485480174.09998</v>
      </c>
      <c r="AD189" s="9">
        <v>347485.48017410003</v>
      </c>
      <c r="AE189" s="21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</row>
    <row r="190" spans="1:204">
      <c r="A190" s="7" t="s">
        <v>62</v>
      </c>
      <c r="B190" s="8">
        <v>2009</v>
      </c>
      <c r="C190" s="23">
        <v>411.23</v>
      </c>
      <c r="D190" s="24">
        <v>891.18</v>
      </c>
      <c r="E190" s="32">
        <v>0.22</v>
      </c>
      <c r="F190" s="28">
        <v>38.801564999999997</v>
      </c>
      <c r="G190" s="26">
        <f t="shared" si="40"/>
        <v>2330713592003.5</v>
      </c>
      <c r="H190" s="26">
        <f t="shared" si="41"/>
        <v>233.07135920035</v>
      </c>
      <c r="I190" s="26">
        <f t="shared" si="42"/>
        <v>40154800511</v>
      </c>
      <c r="J190" s="26">
        <f t="shared" si="53"/>
        <v>40154.800511000001</v>
      </c>
      <c r="K190" s="27">
        <v>89915</v>
      </c>
      <c r="L190" s="27">
        <v>60.84</v>
      </c>
      <c r="M190" s="26">
        <f t="shared" si="43"/>
        <v>4907904427.0620003</v>
      </c>
      <c r="N190" s="26">
        <f t="shared" si="54"/>
        <v>4907.9044270619997</v>
      </c>
      <c r="O190" s="26">
        <f t="shared" si="44"/>
        <v>309489498045</v>
      </c>
      <c r="P190" s="26">
        <f t="shared" si="55"/>
        <v>309489.49804500001</v>
      </c>
      <c r="Q190" s="27">
        <v>12424.16</v>
      </c>
      <c r="R190" s="28">
        <f>Q190*28.9%</f>
        <v>3590.5822400000002</v>
      </c>
      <c r="S190" s="28">
        <f>Q190*23.4%</f>
        <v>2907.25344</v>
      </c>
      <c r="T190" s="28">
        <f>Q190*3.5%</f>
        <v>434.84559999999999</v>
      </c>
      <c r="U190" s="28">
        <f>Q190*35.9%</f>
        <v>4460.2734399999999</v>
      </c>
      <c r="V190" s="28">
        <f>Q190*8.4%</f>
        <v>1043.6294399999999</v>
      </c>
      <c r="W190" s="26">
        <f t="shared" si="45"/>
        <v>95097005472</v>
      </c>
      <c r="X190" s="26">
        <f t="shared" si="46"/>
        <v>95097.005472000004</v>
      </c>
      <c r="Y190" s="26">
        <f t="shared" si="47"/>
        <v>1716956791.2</v>
      </c>
      <c r="Z190" s="26">
        <f t="shared" si="48"/>
        <v>1716.9567912</v>
      </c>
      <c r="AA190" s="9">
        <f t="shared" si="49"/>
        <v>2430718501902.5601</v>
      </c>
      <c r="AB190" s="9">
        <v>243.07185019025599</v>
      </c>
      <c r="AC190" s="9">
        <f t="shared" si="50"/>
        <v>351361255347.20001</v>
      </c>
      <c r="AD190" s="9">
        <v>351361.25534720003</v>
      </c>
      <c r="AE190" s="21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</row>
    <row r="191" spans="1:204">
      <c r="A191" s="7" t="s">
        <v>62</v>
      </c>
      <c r="B191" s="8">
        <v>2010</v>
      </c>
      <c r="C191" s="23">
        <v>468.06</v>
      </c>
      <c r="D191" s="24">
        <v>1010.19</v>
      </c>
      <c r="E191" s="32">
        <v>0.26840000000000003</v>
      </c>
      <c r="F191" s="28">
        <v>31.40931411</v>
      </c>
      <c r="G191" s="26">
        <f t="shared" si="40"/>
        <v>2532162111579.6299</v>
      </c>
      <c r="H191" s="26">
        <f t="shared" si="41"/>
        <v>253.21621115796299</v>
      </c>
      <c r="I191" s="26">
        <f t="shared" si="42"/>
        <v>43950741381.834</v>
      </c>
      <c r="J191" s="26">
        <f t="shared" si="53"/>
        <v>43950.741381833999</v>
      </c>
      <c r="K191" s="27">
        <v>80263</v>
      </c>
      <c r="L191" s="33">
        <v>58.89</v>
      </c>
      <c r="M191" s="26">
        <f t="shared" si="43"/>
        <v>4240642735.7618999</v>
      </c>
      <c r="N191" s="26">
        <f t="shared" si="54"/>
        <v>4240.6427357619004</v>
      </c>
      <c r="O191" s="26">
        <f t="shared" si="44"/>
        <v>267412377560.25</v>
      </c>
      <c r="P191" s="26">
        <f t="shared" si="55"/>
        <v>267412.37756025</v>
      </c>
      <c r="Q191" s="27">
        <v>15547.42</v>
      </c>
      <c r="R191" s="28">
        <f>Q191*32.9%</f>
        <v>5115.1011799999997</v>
      </c>
      <c r="S191" s="28">
        <f>Q191*25%</f>
        <v>3886.855</v>
      </c>
      <c r="T191" s="28">
        <f>Q191*3.6%</f>
        <v>559.70712000000003</v>
      </c>
      <c r="U191" s="28">
        <f>Q191*31%</f>
        <v>4819.7002000000002</v>
      </c>
      <c r="V191" s="28">
        <f>Q191*7.5%</f>
        <v>1166.0564999999999</v>
      </c>
      <c r="W191" s="26">
        <f t="shared" si="45"/>
        <v>121129793745.8</v>
      </c>
      <c r="X191" s="26">
        <f t="shared" si="46"/>
        <v>121129.79374579999</v>
      </c>
      <c r="Y191" s="26">
        <f t="shared" si="47"/>
        <v>2173529316</v>
      </c>
      <c r="Z191" s="26">
        <f t="shared" si="48"/>
        <v>2173.5293160000001</v>
      </c>
      <c r="AA191" s="9">
        <f t="shared" si="49"/>
        <v>2657532548061.1899</v>
      </c>
      <c r="AB191" s="9">
        <v>265.753254806119</v>
      </c>
      <c r="AC191" s="9">
        <f t="shared" si="50"/>
        <v>313536648258.08398</v>
      </c>
      <c r="AD191" s="9">
        <v>313536.64825808402</v>
      </c>
      <c r="AE191" s="21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</row>
    <row r="192" spans="1:204">
      <c r="A192" s="7" t="s">
        <v>62</v>
      </c>
      <c r="B192" s="8">
        <v>2011</v>
      </c>
      <c r="C192" s="23">
        <v>475.24</v>
      </c>
      <c r="D192" s="24">
        <v>1151.5999999999999</v>
      </c>
      <c r="E192" s="32">
        <v>0.3</v>
      </c>
      <c r="F192" s="28">
        <v>33.187638649999997</v>
      </c>
      <c r="G192" s="26">
        <f t="shared" si="40"/>
        <v>2813630398229.7402</v>
      </c>
      <c r="H192" s="26">
        <f t="shared" si="41"/>
        <v>281.36303982297397</v>
      </c>
      <c r="I192" s="26">
        <f t="shared" si="42"/>
        <v>47920670441.309998</v>
      </c>
      <c r="J192" s="26">
        <f t="shared" si="53"/>
        <v>47920.670441310001</v>
      </c>
      <c r="K192" s="27">
        <v>79684</v>
      </c>
      <c r="L192" s="33">
        <v>58.29</v>
      </c>
      <c r="M192" s="26">
        <f t="shared" si="43"/>
        <v>4167157595.5812001</v>
      </c>
      <c r="N192" s="26">
        <f t="shared" si="54"/>
        <v>4167.1575955812004</v>
      </c>
      <c r="O192" s="26">
        <f t="shared" si="44"/>
        <v>262778448867</v>
      </c>
      <c r="P192" s="26">
        <f t="shared" si="55"/>
        <v>262778.448867</v>
      </c>
      <c r="Q192" s="27">
        <v>22797.67</v>
      </c>
      <c r="R192" s="28">
        <f>Q192*29.5%</f>
        <v>6725.3126499999998</v>
      </c>
      <c r="S192" s="28">
        <f>Q192*23.7%</f>
        <v>5403.0477899999996</v>
      </c>
      <c r="T192" s="28">
        <f>Q192*15.2%</f>
        <v>3465.24584</v>
      </c>
      <c r="U192" s="28">
        <f>Q192*28.9%</f>
        <v>6588.5266300000003</v>
      </c>
      <c r="V192" s="28">
        <f>Q192*2.6%</f>
        <v>592.73942</v>
      </c>
      <c r="W192" s="26">
        <f t="shared" si="45"/>
        <v>185469988331.60001</v>
      </c>
      <c r="X192" s="26">
        <f t="shared" si="46"/>
        <v>185469.98833160001</v>
      </c>
      <c r="Y192" s="26">
        <f t="shared" si="47"/>
        <v>3369267649.3000002</v>
      </c>
      <c r="Z192" s="26">
        <f t="shared" si="48"/>
        <v>3369.2676492999999</v>
      </c>
      <c r="AA192" s="9">
        <f t="shared" si="49"/>
        <v>3003267544156.9199</v>
      </c>
      <c r="AB192" s="9">
        <v>300.32675441569199</v>
      </c>
      <c r="AC192" s="9">
        <f t="shared" si="50"/>
        <v>314068386957.60999</v>
      </c>
      <c r="AD192" s="9">
        <v>314068.38695761003</v>
      </c>
      <c r="AE192" s="21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</row>
    <row r="193" spans="1:204">
      <c r="A193" s="7" t="s">
        <v>62</v>
      </c>
      <c r="B193" s="8">
        <v>2012</v>
      </c>
      <c r="C193" s="23">
        <v>496.59</v>
      </c>
      <c r="D193" s="24">
        <v>1327.68</v>
      </c>
      <c r="E193" s="32">
        <v>0.3</v>
      </c>
      <c r="F193" s="28">
        <v>37.622206830000003</v>
      </c>
      <c r="G193" s="26">
        <f t="shared" si="40"/>
        <v>3194331019120.4399</v>
      </c>
      <c r="H193" s="26">
        <f t="shared" si="41"/>
        <v>319.43310191204398</v>
      </c>
      <c r="I193" s="26">
        <f t="shared" si="42"/>
        <v>53542990763.802002</v>
      </c>
      <c r="J193" s="26">
        <f t="shared" si="53"/>
        <v>53542.990763802001</v>
      </c>
      <c r="K193" s="27" t="s">
        <v>63</v>
      </c>
      <c r="L193" s="33">
        <v>57.38</v>
      </c>
      <c r="M193" s="26">
        <f t="shared" si="43"/>
        <v>4148330303.6971998</v>
      </c>
      <c r="N193" s="26">
        <f t="shared" si="54"/>
        <v>4148.3303036972002</v>
      </c>
      <c r="O193" s="26">
        <f t="shared" si="44"/>
        <v>261591211177</v>
      </c>
      <c r="P193" s="26">
        <f t="shared" si="55"/>
        <v>261591.21117699999</v>
      </c>
      <c r="Q193" s="27">
        <v>29560.57</v>
      </c>
      <c r="R193" s="28">
        <f>Q193*28%</f>
        <v>8276.9596000000001</v>
      </c>
      <c r="S193" s="28">
        <f>Q193*24.4%</f>
        <v>7212.7790800000002</v>
      </c>
      <c r="T193" s="28">
        <f>Q193*12.8%</f>
        <v>3783.7529599999998</v>
      </c>
      <c r="U193" s="28">
        <f>Q193*32%</f>
        <v>9459.3824000000004</v>
      </c>
      <c r="V193" s="28">
        <f>Q193*2.9%</f>
        <v>857.25653</v>
      </c>
      <c r="W193" s="26">
        <f t="shared" si="45"/>
        <v>242088061649.20001</v>
      </c>
      <c r="X193" s="26">
        <f t="shared" si="46"/>
        <v>242088.06164920001</v>
      </c>
      <c r="Y193" s="26">
        <f t="shared" si="47"/>
        <v>4385458362.3500004</v>
      </c>
      <c r="Z193" s="26">
        <f t="shared" si="48"/>
        <v>4385.4583623500002</v>
      </c>
      <c r="AA193" s="9">
        <f t="shared" si="49"/>
        <v>3440567411073.3398</v>
      </c>
      <c r="AB193" s="9">
        <v>344.05674110733401</v>
      </c>
      <c r="AC193" s="9">
        <f t="shared" si="50"/>
        <v>319519660303.15198</v>
      </c>
      <c r="AD193" s="9">
        <v>319519.66030315199</v>
      </c>
      <c r="AE193" s="21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</row>
    <row r="194" spans="1:204">
      <c r="A194" s="7" t="s">
        <v>62</v>
      </c>
      <c r="B194" s="8">
        <v>2013</v>
      </c>
      <c r="C194" s="23">
        <v>552.08000000000004</v>
      </c>
      <c r="D194" s="24">
        <v>733.99</v>
      </c>
      <c r="E194" s="32">
        <v>0.19</v>
      </c>
      <c r="F194" s="28">
        <v>42.111796609999999</v>
      </c>
      <c r="G194" s="26">
        <f t="shared" ref="G194:G257" si="58">(31.6%*27*C194+13.8%*133*D194+10.6%*106*E194+64.7%*137*F194)*100000000</f>
        <v>2191688139971.3799</v>
      </c>
      <c r="H194" s="26">
        <f t="shared" ref="H194:H257" si="59">G194/10000000000</f>
        <v>219.16881399713799</v>
      </c>
      <c r="I194" s="26">
        <f t="shared" ref="I194:I257" si="60">(31.6%*C194*1+13.8%*D194*1.8+10.6%*E194*0.9+64.7%*F194*2)*100000000</f>
        <v>41129118681.334</v>
      </c>
      <c r="J194" s="26">
        <f t="shared" si="53"/>
        <v>41129.118681334003</v>
      </c>
      <c r="K194" s="27">
        <v>81380</v>
      </c>
      <c r="L194" s="33">
        <v>52.42</v>
      </c>
      <c r="M194" s="26">
        <f t="shared" ref="M194:M257" si="61">K194*L194*2.458*365</f>
        <v>3827273030.9320002</v>
      </c>
      <c r="N194" s="26">
        <f t="shared" si="54"/>
        <v>3827.273030932</v>
      </c>
      <c r="O194" s="26">
        <f t="shared" ref="O194:O257" si="62">K194*L194*155*365</f>
        <v>241345532870</v>
      </c>
      <c r="P194" s="26">
        <f t="shared" si="55"/>
        <v>241345.53287</v>
      </c>
      <c r="Q194" s="27">
        <v>33986.6</v>
      </c>
      <c r="R194" s="28">
        <f>Q194*28.1%</f>
        <v>9550.2345999999998</v>
      </c>
      <c r="S194" s="28">
        <f>Q194*25.6%</f>
        <v>8700.5696000000007</v>
      </c>
      <c r="T194" s="28">
        <f>Q194*10.6%</f>
        <v>3602.5796</v>
      </c>
      <c r="U194" s="28">
        <f>Q194*33.1%</f>
        <v>11249.5646</v>
      </c>
      <c r="V194" s="28">
        <f>Q194*2.7%</f>
        <v>917.63819999999998</v>
      </c>
      <c r="W194" s="26">
        <f t="shared" ref="W194:W257" si="63">(417*R194+1670*S194+786*T194+591*U194+172*V194)*10000</f>
        <v>281503530748</v>
      </c>
      <c r="X194" s="26">
        <f t="shared" ref="X194:X257" si="64">W194/1000000</f>
        <v>281503.53074800002</v>
      </c>
      <c r="Y194" s="26">
        <f t="shared" ref="Y194:Y257" si="65">(8.5*R194+26.5*S194+16*T194+12*U194+3.5*V194)*10000</f>
        <v>5075898710</v>
      </c>
      <c r="Z194" s="26">
        <f t="shared" ref="Z194:Z257" si="66">Y194/1000000</f>
        <v>5075.8987100000004</v>
      </c>
      <c r="AA194" s="9">
        <f t="shared" si="49"/>
        <v>2477018943750.3101</v>
      </c>
      <c r="AB194" s="9">
        <v>247.701894375031</v>
      </c>
      <c r="AC194" s="9">
        <f t="shared" si="50"/>
        <v>287550550261.33398</v>
      </c>
      <c r="AD194" s="9">
        <v>287550.55026133399</v>
      </c>
      <c r="AE194" s="21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</row>
    <row r="195" spans="1:204">
      <c r="A195" s="7" t="s">
        <v>62</v>
      </c>
      <c r="B195" s="8">
        <v>2014</v>
      </c>
      <c r="C195" s="23">
        <v>617.64</v>
      </c>
      <c r="D195" s="24">
        <v>799.37</v>
      </c>
      <c r="E195" s="32">
        <v>0.3</v>
      </c>
      <c r="F195" s="28">
        <v>43.713347919999997</v>
      </c>
      <c r="G195" s="26">
        <f t="shared" si="58"/>
        <v>2381941970628.0898</v>
      </c>
      <c r="H195" s="26">
        <f t="shared" si="59"/>
        <v>238.194197062809</v>
      </c>
      <c r="I195" s="26">
        <f t="shared" si="60"/>
        <v>45033144020.848</v>
      </c>
      <c r="J195" s="26">
        <f t="shared" si="53"/>
        <v>45033.144020847998</v>
      </c>
      <c r="K195" s="27">
        <v>80815</v>
      </c>
      <c r="L195" s="33">
        <v>51.4</v>
      </c>
      <c r="M195" s="26">
        <f t="shared" si="61"/>
        <v>3726746388.4699998</v>
      </c>
      <c r="N195" s="26">
        <f t="shared" si="54"/>
        <v>3726.7463884700001</v>
      </c>
      <c r="O195" s="26">
        <f t="shared" si="62"/>
        <v>235006383325</v>
      </c>
      <c r="P195" s="26">
        <f t="shared" si="55"/>
        <v>235006.383325</v>
      </c>
      <c r="Q195" s="27">
        <v>38303.86</v>
      </c>
      <c r="R195" s="28">
        <f>Q195*14.2%</f>
        <v>5439.1481199999998</v>
      </c>
      <c r="S195" s="28">
        <f>Q195*50.1%</f>
        <v>19190.23386</v>
      </c>
      <c r="T195" s="28">
        <f>Q195*9.1%</f>
        <v>3485.6512600000001</v>
      </c>
      <c r="U195" s="28">
        <f>Q195*24%</f>
        <v>9192.9264000000003</v>
      </c>
      <c r="V195" s="28">
        <f>Q195*2.6%</f>
        <v>995.90035999999998</v>
      </c>
      <c r="W195" s="26">
        <f t="shared" si="63"/>
        <v>426598515669.20001</v>
      </c>
      <c r="X195" s="26">
        <f t="shared" si="64"/>
        <v>426598.51566919999</v>
      </c>
      <c r="Y195" s="26">
        <f t="shared" si="65"/>
        <v>7243451445.3000002</v>
      </c>
      <c r="Z195" s="26">
        <f t="shared" si="66"/>
        <v>7243.4514453000002</v>
      </c>
      <c r="AA195" s="9">
        <f t="shared" ref="AA195:AA258" si="67">G195+M195+W195</f>
        <v>2812267232685.7598</v>
      </c>
      <c r="AB195" s="9">
        <v>281.226723268576</v>
      </c>
      <c r="AC195" s="9">
        <f t="shared" ref="AC195:AC258" si="68">I195+O195+Y195</f>
        <v>287282978791.14801</v>
      </c>
      <c r="AD195" s="9">
        <v>287282.97879114799</v>
      </c>
      <c r="AE195" s="21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</row>
    <row r="196" spans="1:204">
      <c r="A196" s="7" t="s">
        <v>62</v>
      </c>
      <c r="B196" s="8">
        <v>2015</v>
      </c>
      <c r="C196" s="23">
        <v>642.95000000000005</v>
      </c>
      <c r="D196" s="24">
        <v>574.88</v>
      </c>
      <c r="E196" s="32">
        <v>0.38429999999999997</v>
      </c>
      <c r="F196" s="28">
        <v>49.60941906</v>
      </c>
      <c r="G196" s="26">
        <f t="shared" si="58"/>
        <v>2043864421085.9299</v>
      </c>
      <c r="H196" s="26">
        <f t="shared" si="59"/>
        <v>204.386442108593</v>
      </c>
      <c r="I196" s="26">
        <f t="shared" si="60"/>
        <v>41020364248.363998</v>
      </c>
      <c r="J196" s="26">
        <f t="shared" si="53"/>
        <v>41020.364248364</v>
      </c>
      <c r="K196" s="27">
        <v>79281</v>
      </c>
      <c r="L196" s="33">
        <v>49.1</v>
      </c>
      <c r="M196" s="26">
        <f t="shared" si="61"/>
        <v>3492411057.2069998</v>
      </c>
      <c r="N196" s="26">
        <f t="shared" si="54"/>
        <v>3492.4110572069999</v>
      </c>
      <c r="O196" s="26">
        <f t="shared" si="62"/>
        <v>220229338432.5</v>
      </c>
      <c r="P196" s="26">
        <f t="shared" si="55"/>
        <v>220229.33843249999</v>
      </c>
      <c r="Q196" s="27">
        <v>44848.63</v>
      </c>
      <c r="R196" s="28">
        <f>Q196*13.9%</f>
        <v>6233.95957</v>
      </c>
      <c r="S196" s="28">
        <f>Q196*48.3%</f>
        <v>21661.888289999999</v>
      </c>
      <c r="T196" s="28">
        <f>Q196*8.1%</f>
        <v>3632.7390300000002</v>
      </c>
      <c r="U196" s="28">
        <f>Q196*27.2%</f>
        <v>12198.827359999999</v>
      </c>
      <c r="V196" s="28">
        <f>Q196*2.5%</f>
        <v>1121.2157500000001</v>
      </c>
      <c r="W196" s="26">
        <f t="shared" si="63"/>
        <v>490326035413.29999</v>
      </c>
      <c r="X196" s="26">
        <f t="shared" si="64"/>
        <v>490326.03541329998</v>
      </c>
      <c r="Y196" s="26">
        <f t="shared" si="65"/>
        <v>8354627039.5500002</v>
      </c>
      <c r="Z196" s="26">
        <f t="shared" si="66"/>
        <v>8354.6270395499996</v>
      </c>
      <c r="AA196" s="9">
        <f t="shared" si="67"/>
        <v>2537682867556.4399</v>
      </c>
      <c r="AB196" s="9">
        <v>253.768286755644</v>
      </c>
      <c r="AC196" s="9">
        <f t="shared" si="68"/>
        <v>269604329720.414</v>
      </c>
      <c r="AD196" s="9">
        <v>269604.32972041401</v>
      </c>
      <c r="AE196" s="21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</row>
    <row r="197" spans="1:204">
      <c r="A197" s="7" t="s">
        <v>62</v>
      </c>
      <c r="B197" s="8">
        <v>2016</v>
      </c>
      <c r="C197" s="23">
        <v>695.69</v>
      </c>
      <c r="D197" s="24">
        <v>491.27</v>
      </c>
      <c r="E197" s="32">
        <v>0.41</v>
      </c>
      <c r="F197" s="28">
        <v>58.548676999999998</v>
      </c>
      <c r="G197" s="26">
        <f t="shared" si="58"/>
        <v>2014669960060.3</v>
      </c>
      <c r="H197" s="26">
        <f t="shared" si="59"/>
        <v>201.46699600603</v>
      </c>
      <c r="I197" s="26">
        <f t="shared" si="60"/>
        <v>41767061003.800003</v>
      </c>
      <c r="J197" s="26">
        <f t="shared" si="53"/>
        <v>41767.061003800001</v>
      </c>
      <c r="K197" s="27">
        <v>75955</v>
      </c>
      <c r="L197" s="33">
        <v>50.71</v>
      </c>
      <c r="M197" s="26">
        <f t="shared" si="61"/>
        <v>3455609996.1185002</v>
      </c>
      <c r="N197" s="26">
        <f t="shared" si="54"/>
        <v>3455.6099961185</v>
      </c>
      <c r="O197" s="26">
        <f t="shared" si="62"/>
        <v>217908685678.75</v>
      </c>
      <c r="P197" s="26">
        <f t="shared" si="55"/>
        <v>217908.68567874999</v>
      </c>
      <c r="Q197" s="27">
        <v>52726.35</v>
      </c>
      <c r="R197" s="28">
        <f>Q197*29.5%</f>
        <v>15554.27325</v>
      </c>
      <c r="S197" s="28">
        <f>Q197*30.1%</f>
        <v>15870.63135</v>
      </c>
      <c r="T197" s="28">
        <f>Q197*12.6%</f>
        <v>6643.5200999999997</v>
      </c>
      <c r="U197" s="28">
        <f>Q197*22.1%</f>
        <v>11652.523349999999</v>
      </c>
      <c r="V197" s="28">
        <f>Q197*5.6%</f>
        <v>2952.6756</v>
      </c>
      <c r="W197" s="26">
        <f t="shared" si="63"/>
        <v>456063946014</v>
      </c>
      <c r="X197" s="26">
        <f t="shared" si="64"/>
        <v>456063.94601399999</v>
      </c>
      <c r="Y197" s="26">
        <f t="shared" si="65"/>
        <v>8092440198</v>
      </c>
      <c r="Z197" s="26">
        <f t="shared" si="66"/>
        <v>8092.4401980000002</v>
      </c>
      <c r="AA197" s="9">
        <f t="shared" si="67"/>
        <v>2474189516070.4199</v>
      </c>
      <c r="AB197" s="9">
        <v>247.418951607042</v>
      </c>
      <c r="AC197" s="9">
        <f t="shared" si="68"/>
        <v>267768186880.54999</v>
      </c>
      <c r="AD197" s="9">
        <v>267768.18688055</v>
      </c>
      <c r="AE197" s="21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</row>
    <row r="198" spans="1:204">
      <c r="A198" s="7" t="s">
        <v>62</v>
      </c>
      <c r="B198" s="8">
        <v>2017</v>
      </c>
      <c r="C198" s="23">
        <v>746.17</v>
      </c>
      <c r="D198" s="24">
        <v>407.11</v>
      </c>
      <c r="E198" s="32">
        <v>0.41</v>
      </c>
      <c r="F198" s="28">
        <v>58.813974999999999</v>
      </c>
      <c r="G198" s="26">
        <f t="shared" si="58"/>
        <v>1905623807002.5</v>
      </c>
      <c r="H198" s="26">
        <f t="shared" si="59"/>
        <v>190.56238070025</v>
      </c>
      <c r="I198" s="26">
        <f t="shared" si="60"/>
        <v>41306024165</v>
      </c>
      <c r="J198" s="26">
        <f t="shared" si="53"/>
        <v>41306.024165000003</v>
      </c>
      <c r="K198" s="27">
        <v>73172</v>
      </c>
      <c r="L198" s="33">
        <v>53.5</v>
      </c>
      <c r="M198" s="26">
        <f t="shared" si="61"/>
        <v>3512153193.3400002</v>
      </c>
      <c r="N198" s="26">
        <f t="shared" si="54"/>
        <v>3512.1531933400001</v>
      </c>
      <c r="O198" s="26">
        <f t="shared" si="62"/>
        <v>221474265650</v>
      </c>
      <c r="P198" s="26">
        <f t="shared" si="55"/>
        <v>221474.26564999999</v>
      </c>
      <c r="Q198" s="27">
        <v>63176.15</v>
      </c>
      <c r="R198" s="28">
        <f>Q198*29.4%</f>
        <v>18573.788100000002</v>
      </c>
      <c r="S198" s="28">
        <f>Q198*24.8%</f>
        <v>15667.6852</v>
      </c>
      <c r="T198" s="28">
        <f>Q198*11.9%</f>
        <v>7517.9618499999997</v>
      </c>
      <c r="U198" s="28">
        <f>Q198*29.8%</f>
        <v>18826.492699999999</v>
      </c>
      <c r="V198" s="28">
        <f>Q198*4.1%</f>
        <v>2590.2221500000001</v>
      </c>
      <c r="W198" s="26">
        <f t="shared" si="63"/>
        <v>513913973313</v>
      </c>
      <c r="X198" s="26">
        <f t="shared" si="64"/>
        <v>513913.97331299999</v>
      </c>
      <c r="Y198" s="26">
        <f t="shared" si="65"/>
        <v>9283419361.75</v>
      </c>
      <c r="Z198" s="26">
        <f t="shared" si="66"/>
        <v>9283.4193617500005</v>
      </c>
      <c r="AA198" s="9">
        <f t="shared" si="67"/>
        <v>2423049933508.8398</v>
      </c>
      <c r="AB198" s="9">
        <v>242.30499335088399</v>
      </c>
      <c r="AC198" s="9">
        <f t="shared" si="68"/>
        <v>272063709176.75</v>
      </c>
      <c r="AD198" s="9">
        <v>272063.70917674998</v>
      </c>
      <c r="AE198" s="21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</row>
    <row r="199" spans="1:204">
      <c r="A199" s="7" t="s">
        <v>62</v>
      </c>
      <c r="B199" s="8">
        <v>2018</v>
      </c>
      <c r="C199" s="23">
        <v>786.38</v>
      </c>
      <c r="D199" s="24">
        <v>376.89</v>
      </c>
      <c r="E199" s="32">
        <v>0.39</v>
      </c>
      <c r="F199" s="28">
        <v>60.063758999999997</v>
      </c>
      <c r="G199" s="26">
        <f t="shared" si="58"/>
        <v>1895520679400.1001</v>
      </c>
      <c r="H199" s="26">
        <f t="shared" si="59"/>
        <v>189.55206794001001</v>
      </c>
      <c r="I199" s="26">
        <f t="shared" si="60"/>
        <v>41987526614.599998</v>
      </c>
      <c r="J199" s="26">
        <f t="shared" si="53"/>
        <v>41987.526614599999</v>
      </c>
      <c r="K199" s="27">
        <v>71372</v>
      </c>
      <c r="L199" s="33">
        <v>55.15</v>
      </c>
      <c r="M199" s="26">
        <f t="shared" si="61"/>
        <v>3531409870.7859998</v>
      </c>
      <c r="N199" s="26">
        <f t="shared" si="54"/>
        <v>3531.4098707859998</v>
      </c>
      <c r="O199" s="26">
        <f t="shared" si="62"/>
        <v>222688580135</v>
      </c>
      <c r="P199" s="26">
        <f t="shared" si="55"/>
        <v>222688.580135</v>
      </c>
      <c r="Q199" s="27">
        <v>72754.039999999994</v>
      </c>
      <c r="R199" s="28">
        <f>Q199*28.7%</f>
        <v>20880.409479999998</v>
      </c>
      <c r="S199" s="28">
        <f>Q199*24.4%</f>
        <v>17751.98576</v>
      </c>
      <c r="T199" s="28">
        <f>Q199*13.3%</f>
        <v>9676.2873199999995</v>
      </c>
      <c r="U199" s="28">
        <f>Q199*29.5%</f>
        <v>21462.441800000001</v>
      </c>
      <c r="V199" s="28">
        <f>Q199*4%</f>
        <v>2910.1615999999999</v>
      </c>
      <c r="W199" s="26">
        <f t="shared" si="63"/>
        <v>591433597048.80005</v>
      </c>
      <c r="X199" s="26">
        <f t="shared" si="64"/>
        <v>591433.59704879997</v>
      </c>
      <c r="Y199" s="26">
        <f t="shared" si="65"/>
        <v>10704665675.4</v>
      </c>
      <c r="Z199" s="26">
        <f t="shared" si="66"/>
        <v>10704.6656754</v>
      </c>
      <c r="AA199" s="9">
        <f t="shared" si="67"/>
        <v>2490485686319.6899</v>
      </c>
      <c r="AB199" s="9">
        <v>249.048568631969</v>
      </c>
      <c r="AC199" s="9">
        <f t="shared" si="68"/>
        <v>275380772425</v>
      </c>
      <c r="AD199" s="9">
        <v>275380.77242499997</v>
      </c>
      <c r="AE199" s="21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</row>
    <row r="200" spans="1:204">
      <c r="A200" s="7" t="s">
        <v>62</v>
      </c>
      <c r="B200" s="8">
        <v>2019</v>
      </c>
      <c r="C200" s="23">
        <v>824.33</v>
      </c>
      <c r="D200" s="24">
        <v>340.17</v>
      </c>
      <c r="E200" s="32">
        <v>0.3</v>
      </c>
      <c r="F200" s="28">
        <v>63.853560000000002</v>
      </c>
      <c r="G200" s="26">
        <f t="shared" si="58"/>
        <v>1893995024484</v>
      </c>
      <c r="H200" s="26">
        <f t="shared" si="59"/>
        <v>189.3995024484</v>
      </c>
      <c r="I200" s="26">
        <f t="shared" si="60"/>
        <v>42764163464</v>
      </c>
      <c r="J200" s="26">
        <f t="shared" si="53"/>
        <v>42764.163463999997</v>
      </c>
      <c r="K200" s="27">
        <v>64784</v>
      </c>
      <c r="L200" s="33">
        <v>53.96</v>
      </c>
      <c r="M200" s="26">
        <f t="shared" si="61"/>
        <v>3136277218.6687999</v>
      </c>
      <c r="N200" s="26">
        <f t="shared" si="54"/>
        <v>3136.2772186687998</v>
      </c>
      <c r="O200" s="26">
        <f t="shared" si="62"/>
        <v>197771753008</v>
      </c>
      <c r="P200" s="26">
        <f t="shared" si="55"/>
        <v>197771.753008</v>
      </c>
      <c r="Q200" s="27">
        <v>82610.78</v>
      </c>
      <c r="R200" s="28">
        <f>Q200*28.8%</f>
        <v>23791.904640000001</v>
      </c>
      <c r="S200" s="28">
        <f>Q200*23.8%</f>
        <v>19661.36564</v>
      </c>
      <c r="T200" s="28">
        <f>Q200*13.3%</f>
        <v>10987.23374</v>
      </c>
      <c r="U200" s="28">
        <f>Q200*30%</f>
        <v>24783.234</v>
      </c>
      <c r="V200" s="28">
        <f>Q200*4%</f>
        <v>3304.4312</v>
      </c>
      <c r="W200" s="26">
        <f t="shared" si="63"/>
        <v>666069240337.19995</v>
      </c>
      <c r="X200" s="26">
        <f t="shared" si="64"/>
        <v>666069.2403372</v>
      </c>
      <c r="Y200" s="26">
        <f t="shared" si="65"/>
        <v>12080174359.4</v>
      </c>
      <c r="Z200" s="26">
        <f t="shared" si="66"/>
        <v>12080.1743594</v>
      </c>
      <c r="AA200" s="9">
        <f t="shared" si="67"/>
        <v>2563200542039.8701</v>
      </c>
      <c r="AB200" s="9">
        <v>256.32005420398701</v>
      </c>
      <c r="AC200" s="9">
        <f t="shared" si="68"/>
        <v>252616090831.39999</v>
      </c>
      <c r="AD200" s="9">
        <v>252616.09083140001</v>
      </c>
      <c r="AE200" s="21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</row>
    <row r="201" spans="1:204">
      <c r="A201" s="7" t="s">
        <v>62</v>
      </c>
      <c r="B201" s="8">
        <v>2020</v>
      </c>
      <c r="C201" s="23">
        <v>528.99</v>
      </c>
      <c r="D201" s="24">
        <v>168.15</v>
      </c>
      <c r="E201" s="32">
        <v>0.15190000000000001</v>
      </c>
      <c r="F201" s="28">
        <v>34.594571999999999</v>
      </c>
      <c r="G201" s="26">
        <f t="shared" si="58"/>
        <v>1066770279590.8</v>
      </c>
      <c r="H201" s="26">
        <f t="shared" si="59"/>
        <v>106.67702795907999</v>
      </c>
      <c r="I201" s="26">
        <f t="shared" si="60"/>
        <v>25370916742.799999</v>
      </c>
      <c r="J201" s="26">
        <f t="shared" si="53"/>
        <v>25370.9167428</v>
      </c>
      <c r="K201" s="27">
        <v>63419</v>
      </c>
      <c r="L201" s="33">
        <v>39.4</v>
      </c>
      <c r="M201" s="26">
        <f t="shared" si="61"/>
        <v>2241766394.6620002</v>
      </c>
      <c r="N201" s="26">
        <f t="shared" si="54"/>
        <v>2241.766394662</v>
      </c>
      <c r="O201" s="26">
        <f t="shared" si="62"/>
        <v>141364439045</v>
      </c>
      <c r="P201" s="26">
        <f t="shared" si="55"/>
        <v>141364.43904500001</v>
      </c>
      <c r="Q201" s="27">
        <v>47115.27</v>
      </c>
      <c r="R201" s="28">
        <f>Q201*18%</f>
        <v>8480.7486000000008</v>
      </c>
      <c r="S201" s="28">
        <f>Q201*15.5%</f>
        <v>7302.8668500000003</v>
      </c>
      <c r="T201" s="28">
        <f>Q201*15.8%</f>
        <v>7444.2126600000001</v>
      </c>
      <c r="U201" s="28">
        <f>Q201*44%</f>
        <v>20730.718799999999</v>
      </c>
      <c r="V201" s="28">
        <f>Q201*6.7%</f>
        <v>3156.72309</v>
      </c>
      <c r="W201" s="26">
        <f t="shared" si="63"/>
        <v>343782221387.40002</v>
      </c>
      <c r="X201" s="26">
        <f t="shared" si="64"/>
        <v>343782.2213874</v>
      </c>
      <c r="Y201" s="26">
        <f t="shared" si="65"/>
        <v>6445368936</v>
      </c>
      <c r="Z201" s="26">
        <f t="shared" si="66"/>
        <v>6445.3689359999998</v>
      </c>
      <c r="AA201" s="9">
        <f t="shared" si="67"/>
        <v>1412794267372.8601</v>
      </c>
      <c r="AB201" s="9">
        <v>141.279426737286</v>
      </c>
      <c r="AC201" s="9">
        <f t="shared" si="68"/>
        <v>173180724723.79999</v>
      </c>
      <c r="AD201" s="9">
        <v>173180.7247238</v>
      </c>
      <c r="AE201" s="21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</row>
    <row r="202" spans="1:204">
      <c r="A202" s="7" t="s">
        <v>62</v>
      </c>
      <c r="B202" s="8">
        <v>2021</v>
      </c>
      <c r="C202" s="23">
        <v>605.57000000000005</v>
      </c>
      <c r="D202" s="24">
        <v>147.82</v>
      </c>
      <c r="E202" s="32">
        <v>0.21</v>
      </c>
      <c r="F202" s="28">
        <v>34.237434</v>
      </c>
      <c r="G202" s="26">
        <f t="shared" si="58"/>
        <v>1091694299232.6</v>
      </c>
      <c r="H202" s="26">
        <f t="shared" si="59"/>
        <v>109.16942992326</v>
      </c>
      <c r="I202" s="26">
        <f t="shared" si="60"/>
        <v>27240188159.599998</v>
      </c>
      <c r="J202" s="26">
        <f t="shared" si="53"/>
        <v>27240.188159599998</v>
      </c>
      <c r="K202" s="27">
        <v>58737</v>
      </c>
      <c r="L202" s="33">
        <v>42.58</v>
      </c>
      <c r="M202" s="26">
        <f t="shared" si="61"/>
        <v>2243841423.2681999</v>
      </c>
      <c r="N202" s="26">
        <f t="shared" si="54"/>
        <v>2243.8414232681998</v>
      </c>
      <c r="O202" s="26">
        <f t="shared" si="62"/>
        <v>141495289099.5</v>
      </c>
      <c r="P202" s="26">
        <f t="shared" si="55"/>
        <v>141495.28909949999</v>
      </c>
      <c r="Q202" s="27">
        <v>58077.51</v>
      </c>
      <c r="R202" s="28">
        <f>Q202*19.5%</f>
        <v>11325.114449999999</v>
      </c>
      <c r="S202" s="28">
        <f>Q202*16.2%</f>
        <v>9408.5566199999994</v>
      </c>
      <c r="T202" s="28">
        <f>Q202*14%</f>
        <v>8130.8513999999996</v>
      </c>
      <c r="U202" s="28">
        <f>Q202*44.3%</f>
        <v>25728.336930000001</v>
      </c>
      <c r="V202" s="28">
        <f>Q202*6.1%</f>
        <v>3542.72811</v>
      </c>
      <c r="W202" s="26">
        <f t="shared" si="63"/>
        <v>426405078420</v>
      </c>
      <c r="X202" s="26">
        <f t="shared" si="64"/>
        <v>426405.07841999998</v>
      </c>
      <c r="Y202" s="26">
        <f t="shared" si="65"/>
        <v>7968234372</v>
      </c>
      <c r="Z202" s="26">
        <f t="shared" si="66"/>
        <v>7968.2343719999999</v>
      </c>
      <c r="AA202" s="9">
        <f t="shared" si="67"/>
        <v>1520343219075.8701</v>
      </c>
      <c r="AB202" s="9">
        <v>152.03432190758701</v>
      </c>
      <c r="AC202" s="9">
        <f t="shared" si="68"/>
        <v>176703711631.10001</v>
      </c>
      <c r="AD202" s="9">
        <v>176703.71163110001</v>
      </c>
      <c r="AE202" s="21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</row>
    <row r="203" spans="1:204">
      <c r="A203" s="7" t="s">
        <v>62</v>
      </c>
      <c r="B203" s="8">
        <v>2022</v>
      </c>
      <c r="C203" s="23">
        <v>407.85</v>
      </c>
      <c r="D203" s="24">
        <v>75.61</v>
      </c>
      <c r="E203" s="32">
        <v>0.1055</v>
      </c>
      <c r="F203" s="28">
        <v>19.124777999999999</v>
      </c>
      <c r="G203" s="26">
        <f t="shared" si="58"/>
        <v>656390873514.19995</v>
      </c>
      <c r="H203" s="26">
        <f t="shared" si="59"/>
        <v>65.639087351420002</v>
      </c>
      <c r="I203" s="26">
        <f t="shared" si="60"/>
        <v>17241965143.200001</v>
      </c>
      <c r="J203" s="26">
        <f t="shared" si="53"/>
        <v>17241.965143199999</v>
      </c>
      <c r="K203" s="27">
        <v>210332</v>
      </c>
      <c r="L203" s="33">
        <v>39.04</v>
      </c>
      <c r="M203" s="26">
        <f t="shared" si="61"/>
        <v>7366986999.5775995</v>
      </c>
      <c r="N203" s="26">
        <f t="shared" si="54"/>
        <v>7366.9869995775998</v>
      </c>
      <c r="O203" s="26">
        <f t="shared" si="62"/>
        <v>464557764416</v>
      </c>
      <c r="P203" s="26">
        <f t="shared" si="55"/>
        <v>464557.76441599999</v>
      </c>
      <c r="Q203" s="27">
        <v>49606.1</v>
      </c>
      <c r="R203" s="28">
        <f>Q203*19.5%</f>
        <v>9673.1895000000004</v>
      </c>
      <c r="S203" s="28">
        <f>Q203*16.2%</f>
        <v>8036.1881999999996</v>
      </c>
      <c r="T203" s="28">
        <f>Q203*14%</f>
        <v>6944.8540000000003</v>
      </c>
      <c r="U203" s="28">
        <f>Q203*44.3%</f>
        <v>21975.5023</v>
      </c>
      <c r="V203" s="28">
        <f>Q203*6.1%</f>
        <v>3025.9721</v>
      </c>
      <c r="W203" s="26">
        <f t="shared" si="63"/>
        <v>364207986200</v>
      </c>
      <c r="X203" s="26">
        <f t="shared" si="64"/>
        <v>364207.98619999998</v>
      </c>
      <c r="Y203" s="26">
        <f t="shared" si="65"/>
        <v>6805956920</v>
      </c>
      <c r="Z203" s="26">
        <f t="shared" si="66"/>
        <v>6805.9569199999996</v>
      </c>
      <c r="AA203" s="9">
        <f t="shared" si="67"/>
        <v>1027965846713.78</v>
      </c>
      <c r="AB203" s="9">
        <v>102.796584671378</v>
      </c>
      <c r="AC203" s="9">
        <f t="shared" si="68"/>
        <v>488605686479.20001</v>
      </c>
      <c r="AD203" s="9">
        <v>488605.68647920003</v>
      </c>
      <c r="AE203" s="21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</row>
    <row r="204" spans="1:204">
      <c r="A204" s="7" t="s">
        <v>62</v>
      </c>
      <c r="B204" s="8">
        <v>2023</v>
      </c>
      <c r="C204" s="23">
        <v>883.72</v>
      </c>
      <c r="D204" s="24">
        <v>166.61</v>
      </c>
      <c r="E204" s="32">
        <v>0.3322</v>
      </c>
      <c r="F204" s="28">
        <v>46.591999999999999</v>
      </c>
      <c r="G204" s="26">
        <f t="shared" si="58"/>
        <v>1473145986720</v>
      </c>
      <c r="H204" s="26">
        <f t="shared" si="59"/>
        <v>147.31459867199999</v>
      </c>
      <c r="I204" s="26">
        <f t="shared" si="60"/>
        <v>38096318388</v>
      </c>
      <c r="J204" s="26">
        <f t="shared" si="53"/>
        <v>38096.318388</v>
      </c>
      <c r="K204" s="27">
        <v>52485</v>
      </c>
      <c r="L204" s="33">
        <v>48.4</v>
      </c>
      <c r="M204" s="26">
        <f t="shared" si="61"/>
        <v>2279057624.5799999</v>
      </c>
      <c r="N204" s="26">
        <f t="shared" si="54"/>
        <v>2279.0576245799998</v>
      </c>
      <c r="O204" s="26">
        <f t="shared" si="62"/>
        <v>143716001550</v>
      </c>
      <c r="P204" s="26">
        <f t="shared" si="55"/>
        <v>143716.00154999999</v>
      </c>
      <c r="Q204" s="27">
        <v>84866.12</v>
      </c>
      <c r="R204" s="28">
        <f>Q204*19.5%</f>
        <v>16548.893400000001</v>
      </c>
      <c r="S204" s="28">
        <f>Q204*16.2%</f>
        <v>13748.311439999999</v>
      </c>
      <c r="T204" s="28">
        <f>Q204*14%</f>
        <v>11881.256799999999</v>
      </c>
      <c r="U204" s="28">
        <f>Q204*44.3%</f>
        <v>37595.691160000002</v>
      </c>
      <c r="V204" s="28">
        <f>Q204*6.1%</f>
        <v>5176.8333199999997</v>
      </c>
      <c r="W204" s="26">
        <f t="shared" si="63"/>
        <v>623087053040</v>
      </c>
      <c r="X204" s="26">
        <f t="shared" si="64"/>
        <v>623087.05304000003</v>
      </c>
      <c r="Y204" s="26">
        <f t="shared" si="65"/>
        <v>11643631664</v>
      </c>
      <c r="Z204" s="26">
        <f t="shared" si="66"/>
        <v>11643.631664</v>
      </c>
      <c r="AA204" s="9">
        <f t="shared" si="67"/>
        <v>2098512097384.5801</v>
      </c>
      <c r="AB204" s="9">
        <v>209.85120973845801</v>
      </c>
      <c r="AC204" s="9">
        <f t="shared" si="68"/>
        <v>193455951602</v>
      </c>
      <c r="AD204" s="9">
        <v>193455.95160199999</v>
      </c>
      <c r="AE204" s="21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</row>
    <row r="205" spans="1:204">
      <c r="A205" s="7" t="s">
        <v>62</v>
      </c>
      <c r="B205" s="8">
        <v>2024</v>
      </c>
      <c r="C205" s="28">
        <v>947.87</v>
      </c>
      <c r="D205" s="28">
        <v>171.44</v>
      </c>
      <c r="E205" s="34">
        <v>0.28999999999999998</v>
      </c>
      <c r="F205" s="29">
        <v>50.866</v>
      </c>
      <c r="G205" s="26">
        <f t="shared" si="58"/>
        <v>1574580641400</v>
      </c>
      <c r="H205" s="26">
        <f t="shared" si="59"/>
        <v>157.45806414</v>
      </c>
      <c r="I205" s="26">
        <f t="shared" si="60"/>
        <v>40796088600</v>
      </c>
      <c r="J205" s="26">
        <f t="shared" si="53"/>
        <v>40796.088600000003</v>
      </c>
      <c r="K205" s="31">
        <v>52485</v>
      </c>
      <c r="L205" s="37">
        <v>48.4</v>
      </c>
      <c r="M205" s="26">
        <f t="shared" si="61"/>
        <v>2279057624.5799999</v>
      </c>
      <c r="N205" s="26">
        <f t="shared" ref="N205" si="69">M205/10000000000</f>
        <v>0.22790576245800001</v>
      </c>
      <c r="O205" s="26">
        <f t="shared" si="62"/>
        <v>143716001550</v>
      </c>
      <c r="P205" s="26">
        <f t="shared" si="55"/>
        <v>143716.00154999999</v>
      </c>
      <c r="Q205" s="31">
        <v>84866.12</v>
      </c>
      <c r="R205" s="28">
        <f>Q205*19.5%</f>
        <v>16548.893400000001</v>
      </c>
      <c r="S205" s="28">
        <f>Q205*16.2%</f>
        <v>13748.311439999999</v>
      </c>
      <c r="T205" s="28">
        <f>Q205*14%</f>
        <v>11881.256799999999</v>
      </c>
      <c r="U205" s="28">
        <f>Q205*44.3%</f>
        <v>37595.691160000002</v>
      </c>
      <c r="V205" s="28">
        <f>Q205*6.1%</f>
        <v>5176.8333199999997</v>
      </c>
      <c r="W205" s="26">
        <f t="shared" si="63"/>
        <v>623087053040</v>
      </c>
      <c r="X205" s="26">
        <f t="shared" si="64"/>
        <v>623087.05304000003</v>
      </c>
      <c r="Y205" s="26">
        <f t="shared" si="65"/>
        <v>11643631664</v>
      </c>
      <c r="Z205" s="26">
        <f t="shared" si="66"/>
        <v>11643.631664</v>
      </c>
      <c r="AA205" s="9">
        <f t="shared" si="67"/>
        <v>2199946752064.5801</v>
      </c>
      <c r="AB205" s="9">
        <v>219.994675206458</v>
      </c>
      <c r="AC205" s="9">
        <f t="shared" si="68"/>
        <v>196155721814</v>
      </c>
      <c r="AD205" s="9">
        <v>196155.72181399999</v>
      </c>
      <c r="AE205" s="21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</row>
    <row r="206" spans="1:204">
      <c r="A206" s="7" t="s">
        <v>64</v>
      </c>
      <c r="B206" s="8">
        <v>2008</v>
      </c>
      <c r="C206" s="23">
        <v>108.29</v>
      </c>
      <c r="D206" s="24">
        <v>338.06</v>
      </c>
      <c r="E206" s="32">
        <v>1.67</v>
      </c>
      <c r="F206" s="28">
        <v>195.41983500000001</v>
      </c>
      <c r="G206" s="26">
        <f t="shared" si="58"/>
        <v>2446926639456.5</v>
      </c>
      <c r="H206" s="26">
        <f t="shared" si="59"/>
        <v>244.69266394565</v>
      </c>
      <c r="I206" s="26">
        <f t="shared" si="60"/>
        <v>37122632849</v>
      </c>
      <c r="J206" s="26">
        <f t="shared" si="53"/>
        <v>37122.632849000001</v>
      </c>
      <c r="K206" s="27">
        <v>88838</v>
      </c>
      <c r="L206" s="27">
        <v>58.89</v>
      </c>
      <c r="M206" s="26">
        <f t="shared" si="61"/>
        <v>4693697212.4094</v>
      </c>
      <c r="N206" s="26">
        <f t="shared" si="54"/>
        <v>4693.6972124094</v>
      </c>
      <c r="O206" s="26">
        <f t="shared" si="62"/>
        <v>295981720066.5</v>
      </c>
      <c r="P206" s="26">
        <f t="shared" si="55"/>
        <v>295981.72006650001</v>
      </c>
      <c r="Q206" s="27">
        <v>8836.77</v>
      </c>
      <c r="R206" s="28">
        <f>Q206*27.3%</f>
        <v>2412.4382099999998</v>
      </c>
      <c r="S206" s="28">
        <f>Q206*24.9%</f>
        <v>2200.3557300000002</v>
      </c>
      <c r="T206" s="28">
        <f>Q206*3.3%</f>
        <v>291.61340999999999</v>
      </c>
      <c r="U206" s="28">
        <f>Q206*36.7%</f>
        <v>3243.0945900000002</v>
      </c>
      <c r="V206" s="28">
        <f>Q206*7.8%</f>
        <v>689.26805999999999</v>
      </c>
      <c r="W206" s="26">
        <f t="shared" si="63"/>
        <v>69450119519.399994</v>
      </c>
      <c r="X206" s="26">
        <f t="shared" si="64"/>
        <v>69450.119519400003</v>
      </c>
      <c r="Y206" s="26">
        <f t="shared" si="65"/>
        <v>1248105394.8</v>
      </c>
      <c r="Z206" s="26">
        <f t="shared" si="66"/>
        <v>1248.1053948000001</v>
      </c>
      <c r="AA206" s="9">
        <f t="shared" si="67"/>
        <v>2521070456188.3101</v>
      </c>
      <c r="AB206" s="9">
        <v>252.10704561883099</v>
      </c>
      <c r="AC206" s="9">
        <f t="shared" si="68"/>
        <v>334352458310.29999</v>
      </c>
      <c r="AD206" s="9">
        <v>334352.45831030002</v>
      </c>
      <c r="AE206" s="21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</row>
    <row r="207" spans="1:204">
      <c r="A207" s="7" t="s">
        <v>64</v>
      </c>
      <c r="B207" s="8">
        <v>2009</v>
      </c>
      <c r="C207" s="23">
        <v>103.57</v>
      </c>
      <c r="D207" s="24">
        <v>360.26</v>
      </c>
      <c r="E207" s="32">
        <v>1.83</v>
      </c>
      <c r="F207" s="28">
        <v>196.20414</v>
      </c>
      <c r="G207" s="26">
        <f t="shared" si="58"/>
        <v>2490777192546</v>
      </c>
      <c r="H207" s="26">
        <f t="shared" si="59"/>
        <v>249.0777192546</v>
      </c>
      <c r="I207" s="26">
        <f t="shared" si="60"/>
        <v>37627944316</v>
      </c>
      <c r="J207" s="26">
        <f t="shared" si="53"/>
        <v>37627.944316000001</v>
      </c>
      <c r="K207" s="27">
        <v>90463</v>
      </c>
      <c r="L207" s="27">
        <v>67.680000000000007</v>
      </c>
      <c r="M207" s="26">
        <f t="shared" si="61"/>
        <v>5492955479.5727997</v>
      </c>
      <c r="N207" s="26">
        <f t="shared" si="54"/>
        <v>5492.9554795728</v>
      </c>
      <c r="O207" s="26">
        <f t="shared" si="62"/>
        <v>346382465148</v>
      </c>
      <c r="P207" s="26">
        <f t="shared" si="55"/>
        <v>346382.46514799999</v>
      </c>
      <c r="Q207" s="27">
        <v>10163.030000000001</v>
      </c>
      <c r="R207" s="28">
        <f>Q207*28.9%</f>
        <v>2937.1156700000001</v>
      </c>
      <c r="S207" s="28">
        <f>Q207*23.4%</f>
        <v>2378.1490199999998</v>
      </c>
      <c r="T207" s="28">
        <f>Q207*3.5%</f>
        <v>355.70605</v>
      </c>
      <c r="U207" s="28">
        <f>Q207*35.9%</f>
        <v>3648.5277700000001</v>
      </c>
      <c r="V207" s="28">
        <f>Q207*8.4%</f>
        <v>853.69452000000001</v>
      </c>
      <c r="W207" s="26">
        <f t="shared" si="63"/>
        <v>77789864226</v>
      </c>
      <c r="X207" s="26">
        <f t="shared" si="64"/>
        <v>77789.864226000005</v>
      </c>
      <c r="Y207" s="26">
        <f t="shared" si="65"/>
        <v>1404479930.8499999</v>
      </c>
      <c r="Z207" s="26">
        <f t="shared" si="66"/>
        <v>1404.4799308500001</v>
      </c>
      <c r="AA207" s="9">
        <f t="shared" si="67"/>
        <v>2574060012251.5698</v>
      </c>
      <c r="AB207" s="9">
        <v>257.40600122515701</v>
      </c>
      <c r="AC207" s="9">
        <f t="shared" si="68"/>
        <v>385414889394.84998</v>
      </c>
      <c r="AD207" s="9">
        <v>385414.88939485</v>
      </c>
      <c r="AE207" s="21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</row>
    <row r="208" spans="1:204">
      <c r="A208" s="7" t="s">
        <v>64</v>
      </c>
      <c r="B208" s="8">
        <v>2010</v>
      </c>
      <c r="C208" s="23">
        <v>137.68</v>
      </c>
      <c r="D208" s="24">
        <v>346.68</v>
      </c>
      <c r="E208" s="32">
        <v>2.14</v>
      </c>
      <c r="F208" s="28">
        <v>217.87505200000001</v>
      </c>
      <c r="G208" s="26">
        <f t="shared" si="58"/>
        <v>2687392225422.7998</v>
      </c>
      <c r="H208" s="26">
        <f t="shared" si="59"/>
        <v>268.73922254228</v>
      </c>
      <c r="I208" s="26">
        <f t="shared" si="60"/>
        <v>41175666528.800003</v>
      </c>
      <c r="J208" s="26">
        <f t="shared" si="53"/>
        <v>41175.6665288</v>
      </c>
      <c r="K208" s="27">
        <v>82095</v>
      </c>
      <c r="L208" s="27">
        <v>63.14</v>
      </c>
      <c r="M208" s="26">
        <f t="shared" si="61"/>
        <v>4650461226.4110003</v>
      </c>
      <c r="N208" s="26">
        <f t="shared" si="54"/>
        <v>4650.4612264110001</v>
      </c>
      <c r="O208" s="26">
        <f t="shared" si="62"/>
        <v>293255284822.5</v>
      </c>
      <c r="P208" s="26">
        <f t="shared" si="55"/>
        <v>293255.28482250002</v>
      </c>
      <c r="Q208" s="27">
        <v>12325.14</v>
      </c>
      <c r="R208" s="28">
        <f>Q208*32.9%</f>
        <v>4054.9710599999999</v>
      </c>
      <c r="S208" s="28">
        <f>Q208*25%</f>
        <v>3081.2849999999999</v>
      </c>
      <c r="T208" s="28">
        <f>Q208*3.6%</f>
        <v>443.70504</v>
      </c>
      <c r="U208" s="28">
        <f>Q208*31%</f>
        <v>3820.7934</v>
      </c>
      <c r="V208" s="28">
        <f>Q208*7.5%</f>
        <v>924.38549999999998</v>
      </c>
      <c r="W208" s="26">
        <f t="shared" si="63"/>
        <v>96025042488.600006</v>
      </c>
      <c r="X208" s="26">
        <f t="shared" si="64"/>
        <v>96025.042488599996</v>
      </c>
      <c r="Y208" s="26">
        <f t="shared" si="65"/>
        <v>1723054572</v>
      </c>
      <c r="Z208" s="26">
        <f t="shared" si="66"/>
        <v>1723.054572</v>
      </c>
      <c r="AA208" s="9">
        <f t="shared" si="67"/>
        <v>2788067729137.8101</v>
      </c>
      <c r="AB208" s="9">
        <v>278.806772913781</v>
      </c>
      <c r="AC208" s="9">
        <f t="shared" si="68"/>
        <v>336154005923.29999</v>
      </c>
      <c r="AD208" s="9">
        <v>336154.00592329999</v>
      </c>
      <c r="AE208" s="21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</row>
    <row r="209" spans="1:204">
      <c r="A209" s="7" t="s">
        <v>64</v>
      </c>
      <c r="B209" s="8">
        <v>2011</v>
      </c>
      <c r="C209" s="23">
        <v>172.3</v>
      </c>
      <c r="D209" s="24">
        <v>360.15</v>
      </c>
      <c r="E209" s="32">
        <v>2.41</v>
      </c>
      <c r="F209" s="28">
        <v>246.83741499999999</v>
      </c>
      <c r="G209" s="26">
        <f t="shared" si="58"/>
        <v>2998675708818.5</v>
      </c>
      <c r="H209" s="26">
        <f t="shared" si="59"/>
        <v>299.86757088184999</v>
      </c>
      <c r="I209" s="26">
        <f t="shared" si="60"/>
        <v>46354558901</v>
      </c>
      <c r="J209" s="26">
        <f t="shared" si="53"/>
        <v>46354.558900999997</v>
      </c>
      <c r="K209" s="27">
        <v>85841</v>
      </c>
      <c r="L209" s="27">
        <v>62.88</v>
      </c>
      <c r="M209" s="26">
        <f t="shared" si="61"/>
        <v>4842638431.7136002</v>
      </c>
      <c r="N209" s="26">
        <f t="shared" si="54"/>
        <v>4842.6384317135999</v>
      </c>
      <c r="O209" s="26">
        <f t="shared" si="62"/>
        <v>305373863676</v>
      </c>
      <c r="P209" s="26">
        <f t="shared" si="55"/>
        <v>305373.86367599998</v>
      </c>
      <c r="Q209" s="27">
        <v>14657.42</v>
      </c>
      <c r="R209" s="28">
        <f>Q209*29.5%</f>
        <v>4323.9389000000001</v>
      </c>
      <c r="S209" s="28">
        <f>Q209*23.7%</f>
        <v>3473.80854</v>
      </c>
      <c r="T209" s="28">
        <f>Q209*15.2%</f>
        <v>2227.9278399999998</v>
      </c>
      <c r="U209" s="28">
        <f>Q209*28.9%</f>
        <v>4235.9943800000001</v>
      </c>
      <c r="V209" s="28">
        <f>Q209*2.6%</f>
        <v>381.09291999999999</v>
      </c>
      <c r="W209" s="26">
        <f t="shared" si="63"/>
        <v>119245147261.60001</v>
      </c>
      <c r="X209" s="26">
        <f t="shared" si="64"/>
        <v>119245.1472616</v>
      </c>
      <c r="Y209" s="26">
        <f t="shared" si="65"/>
        <v>2166220101.8000002</v>
      </c>
      <c r="Z209" s="26">
        <f t="shared" si="66"/>
        <v>2166.2201018000001</v>
      </c>
      <c r="AA209" s="9">
        <f t="shared" si="67"/>
        <v>3122763494511.8101</v>
      </c>
      <c r="AB209" s="9">
        <v>312.27634945118098</v>
      </c>
      <c r="AC209" s="9">
        <f t="shared" si="68"/>
        <v>353894642678.79999</v>
      </c>
      <c r="AD209" s="9">
        <v>353894.64267879998</v>
      </c>
      <c r="AE209" s="21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</row>
    <row r="210" spans="1:204">
      <c r="A210" s="7" t="s">
        <v>64</v>
      </c>
      <c r="B210" s="8">
        <v>2012</v>
      </c>
      <c r="C210" s="23">
        <v>184.78</v>
      </c>
      <c r="D210" s="24">
        <v>368.52</v>
      </c>
      <c r="E210" s="32">
        <v>2.72</v>
      </c>
      <c r="F210" s="28">
        <v>267.842038</v>
      </c>
      <c r="G210" s="26">
        <f t="shared" si="58"/>
        <v>3211217136628.2002</v>
      </c>
      <c r="H210" s="26">
        <f t="shared" si="59"/>
        <v>321.12171366282001</v>
      </c>
      <c r="I210" s="26">
        <f t="shared" si="60"/>
        <v>49677793317.199997</v>
      </c>
      <c r="J210" s="26">
        <f t="shared" si="53"/>
        <v>49677.793317199998</v>
      </c>
      <c r="K210" s="27" t="s">
        <v>65</v>
      </c>
      <c r="L210" s="27">
        <v>60.79</v>
      </c>
      <c r="M210" s="26">
        <f t="shared" si="61"/>
        <v>4847204991.1267996</v>
      </c>
      <c r="N210" s="26">
        <f t="shared" si="54"/>
        <v>4847.2049911268005</v>
      </c>
      <c r="O210" s="26">
        <f t="shared" si="62"/>
        <v>305661828163</v>
      </c>
      <c r="P210" s="26">
        <f t="shared" si="55"/>
        <v>305661.828163</v>
      </c>
      <c r="Q210" s="27">
        <v>17153.669999999998</v>
      </c>
      <c r="R210" s="28">
        <f>Q210*28%</f>
        <v>4803.0276000000003</v>
      </c>
      <c r="S210" s="28">
        <f>Q210*24.4%</f>
        <v>4185.4954799999996</v>
      </c>
      <c r="T210" s="28">
        <f>Q210*12.8%</f>
        <v>2195.6697600000002</v>
      </c>
      <c r="U210" s="28">
        <f>Q210*32%</f>
        <v>5489.1743999999999</v>
      </c>
      <c r="V210" s="28">
        <f>Q210*2.9%</f>
        <v>497.45643000000001</v>
      </c>
      <c r="W210" s="26">
        <f t="shared" si="63"/>
        <v>140481009685.20001</v>
      </c>
      <c r="X210" s="26">
        <f t="shared" si="64"/>
        <v>140481.0096852</v>
      </c>
      <c r="Y210" s="26">
        <f t="shared" si="65"/>
        <v>2544832712.8499999</v>
      </c>
      <c r="Z210" s="26">
        <f t="shared" si="66"/>
        <v>2544.83271285</v>
      </c>
      <c r="AA210" s="9">
        <f t="shared" si="67"/>
        <v>3356545351304.5298</v>
      </c>
      <c r="AB210" s="9">
        <v>335.65453513045298</v>
      </c>
      <c r="AC210" s="9">
        <f t="shared" si="68"/>
        <v>357884454193.04999</v>
      </c>
      <c r="AD210" s="9">
        <v>357884.45419304998</v>
      </c>
      <c r="AE210" s="21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</row>
    <row r="211" spans="1:204">
      <c r="A211" s="7" t="s">
        <v>64</v>
      </c>
      <c r="B211" s="8">
        <v>2013</v>
      </c>
      <c r="C211" s="23">
        <v>209.21</v>
      </c>
      <c r="D211" s="24">
        <v>330.64</v>
      </c>
      <c r="E211" s="32">
        <v>2.85</v>
      </c>
      <c r="F211" s="28">
        <v>273.436621</v>
      </c>
      <c r="G211" s="26">
        <f t="shared" si="58"/>
        <v>3212271752881.8999</v>
      </c>
      <c r="H211" s="26">
        <f t="shared" si="59"/>
        <v>321.22717528818998</v>
      </c>
      <c r="I211" s="26">
        <f t="shared" si="60"/>
        <v>50234021357.400002</v>
      </c>
      <c r="J211" s="26">
        <f t="shared" si="53"/>
        <v>50234.021357400001</v>
      </c>
      <c r="K211" s="27">
        <v>97674</v>
      </c>
      <c r="L211" s="27">
        <v>57.79</v>
      </c>
      <c r="M211" s="26">
        <f t="shared" si="61"/>
        <v>5064148251.2981997</v>
      </c>
      <c r="N211" s="26">
        <f t="shared" si="54"/>
        <v>5064.1482512982002</v>
      </c>
      <c r="O211" s="26">
        <f t="shared" si="62"/>
        <v>319342139524.5</v>
      </c>
      <c r="P211" s="26">
        <f t="shared" si="55"/>
        <v>319342.1395245</v>
      </c>
      <c r="Q211" s="27">
        <v>20054.13</v>
      </c>
      <c r="R211" s="28">
        <f>Q211*28.1%</f>
        <v>5635.2105300000003</v>
      </c>
      <c r="S211" s="28">
        <f>Q211*25.6%</f>
        <v>5133.8572800000002</v>
      </c>
      <c r="T211" s="28">
        <f>Q211*10.6%</f>
        <v>2125.7377799999999</v>
      </c>
      <c r="U211" s="28">
        <f>Q211*33.1%</f>
        <v>6637.9170299999996</v>
      </c>
      <c r="V211" s="28">
        <f>Q211*2.7%</f>
        <v>541.46150999999998</v>
      </c>
      <c r="W211" s="26">
        <f t="shared" si="63"/>
        <v>166103946881.39999</v>
      </c>
      <c r="X211" s="26">
        <f t="shared" si="64"/>
        <v>166103.94688140001</v>
      </c>
      <c r="Y211" s="26">
        <f t="shared" si="65"/>
        <v>2995084315.5</v>
      </c>
      <c r="Z211" s="26">
        <f t="shared" si="66"/>
        <v>2995.0843154999998</v>
      </c>
      <c r="AA211" s="9">
        <f t="shared" si="67"/>
        <v>3383439848014.6001</v>
      </c>
      <c r="AB211" s="9">
        <v>338.34398480146001</v>
      </c>
      <c r="AC211" s="9">
        <f t="shared" si="68"/>
        <v>372571245197.40002</v>
      </c>
      <c r="AD211" s="9">
        <v>372571.24519739999</v>
      </c>
      <c r="AE211" s="21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</row>
    <row r="212" spans="1:204">
      <c r="A212" s="7" t="s">
        <v>64</v>
      </c>
      <c r="B212" s="8">
        <v>2014</v>
      </c>
      <c r="C212" s="23">
        <v>284.91000000000003</v>
      </c>
      <c r="D212" s="24">
        <v>334.95</v>
      </c>
      <c r="E212" s="32">
        <v>2.87</v>
      </c>
      <c r="F212" s="28">
        <v>289.92475200000001</v>
      </c>
      <c r="G212" s="26">
        <f t="shared" si="58"/>
        <v>3430941183252.7998</v>
      </c>
      <c r="H212" s="26">
        <f t="shared" si="59"/>
        <v>343.09411832528002</v>
      </c>
      <c r="I212" s="26">
        <f t="shared" si="60"/>
        <v>54866956708.800003</v>
      </c>
      <c r="J212" s="26">
        <f t="shared" si="53"/>
        <v>54866.956708799997</v>
      </c>
      <c r="K212" s="27">
        <v>94266</v>
      </c>
      <c r="L212" s="27">
        <v>57.82</v>
      </c>
      <c r="M212" s="26">
        <f t="shared" si="61"/>
        <v>4889989305.8604002</v>
      </c>
      <c r="N212" s="26">
        <f t="shared" si="54"/>
        <v>4889.9893058604002</v>
      </c>
      <c r="O212" s="26">
        <f t="shared" si="62"/>
        <v>308359781289</v>
      </c>
      <c r="P212" s="26">
        <f t="shared" si="55"/>
        <v>308359.78128900001</v>
      </c>
      <c r="Q212" s="27">
        <v>23432.98</v>
      </c>
      <c r="R212" s="28">
        <f>Q212*14.2%</f>
        <v>3327.4831600000002</v>
      </c>
      <c r="S212" s="28">
        <f>Q212*50.1%</f>
        <v>11739.922979999999</v>
      </c>
      <c r="T212" s="28">
        <f>Q212*9.1%</f>
        <v>2132.4011799999998</v>
      </c>
      <c r="U212" s="28">
        <f>Q212*24%</f>
        <v>5623.9152000000004</v>
      </c>
      <c r="V212" s="28">
        <f>Q212*2.6%</f>
        <v>609.25747999999999</v>
      </c>
      <c r="W212" s="26">
        <f t="shared" si="63"/>
        <v>260978253515.60001</v>
      </c>
      <c r="X212" s="26">
        <f t="shared" si="64"/>
        <v>260978.25351559999</v>
      </c>
      <c r="Y212" s="26">
        <f t="shared" si="65"/>
        <v>4431293682.8999996</v>
      </c>
      <c r="Z212" s="26">
        <f t="shared" si="66"/>
        <v>4431.2936829</v>
      </c>
      <c r="AA212" s="9">
        <f t="shared" si="67"/>
        <v>3696809426074.2598</v>
      </c>
      <c r="AB212" s="9">
        <v>369.680942607426</v>
      </c>
      <c r="AC212" s="9">
        <f t="shared" si="68"/>
        <v>367658031680.70001</v>
      </c>
      <c r="AD212" s="9">
        <v>367658.03168070002</v>
      </c>
      <c r="AE212" s="21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</row>
    <row r="213" spans="1:204">
      <c r="A213" s="7" t="s">
        <v>64</v>
      </c>
      <c r="B213" s="8">
        <v>2015</v>
      </c>
      <c r="C213" s="23">
        <v>305.33999999999997</v>
      </c>
      <c r="D213" s="24">
        <v>267.29000000000002</v>
      </c>
      <c r="E213" s="32">
        <v>2.84</v>
      </c>
      <c r="F213" s="28">
        <v>333.25615199999999</v>
      </c>
      <c r="G213" s="26">
        <f t="shared" si="58"/>
        <v>3708240383712.7998</v>
      </c>
      <c r="H213" s="26">
        <f t="shared" si="59"/>
        <v>370.82403837127998</v>
      </c>
      <c r="I213" s="26">
        <f t="shared" si="60"/>
        <v>59438667268.800003</v>
      </c>
      <c r="J213" s="26">
        <f t="shared" si="53"/>
        <v>59438.667268800004</v>
      </c>
      <c r="K213" s="27">
        <v>87374</v>
      </c>
      <c r="L213" s="27">
        <v>57.86</v>
      </c>
      <c r="M213" s="26">
        <f t="shared" si="61"/>
        <v>4535606725.2187996</v>
      </c>
      <c r="N213" s="26">
        <f t="shared" si="54"/>
        <v>4535.6067252188004</v>
      </c>
      <c r="O213" s="26">
        <f t="shared" si="62"/>
        <v>286012629133</v>
      </c>
      <c r="P213" s="26">
        <f t="shared" si="55"/>
        <v>286012.62913299998</v>
      </c>
      <c r="Q213" s="27">
        <v>26720.45</v>
      </c>
      <c r="R213" s="28">
        <f>Q213*13.9%</f>
        <v>3714.14255</v>
      </c>
      <c r="S213" s="28">
        <f>Q213*48.3%</f>
        <v>12905.977349999999</v>
      </c>
      <c r="T213" s="28">
        <f>Q213*8.1%</f>
        <v>2164.3564500000002</v>
      </c>
      <c r="U213" s="28">
        <f>Q213*27.2%</f>
        <v>7267.9624000000003</v>
      </c>
      <c r="V213" s="28">
        <f>Q213*2.5%</f>
        <v>668.01125000000002</v>
      </c>
      <c r="W213" s="26">
        <f t="shared" si="63"/>
        <v>292132275009.5</v>
      </c>
      <c r="X213" s="26">
        <f t="shared" si="64"/>
        <v>292132.27500949998</v>
      </c>
      <c r="Y213" s="26">
        <f t="shared" si="65"/>
        <v>4977619028.25</v>
      </c>
      <c r="Z213" s="26">
        <f t="shared" si="66"/>
        <v>4977.6190282500002</v>
      </c>
      <c r="AA213" s="9">
        <f t="shared" si="67"/>
        <v>4004908265447.52</v>
      </c>
      <c r="AB213" s="9">
        <v>400.490826544752</v>
      </c>
      <c r="AC213" s="9">
        <f t="shared" si="68"/>
        <v>350428915430.04999</v>
      </c>
      <c r="AD213" s="9">
        <v>350428.91543004999</v>
      </c>
      <c r="AE213" s="21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</row>
    <row r="214" spans="1:204">
      <c r="A214" s="7" t="s">
        <v>64</v>
      </c>
      <c r="B214" s="8">
        <v>2016</v>
      </c>
      <c r="C214" s="23">
        <v>338.61</v>
      </c>
      <c r="D214" s="24">
        <v>251.95</v>
      </c>
      <c r="E214" s="32">
        <v>2.72</v>
      </c>
      <c r="F214" s="28">
        <v>346.14115199999998</v>
      </c>
      <c r="G214" s="26">
        <f t="shared" si="58"/>
        <v>3822547831212.7998</v>
      </c>
      <c r="H214" s="26">
        <f t="shared" si="59"/>
        <v>382.25478312128001</v>
      </c>
      <c r="I214" s="26">
        <f t="shared" si="60"/>
        <v>61775127868.800003</v>
      </c>
      <c r="J214" s="26">
        <f t="shared" si="53"/>
        <v>61775.127868800002</v>
      </c>
      <c r="K214" s="27">
        <v>85297</v>
      </c>
      <c r="L214" s="27">
        <v>57.68</v>
      </c>
      <c r="M214" s="26">
        <f t="shared" si="61"/>
        <v>4414014459.3831997</v>
      </c>
      <c r="N214" s="26">
        <f t="shared" si="54"/>
        <v>4414.0144593832001</v>
      </c>
      <c r="O214" s="26">
        <f t="shared" si="62"/>
        <v>278345094062</v>
      </c>
      <c r="P214" s="26">
        <f t="shared" si="55"/>
        <v>278345.09406199999</v>
      </c>
      <c r="Q214" s="27">
        <v>31544.79</v>
      </c>
      <c r="R214" s="28">
        <f>Q214*29.5%</f>
        <v>9305.7130500000003</v>
      </c>
      <c r="S214" s="28">
        <f>Q214*30.1%</f>
        <v>9494.9817899999998</v>
      </c>
      <c r="T214" s="28">
        <f>Q214*12.6%</f>
        <v>3974.64354</v>
      </c>
      <c r="U214" s="28">
        <f>Q214*22.1%</f>
        <v>6971.3985899999998</v>
      </c>
      <c r="V214" s="28">
        <f>Q214*5.6%</f>
        <v>1766.5082399999999</v>
      </c>
      <c r="W214" s="26">
        <f t="shared" si="63"/>
        <v>272851077375.60001</v>
      </c>
      <c r="X214" s="26">
        <f t="shared" si="64"/>
        <v>272851.0773756</v>
      </c>
      <c r="Y214" s="26">
        <f t="shared" si="65"/>
        <v>4841494369.1999998</v>
      </c>
      <c r="Z214" s="26">
        <f t="shared" si="66"/>
        <v>4841.4943691999997</v>
      </c>
      <c r="AA214" s="9">
        <f t="shared" si="67"/>
        <v>4099812923047.7798</v>
      </c>
      <c r="AB214" s="9">
        <v>409.98129230477798</v>
      </c>
      <c r="AC214" s="9">
        <f t="shared" si="68"/>
        <v>344961716300</v>
      </c>
      <c r="AD214" s="9">
        <v>344961.71629999997</v>
      </c>
      <c r="AE214" s="21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</row>
    <row r="215" spans="1:204">
      <c r="A215" s="7" t="s">
        <v>64</v>
      </c>
      <c r="B215" s="8">
        <v>2017</v>
      </c>
      <c r="C215" s="23">
        <v>373.61</v>
      </c>
      <c r="D215" s="24">
        <v>227.83</v>
      </c>
      <c r="E215" s="32">
        <v>2.78</v>
      </c>
      <c r="F215" s="28">
        <v>332.01437499999997</v>
      </c>
      <c r="G215" s="26">
        <f t="shared" si="58"/>
        <v>3682989060562.5</v>
      </c>
      <c r="H215" s="26">
        <f t="shared" si="59"/>
        <v>368.29890605625002</v>
      </c>
      <c r="I215" s="26">
        <f t="shared" si="60"/>
        <v>60454554525</v>
      </c>
      <c r="J215" s="26">
        <f t="shared" si="53"/>
        <v>60454.554525</v>
      </c>
      <c r="K215" s="27">
        <v>81902</v>
      </c>
      <c r="L215" s="27">
        <v>58.44</v>
      </c>
      <c r="M215" s="26">
        <f t="shared" si="61"/>
        <v>4294172213.3495998</v>
      </c>
      <c r="N215" s="26">
        <f t="shared" si="54"/>
        <v>4294.1722133495996</v>
      </c>
      <c r="O215" s="26">
        <f t="shared" si="62"/>
        <v>270787914186</v>
      </c>
      <c r="P215" s="26">
        <f t="shared" si="55"/>
        <v>270787.91418600001</v>
      </c>
      <c r="Q215" s="27">
        <v>38309.410000000003</v>
      </c>
      <c r="R215" s="28">
        <f>Q215*29.4%</f>
        <v>11262.966539999999</v>
      </c>
      <c r="S215" s="28">
        <f>Q215*24.8%</f>
        <v>9500.7336799999994</v>
      </c>
      <c r="T215" s="28">
        <f>Q215*11.9%</f>
        <v>4558.8197899999996</v>
      </c>
      <c r="U215" s="28">
        <f>Q215*29.8%</f>
        <v>11416.204180000001</v>
      </c>
      <c r="V215" s="28">
        <f>Q215*4.1%</f>
        <v>1570.6858099999999</v>
      </c>
      <c r="W215" s="26">
        <f t="shared" si="63"/>
        <v>311632492774.20001</v>
      </c>
      <c r="X215" s="26">
        <f t="shared" si="64"/>
        <v>311632.49277419999</v>
      </c>
      <c r="Y215" s="26">
        <f t="shared" si="65"/>
        <v>5629376252.4499998</v>
      </c>
      <c r="Z215" s="26">
        <f t="shared" si="66"/>
        <v>5629.3762524499998</v>
      </c>
      <c r="AA215" s="9">
        <f t="shared" si="67"/>
        <v>3998915725550.0498</v>
      </c>
      <c r="AB215" s="9">
        <v>399.89157255500498</v>
      </c>
      <c r="AC215" s="9">
        <f t="shared" si="68"/>
        <v>336871844963.45001</v>
      </c>
      <c r="AD215" s="9">
        <v>336871.84496344998</v>
      </c>
      <c r="AE215" s="21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</row>
    <row r="216" spans="1:204">
      <c r="A216" s="7" t="s">
        <v>64</v>
      </c>
      <c r="B216" s="8">
        <v>2018</v>
      </c>
      <c r="C216" s="23">
        <v>385.2</v>
      </c>
      <c r="D216" s="24">
        <v>212.04</v>
      </c>
      <c r="E216" s="32">
        <v>2.75</v>
      </c>
      <c r="F216" s="28">
        <v>337.79297700000001</v>
      </c>
      <c r="G216" s="26">
        <f t="shared" si="58"/>
        <v>3715083924830.2998</v>
      </c>
      <c r="H216" s="26">
        <f t="shared" si="59"/>
        <v>371.50839248302998</v>
      </c>
      <c r="I216" s="26">
        <f t="shared" si="60"/>
        <v>61176039823.800003</v>
      </c>
      <c r="J216" s="26">
        <f t="shared" si="53"/>
        <v>61176.039823799998</v>
      </c>
      <c r="K216" s="27">
        <v>90451</v>
      </c>
      <c r="L216" s="27">
        <v>59.5</v>
      </c>
      <c r="M216" s="26">
        <f t="shared" si="61"/>
        <v>4828420458.3649998</v>
      </c>
      <c r="N216" s="26">
        <f t="shared" si="54"/>
        <v>4828.4204583649998</v>
      </c>
      <c r="O216" s="26">
        <f t="shared" si="62"/>
        <v>304477286837.5</v>
      </c>
      <c r="P216" s="26">
        <f t="shared" si="55"/>
        <v>304477.2868375</v>
      </c>
      <c r="Q216" s="27">
        <v>46040.24</v>
      </c>
      <c r="R216" s="28">
        <f>Q216*28.7%</f>
        <v>13213.54888</v>
      </c>
      <c r="S216" s="28">
        <f>Q216*24.4%</f>
        <v>11233.81856</v>
      </c>
      <c r="T216" s="28">
        <f>Q216*13.3%</f>
        <v>6123.3519200000001</v>
      </c>
      <c r="U216" s="28">
        <f>Q216*29.5%</f>
        <v>13581.870800000001</v>
      </c>
      <c r="V216" s="28">
        <f>Q216*4%</f>
        <v>1841.6096</v>
      </c>
      <c r="W216" s="26">
        <f t="shared" si="63"/>
        <v>374271239812.79999</v>
      </c>
      <c r="X216" s="26">
        <f t="shared" si="64"/>
        <v>374271.23981280002</v>
      </c>
      <c r="Y216" s="26">
        <f t="shared" si="65"/>
        <v>6774130712.3999996</v>
      </c>
      <c r="Z216" s="26">
        <f t="shared" si="66"/>
        <v>6774.1307124000004</v>
      </c>
      <c r="AA216" s="9">
        <f t="shared" si="67"/>
        <v>4094183585101.46</v>
      </c>
      <c r="AB216" s="9">
        <v>409.41835851014702</v>
      </c>
      <c r="AC216" s="9">
        <f t="shared" si="68"/>
        <v>372427457373.70001</v>
      </c>
      <c r="AD216" s="9">
        <v>372427.45737369999</v>
      </c>
      <c r="AE216" s="21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</row>
    <row r="217" spans="1:204">
      <c r="A217" s="7" t="s">
        <v>64</v>
      </c>
      <c r="B217" s="8">
        <v>2019</v>
      </c>
      <c r="C217" s="23">
        <v>396.25</v>
      </c>
      <c r="D217" s="24">
        <v>189.99</v>
      </c>
      <c r="E217" s="32">
        <v>2.66</v>
      </c>
      <c r="F217" s="28">
        <v>322.992591</v>
      </c>
      <c r="G217" s="26">
        <f t="shared" si="58"/>
        <v>3552750949364.8999</v>
      </c>
      <c r="H217" s="26">
        <f t="shared" si="59"/>
        <v>355.27509493649001</v>
      </c>
      <c r="I217" s="26">
        <f t="shared" si="60"/>
        <v>59061469275.400002</v>
      </c>
      <c r="J217" s="26">
        <f t="shared" si="53"/>
        <v>59061.469275399999</v>
      </c>
      <c r="K217" s="27">
        <v>80031</v>
      </c>
      <c r="L217" s="27">
        <v>58.76</v>
      </c>
      <c r="M217" s="26">
        <f t="shared" si="61"/>
        <v>4219050984.9851999</v>
      </c>
      <c r="N217" s="26">
        <f t="shared" si="54"/>
        <v>4219.0509849851996</v>
      </c>
      <c r="O217" s="26">
        <f t="shared" si="62"/>
        <v>266050814757</v>
      </c>
      <c r="P217" s="26">
        <f t="shared" si="55"/>
        <v>266050.81475700001</v>
      </c>
      <c r="Q217" s="27">
        <v>53655.28</v>
      </c>
      <c r="R217" s="28">
        <f>Q217*28.8%</f>
        <v>15452.72064</v>
      </c>
      <c r="S217" s="28">
        <f>Q217*23.8%</f>
        <v>12769.95664</v>
      </c>
      <c r="T217" s="28">
        <f>Q217*13.3%</f>
        <v>7136.1522400000003</v>
      </c>
      <c r="U217" s="28">
        <f>Q217*30%</f>
        <v>16096.584000000001</v>
      </c>
      <c r="V217" s="28">
        <f>Q217*4%</f>
        <v>2146.2112000000002</v>
      </c>
      <c r="W217" s="26">
        <f t="shared" si="63"/>
        <v>432608572267.20001</v>
      </c>
      <c r="X217" s="26">
        <f t="shared" si="64"/>
        <v>432608.57226719998</v>
      </c>
      <c r="Y217" s="26">
        <f t="shared" si="65"/>
        <v>7846011594.3999996</v>
      </c>
      <c r="Z217" s="26">
        <f t="shared" si="66"/>
        <v>7846.0115943999999</v>
      </c>
      <c r="AA217" s="9">
        <f t="shared" si="67"/>
        <v>3989578572617.0801</v>
      </c>
      <c r="AB217" s="9">
        <v>398.95785726170902</v>
      </c>
      <c r="AC217" s="9">
        <f t="shared" si="68"/>
        <v>332958295626.79999</v>
      </c>
      <c r="AD217" s="9">
        <v>332958.29562679998</v>
      </c>
      <c r="AE217" s="21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</row>
    <row r="218" spans="1:204">
      <c r="A218" s="7" t="s">
        <v>64</v>
      </c>
      <c r="B218" s="8">
        <v>2020</v>
      </c>
      <c r="C218" s="23">
        <v>223.16</v>
      </c>
      <c r="D218" s="24">
        <v>90.64</v>
      </c>
      <c r="E218" s="32">
        <v>0.77</v>
      </c>
      <c r="F218" s="28">
        <v>112.092456</v>
      </c>
      <c r="G218" s="26">
        <f t="shared" si="58"/>
        <v>1351202260738.3999</v>
      </c>
      <c r="H218" s="26">
        <f t="shared" si="59"/>
        <v>135.12022607384</v>
      </c>
      <c r="I218" s="26">
        <f t="shared" si="60"/>
        <v>23815463206.400002</v>
      </c>
      <c r="J218" s="26">
        <f t="shared" si="53"/>
        <v>23815.4632064</v>
      </c>
      <c r="K218" s="27">
        <v>74946</v>
      </c>
      <c r="L218" s="27">
        <v>43.72</v>
      </c>
      <c r="M218" s="26">
        <f t="shared" si="61"/>
        <v>2939702319.2904</v>
      </c>
      <c r="N218" s="26">
        <f t="shared" si="54"/>
        <v>2939.7023192903998</v>
      </c>
      <c r="O218" s="26">
        <f t="shared" si="62"/>
        <v>185375858214</v>
      </c>
      <c r="P218" s="26">
        <f t="shared" si="55"/>
        <v>185375.85821400001</v>
      </c>
      <c r="Q218" s="27">
        <v>37210.67</v>
      </c>
      <c r="R218" s="28">
        <f>Q218*18%</f>
        <v>6697.9206000000004</v>
      </c>
      <c r="S218" s="28">
        <f>Q218*15.5%</f>
        <v>5767.6538499999997</v>
      </c>
      <c r="T218" s="28">
        <f>Q218*15.8%</f>
        <v>5879.28586</v>
      </c>
      <c r="U218" s="28">
        <f>Q218*44%</f>
        <v>16372.694799999999</v>
      </c>
      <c r="V218" s="28">
        <f>Q218*6.7%</f>
        <v>2493.1148899999998</v>
      </c>
      <c r="W218" s="26">
        <f t="shared" si="63"/>
        <v>271512118935.39999</v>
      </c>
      <c r="X218" s="26">
        <f t="shared" si="64"/>
        <v>271512.11893539998</v>
      </c>
      <c r="Y218" s="26">
        <f t="shared" si="65"/>
        <v>5090419656</v>
      </c>
      <c r="Z218" s="26">
        <f t="shared" si="66"/>
        <v>5090.419656</v>
      </c>
      <c r="AA218" s="9">
        <f t="shared" si="67"/>
        <v>1625654081993.0901</v>
      </c>
      <c r="AB218" s="9">
        <v>162.56540819930899</v>
      </c>
      <c r="AC218" s="9">
        <f t="shared" si="68"/>
        <v>214281741076.39999</v>
      </c>
      <c r="AD218" s="9">
        <v>214281.74107640001</v>
      </c>
      <c r="AE218" s="21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</row>
    <row r="219" spans="1:204">
      <c r="A219" s="7" t="s">
        <v>64</v>
      </c>
      <c r="B219" s="8">
        <v>2021</v>
      </c>
      <c r="C219" s="23">
        <v>238.64</v>
      </c>
      <c r="D219" s="24">
        <v>74.52</v>
      </c>
      <c r="E219" s="32">
        <v>0.82</v>
      </c>
      <c r="F219" s="28">
        <v>109.974788</v>
      </c>
      <c r="G219" s="26">
        <f t="shared" si="58"/>
        <v>1316108531353.2</v>
      </c>
      <c r="H219" s="26">
        <f t="shared" si="59"/>
        <v>131.61085313532001</v>
      </c>
      <c r="I219" s="26">
        <f t="shared" si="60"/>
        <v>23630661167.200001</v>
      </c>
      <c r="J219" s="26">
        <f>I219/1000000</f>
        <v>23630.6611672</v>
      </c>
      <c r="K219" s="27">
        <v>66623</v>
      </c>
      <c r="L219" s="27">
        <v>45.97</v>
      </c>
      <c r="M219" s="26">
        <f t="shared" si="61"/>
        <v>2747726053.1526999</v>
      </c>
      <c r="N219" s="26">
        <f t="shared" si="54"/>
        <v>2747.7260531526999</v>
      </c>
      <c r="O219" s="26">
        <f t="shared" si="62"/>
        <v>173269950463.25</v>
      </c>
      <c r="P219" s="26">
        <f>O219/1000000</f>
        <v>173269.95046324999</v>
      </c>
      <c r="Q219" s="27">
        <v>40746.1054</v>
      </c>
      <c r="R219" s="28">
        <f>Q219*19.5%</f>
        <v>7945.4905529999996</v>
      </c>
      <c r="S219" s="28">
        <f>Q219*16.2%</f>
        <v>6600.8690747999999</v>
      </c>
      <c r="T219" s="28">
        <f>Q219*14%</f>
        <v>5704.4547560000001</v>
      </c>
      <c r="U219" s="28">
        <f>Q219*44.3%</f>
        <v>18050.524692200001</v>
      </c>
      <c r="V219" s="28">
        <f>Q219*6.1%</f>
        <v>2485.5124294000002</v>
      </c>
      <c r="W219" s="26">
        <f t="shared" si="63"/>
        <v>299157905846.79999</v>
      </c>
      <c r="X219" s="26">
        <f t="shared" si="64"/>
        <v>299157.90584680001</v>
      </c>
      <c r="Y219" s="26">
        <f t="shared" si="65"/>
        <v>5590365660.8800001</v>
      </c>
      <c r="Z219" s="26">
        <f t="shared" si="66"/>
        <v>5590.3656608800002</v>
      </c>
      <c r="AA219" s="9">
        <f t="shared" si="67"/>
        <v>1618014163253.1499</v>
      </c>
      <c r="AB219" s="9">
        <v>161.80141632531499</v>
      </c>
      <c r="AC219" s="9">
        <f t="shared" si="68"/>
        <v>202490977291.32999</v>
      </c>
      <c r="AD219" s="9">
        <v>202490.97729133</v>
      </c>
      <c r="AE219" s="21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</row>
    <row r="220" spans="1:204">
      <c r="A220" s="7" t="s">
        <v>64</v>
      </c>
      <c r="B220" s="8">
        <v>2022</v>
      </c>
      <c r="C220" s="23">
        <v>191.74</v>
      </c>
      <c r="D220" s="24">
        <v>68.13</v>
      </c>
      <c r="E220" s="32">
        <v>0.53</v>
      </c>
      <c r="F220" s="28">
        <v>83.651467999999994</v>
      </c>
      <c r="G220" s="26">
        <f t="shared" si="58"/>
        <v>1030712125205.2</v>
      </c>
      <c r="H220" s="26">
        <f t="shared" si="59"/>
        <v>103.07121252052001</v>
      </c>
      <c r="I220" s="26">
        <f t="shared" si="60"/>
        <v>18580889359.200001</v>
      </c>
      <c r="J220" s="26">
        <f>I220/1000000</f>
        <v>18580.889359199999</v>
      </c>
      <c r="K220" s="27">
        <v>67787</v>
      </c>
      <c r="L220" s="27">
        <v>43.16</v>
      </c>
      <c r="M220" s="26">
        <f t="shared" si="61"/>
        <v>2624838534.0163999</v>
      </c>
      <c r="N220" s="26">
        <f t="shared" si="54"/>
        <v>2624.8385340164</v>
      </c>
      <c r="O220" s="26">
        <f t="shared" si="62"/>
        <v>165520737499</v>
      </c>
      <c r="P220" s="26">
        <f>O220/1000000</f>
        <v>165520.73749900001</v>
      </c>
      <c r="Q220" s="27">
        <v>39195.255299999997</v>
      </c>
      <c r="R220" s="28">
        <f>Q220*19.5%</f>
        <v>7643.0747835000002</v>
      </c>
      <c r="S220" s="28">
        <f>Q220*16.2%</f>
        <v>6349.6313585999997</v>
      </c>
      <c r="T220" s="28">
        <f>Q220*14%</f>
        <v>5487.3357420000002</v>
      </c>
      <c r="U220" s="28">
        <f>Q220*44.3%</f>
        <v>17363.498097899999</v>
      </c>
      <c r="V220" s="28">
        <f>Q220*6.1%</f>
        <v>2390.9105733000001</v>
      </c>
      <c r="W220" s="26">
        <f t="shared" si="63"/>
        <v>287771564412.59998</v>
      </c>
      <c r="X220" s="26">
        <f t="shared" si="64"/>
        <v>287771.56441260001</v>
      </c>
      <c r="Y220" s="26">
        <f t="shared" si="65"/>
        <v>5377589027.1599998</v>
      </c>
      <c r="Z220" s="26">
        <f t="shared" si="66"/>
        <v>5377.5890271600001</v>
      </c>
      <c r="AA220" s="9">
        <f t="shared" si="67"/>
        <v>1321108528151.8201</v>
      </c>
      <c r="AB220" s="9">
        <v>132.110852815182</v>
      </c>
      <c r="AC220" s="9">
        <f t="shared" si="68"/>
        <v>189479215885.35999</v>
      </c>
      <c r="AD220" s="9">
        <v>189479.21588536</v>
      </c>
      <c r="AE220" s="21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</row>
    <row r="221" spans="1:204">
      <c r="A221" s="7" t="s">
        <v>64</v>
      </c>
      <c r="B221" s="8">
        <v>2023</v>
      </c>
      <c r="C221" s="23">
        <v>378.58</v>
      </c>
      <c r="D221" s="24">
        <v>114.48</v>
      </c>
      <c r="E221" s="32">
        <v>0.99</v>
      </c>
      <c r="F221" s="28">
        <v>181.20959999999999</v>
      </c>
      <c r="G221" s="26">
        <f t="shared" si="58"/>
        <v>2140457185440</v>
      </c>
      <c r="H221" s="26">
        <f t="shared" si="59"/>
        <v>214.04571854400001</v>
      </c>
      <c r="I221" s="26">
        <f t="shared" si="60"/>
        <v>38264778040</v>
      </c>
      <c r="J221" s="26">
        <f>I221/1000000</f>
        <v>38264.778039999997</v>
      </c>
      <c r="K221" s="27">
        <v>65220</v>
      </c>
      <c r="L221" s="27">
        <v>59.29</v>
      </c>
      <c r="M221" s="26">
        <f t="shared" si="61"/>
        <v>3469261110.546</v>
      </c>
      <c r="N221" s="26">
        <f t="shared" si="54"/>
        <v>3469.2611105460001</v>
      </c>
      <c r="O221" s="26">
        <f t="shared" si="62"/>
        <v>218769516735</v>
      </c>
      <c r="P221" s="26">
        <f>O221/1000000</f>
        <v>218769.51673500001</v>
      </c>
      <c r="Q221" s="27">
        <v>57185.88</v>
      </c>
      <c r="R221" s="28">
        <f>Q221*19.5%</f>
        <v>11151.2466</v>
      </c>
      <c r="S221" s="28">
        <f>Q221*16.2%</f>
        <v>9264.1125599999996</v>
      </c>
      <c r="T221" s="28">
        <f>Q221*14%</f>
        <v>8006.0231999999996</v>
      </c>
      <c r="U221" s="28">
        <f>Q221*44.3%</f>
        <v>25333.344840000002</v>
      </c>
      <c r="V221" s="28">
        <f>Q221*6.1%</f>
        <v>3488.3386799999998</v>
      </c>
      <c r="W221" s="26">
        <f t="shared" si="63"/>
        <v>419858730960</v>
      </c>
      <c r="X221" s="26">
        <f t="shared" si="64"/>
        <v>419858.73096000002</v>
      </c>
      <c r="Y221" s="26">
        <f t="shared" si="65"/>
        <v>7845902736</v>
      </c>
      <c r="Z221" s="26">
        <f t="shared" si="66"/>
        <v>7845.902736</v>
      </c>
      <c r="AA221" s="9">
        <f t="shared" si="67"/>
        <v>2563785177510.5498</v>
      </c>
      <c r="AB221" s="9">
        <v>256.37851775105503</v>
      </c>
      <c r="AC221" s="9">
        <f t="shared" si="68"/>
        <v>264880197511</v>
      </c>
      <c r="AD221" s="9">
        <v>264880.19751099998</v>
      </c>
      <c r="AE221" s="21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</row>
    <row r="222" spans="1:204">
      <c r="A222" s="7" t="s">
        <v>64</v>
      </c>
      <c r="B222" s="8">
        <v>2024</v>
      </c>
      <c r="C222" s="28">
        <v>408.13</v>
      </c>
      <c r="D222" s="28">
        <v>119.49</v>
      </c>
      <c r="E222" s="34">
        <v>1.1000000000000001</v>
      </c>
      <c r="F222" s="29">
        <v>658.99</v>
      </c>
      <c r="G222" s="26">
        <f t="shared" si="58"/>
        <v>6409985883000</v>
      </c>
      <c r="H222" s="26">
        <f t="shared" si="59"/>
        <v>640.99858830000005</v>
      </c>
      <c r="I222" s="26">
        <f t="shared" si="60"/>
        <v>101148839600</v>
      </c>
      <c r="J222" s="26">
        <f t="shared" ref="J222" si="70">I222/1000000</f>
        <v>101148.83960000001</v>
      </c>
      <c r="K222" s="31">
        <v>65220</v>
      </c>
      <c r="L222" s="31">
        <v>59.29</v>
      </c>
      <c r="M222" s="26">
        <f t="shared" si="61"/>
        <v>3469261110.546</v>
      </c>
      <c r="N222" s="26">
        <f t="shared" ref="N222" si="71">M222/10000000000</f>
        <v>0.34692611105459997</v>
      </c>
      <c r="O222" s="26">
        <f t="shared" si="62"/>
        <v>218769516735</v>
      </c>
      <c r="P222" s="26">
        <f t="shared" ref="P222" si="72">O222/1000000</f>
        <v>218769.51673500001</v>
      </c>
      <c r="Q222" s="31">
        <v>57185.88</v>
      </c>
      <c r="R222" s="28">
        <f>Q222*19.5%</f>
        <v>11151.2466</v>
      </c>
      <c r="S222" s="28">
        <f>Q222*16.2%</f>
        <v>9264.1125599999996</v>
      </c>
      <c r="T222" s="28">
        <f>Q222*14%</f>
        <v>8006.0231999999996</v>
      </c>
      <c r="U222" s="28">
        <f>Q222*44.3%</f>
        <v>25333.344840000002</v>
      </c>
      <c r="V222" s="28">
        <f>Q222*6.1%</f>
        <v>3488.3386799999998</v>
      </c>
      <c r="W222" s="26">
        <f t="shared" si="63"/>
        <v>419858730960</v>
      </c>
      <c r="X222" s="26">
        <f t="shared" si="64"/>
        <v>419858.73096000002</v>
      </c>
      <c r="Y222" s="26">
        <f t="shared" si="65"/>
        <v>7845902736</v>
      </c>
      <c r="Z222" s="26">
        <f t="shared" si="66"/>
        <v>7845.902736</v>
      </c>
      <c r="AA222" s="9">
        <f t="shared" si="67"/>
        <v>6833313875070.5498</v>
      </c>
      <c r="AB222" s="9">
        <v>683.33138750705496</v>
      </c>
      <c r="AC222" s="9">
        <f t="shared" si="68"/>
        <v>327764259071</v>
      </c>
      <c r="AD222" s="9">
        <v>327764.25907099998</v>
      </c>
      <c r="AE222" s="21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</row>
    <row r="223" spans="1:204">
      <c r="A223" s="7" t="s">
        <v>66</v>
      </c>
      <c r="B223" s="8">
        <v>2008</v>
      </c>
      <c r="C223" s="23">
        <v>529.91</v>
      </c>
      <c r="D223" s="24">
        <v>260.66000000000003</v>
      </c>
      <c r="E223" s="32">
        <v>0.28999999999999998</v>
      </c>
      <c r="F223" s="31">
        <v>25.307243</v>
      </c>
      <c r="G223" s="26">
        <f t="shared" si="58"/>
        <v>1155181291227.7</v>
      </c>
      <c r="H223" s="26">
        <f t="shared" si="59"/>
        <v>115.51812912277001</v>
      </c>
      <c r="I223" s="26">
        <f t="shared" si="60"/>
        <v>26497474244.200001</v>
      </c>
      <c r="J223" s="26">
        <f t="shared" ref="J223:J273" si="73">I223/1000000</f>
        <v>26497.474244199999</v>
      </c>
      <c r="K223" s="27">
        <v>67167</v>
      </c>
      <c r="L223" s="27">
        <v>65.97</v>
      </c>
      <c r="M223" s="26">
        <f t="shared" si="61"/>
        <v>3975366541.2182999</v>
      </c>
      <c r="N223" s="26">
        <f t="shared" ref="N223:N272" si="74">M223/1000000</f>
        <v>3975.3665412183</v>
      </c>
      <c r="O223" s="26">
        <f t="shared" si="62"/>
        <v>250684220459.25</v>
      </c>
      <c r="P223" s="26">
        <f t="shared" ref="P223:P273" si="75">O223/1000000</f>
        <v>250684.22045925001</v>
      </c>
      <c r="Q223" s="27">
        <v>8205.0992000000006</v>
      </c>
      <c r="R223" s="28">
        <f>Q223*27.3%</f>
        <v>2239.9920815999999</v>
      </c>
      <c r="S223" s="28">
        <f>Q223*24.9%</f>
        <v>2043.0697008</v>
      </c>
      <c r="T223" s="28">
        <f>Q223*3.3%</f>
        <v>270.76827359999999</v>
      </c>
      <c r="U223" s="28">
        <f>Q223*36.7%</f>
        <v>3011.2714064000002</v>
      </c>
      <c r="V223" s="28">
        <f>Q223*7.8%</f>
        <v>639.99773760000005</v>
      </c>
      <c r="W223" s="26">
        <f t="shared" si="63"/>
        <v>64485679734.624001</v>
      </c>
      <c r="X223" s="26">
        <f t="shared" si="64"/>
        <v>64485.679734623998</v>
      </c>
      <c r="Y223" s="26">
        <f t="shared" si="65"/>
        <v>1158888211.0079999</v>
      </c>
      <c r="Z223" s="26">
        <f t="shared" si="66"/>
        <v>1158.8882110080001</v>
      </c>
      <c r="AA223" s="9">
        <f t="shared" si="67"/>
        <v>1223642337503.54</v>
      </c>
      <c r="AB223" s="9">
        <v>122.364233750354</v>
      </c>
      <c r="AC223" s="9">
        <f t="shared" si="68"/>
        <v>278340582914.45801</v>
      </c>
      <c r="AD223" s="9">
        <v>278340.58291445801</v>
      </c>
      <c r="AE223" s="21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</row>
    <row r="224" spans="1:204">
      <c r="A224" s="7" t="s">
        <v>66</v>
      </c>
      <c r="B224" s="8">
        <v>2009</v>
      </c>
      <c r="C224" s="23">
        <v>510.53</v>
      </c>
      <c r="D224" s="24">
        <v>279.22000000000003</v>
      </c>
      <c r="E224" s="32">
        <v>0.39</v>
      </c>
      <c r="F224" s="31">
        <v>26.062937999999999</v>
      </c>
      <c r="G224" s="26">
        <f t="shared" si="58"/>
        <v>1179522064138.2</v>
      </c>
      <c r="H224" s="26">
        <f t="shared" si="59"/>
        <v>117.95220641381999</v>
      </c>
      <c r="I224" s="26">
        <f t="shared" si="60"/>
        <v>26444837577.200001</v>
      </c>
      <c r="J224" s="26">
        <f t="shared" si="73"/>
        <v>26444.8375772</v>
      </c>
      <c r="K224" s="27">
        <v>72219</v>
      </c>
      <c r="L224" s="27">
        <v>67.44</v>
      </c>
      <c r="M224" s="26">
        <f t="shared" si="61"/>
        <v>4369621052.3112001</v>
      </c>
      <c r="N224" s="26">
        <f t="shared" si="74"/>
        <v>4369.6210523112004</v>
      </c>
      <c r="O224" s="26">
        <f t="shared" si="62"/>
        <v>275545672542</v>
      </c>
      <c r="P224" s="26">
        <f t="shared" si="75"/>
        <v>275545.67254200001</v>
      </c>
      <c r="Q224" s="27">
        <v>9399.7299000000003</v>
      </c>
      <c r="R224" s="28">
        <f>Q224*28.9%</f>
        <v>2716.5219410999998</v>
      </c>
      <c r="S224" s="28">
        <f>Q224*23.4%</f>
        <v>2199.5367965999999</v>
      </c>
      <c r="T224" s="28">
        <f>Q224*3.5%</f>
        <v>328.99054649999999</v>
      </c>
      <c r="U224" s="28">
        <f>Q224*35.9%</f>
        <v>3374.5030341000001</v>
      </c>
      <c r="V224" s="28">
        <f>Q224*8.4%</f>
        <v>789.57731160000003</v>
      </c>
      <c r="W224" s="26">
        <f t="shared" si="63"/>
        <v>71947412600.580002</v>
      </c>
      <c r="X224" s="26">
        <f t="shared" si="64"/>
        <v>71947.412600580006</v>
      </c>
      <c r="Y224" s="26">
        <f t="shared" si="65"/>
        <v>1298995673.5304999</v>
      </c>
      <c r="Z224" s="26">
        <f t="shared" si="66"/>
        <v>1298.9956735305</v>
      </c>
      <c r="AA224" s="9">
        <f t="shared" si="67"/>
        <v>1255839097791.0901</v>
      </c>
      <c r="AB224" s="9">
        <v>125.58390977910901</v>
      </c>
      <c r="AC224" s="9">
        <f t="shared" si="68"/>
        <v>303289505792.73102</v>
      </c>
      <c r="AD224" s="9">
        <v>303289.50579273101</v>
      </c>
      <c r="AE224" s="21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</row>
    <row r="225" spans="1:204">
      <c r="A225" s="7" t="s">
        <v>66</v>
      </c>
      <c r="B225" s="8">
        <v>2010</v>
      </c>
      <c r="C225" s="23">
        <v>564.78</v>
      </c>
      <c r="D225" s="24">
        <v>330.48</v>
      </c>
      <c r="E225" s="32">
        <v>0.31559999999999999</v>
      </c>
      <c r="F225" s="31">
        <v>28.064238</v>
      </c>
      <c r="G225" s="26">
        <f t="shared" si="58"/>
        <v>1337546495368.2</v>
      </c>
      <c r="H225" s="26">
        <f t="shared" si="59"/>
        <v>133.75464953682001</v>
      </c>
      <c r="I225" s="26">
        <f t="shared" si="60"/>
        <v>29690694421.200001</v>
      </c>
      <c r="J225" s="26">
        <f t="shared" si="73"/>
        <v>29690.694421200002</v>
      </c>
      <c r="K225" s="27">
        <v>61156</v>
      </c>
      <c r="L225" s="27">
        <v>60.18</v>
      </c>
      <c r="M225" s="26">
        <f t="shared" si="61"/>
        <v>3301915830.3336</v>
      </c>
      <c r="N225" s="26">
        <f t="shared" si="74"/>
        <v>3301.9158303335998</v>
      </c>
      <c r="O225" s="26">
        <f t="shared" si="62"/>
        <v>208216824126</v>
      </c>
      <c r="P225" s="26">
        <f t="shared" si="75"/>
        <v>208216.82412599999</v>
      </c>
      <c r="Q225" s="27">
        <v>10819.079</v>
      </c>
      <c r="R225" s="28">
        <f>Q225*32.9%</f>
        <v>3559.476991</v>
      </c>
      <c r="S225" s="28">
        <f>Q225*25%</f>
        <v>2704.7697499999999</v>
      </c>
      <c r="T225" s="28">
        <f>Q225*3.6%</f>
        <v>389.48684400000002</v>
      </c>
      <c r="U225" s="28">
        <f>Q225*31%</f>
        <v>3353.9144900000001</v>
      </c>
      <c r="V225" s="28">
        <f>Q225*7.5%</f>
        <v>811.430925</v>
      </c>
      <c r="W225" s="26">
        <f t="shared" si="63"/>
        <v>84291336298.210007</v>
      </c>
      <c r="X225" s="26">
        <f t="shared" si="64"/>
        <v>84291.336298209993</v>
      </c>
      <c r="Y225" s="26">
        <f t="shared" si="65"/>
        <v>1512507244.2</v>
      </c>
      <c r="Z225" s="26">
        <f t="shared" si="66"/>
        <v>1512.5072442000001</v>
      </c>
      <c r="AA225" s="9">
        <f t="shared" si="67"/>
        <v>1425139747496.74</v>
      </c>
      <c r="AB225" s="9">
        <v>142.51397474967399</v>
      </c>
      <c r="AC225" s="9">
        <f t="shared" si="68"/>
        <v>239420025791.39999</v>
      </c>
      <c r="AD225" s="9">
        <v>239420.0257914</v>
      </c>
      <c r="AE225" s="21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</row>
    <row r="226" spans="1:204">
      <c r="A226" s="7" t="s">
        <v>66</v>
      </c>
      <c r="B226" s="8">
        <v>2011</v>
      </c>
      <c r="C226" s="23">
        <v>600.17999999999995</v>
      </c>
      <c r="D226" s="24">
        <v>340.9</v>
      </c>
      <c r="E226" s="32">
        <v>0.3</v>
      </c>
      <c r="F226" s="31">
        <v>32.235883100000002</v>
      </c>
      <c r="G226" s="26">
        <f t="shared" si="58"/>
        <v>1423834160210.0901</v>
      </c>
      <c r="H226" s="26">
        <f t="shared" si="59"/>
        <v>142.383416021009</v>
      </c>
      <c r="I226" s="26">
        <f t="shared" si="60"/>
        <v>31607829273.139999</v>
      </c>
      <c r="J226" s="26">
        <f t="shared" si="73"/>
        <v>31607.82927314</v>
      </c>
      <c r="K226" s="27">
        <v>69839</v>
      </c>
      <c r="L226" s="27">
        <v>59.14</v>
      </c>
      <c r="M226" s="26">
        <f t="shared" si="61"/>
        <v>3705561925.9582</v>
      </c>
      <c r="N226" s="26">
        <f t="shared" si="74"/>
        <v>3705.5619259581999</v>
      </c>
      <c r="O226" s="26">
        <f t="shared" si="62"/>
        <v>233670503874.5</v>
      </c>
      <c r="P226" s="26">
        <f t="shared" si="75"/>
        <v>233670.50387449999</v>
      </c>
      <c r="Q226" s="27">
        <v>15989.825999999999</v>
      </c>
      <c r="R226" s="28">
        <f>Q226*29.5%</f>
        <v>4716.9986699999999</v>
      </c>
      <c r="S226" s="28">
        <f>Q226*23.7%</f>
        <v>3789.5887619999999</v>
      </c>
      <c r="T226" s="28">
        <f>Q226*15.2%</f>
        <v>2430.4535519999999</v>
      </c>
      <c r="U226" s="28">
        <f>Q226*28.9%</f>
        <v>4621.059714</v>
      </c>
      <c r="V226" s="28">
        <f>Q226*2.6%</f>
        <v>415.73547600000001</v>
      </c>
      <c r="W226" s="26">
        <f t="shared" si="63"/>
        <v>130084909626.48</v>
      </c>
      <c r="X226" s="26">
        <f t="shared" si="64"/>
        <v>130084.90962648</v>
      </c>
      <c r="Y226" s="26">
        <f t="shared" si="65"/>
        <v>2363136384.54</v>
      </c>
      <c r="Z226" s="26">
        <f t="shared" si="66"/>
        <v>2363.1363845400001</v>
      </c>
      <c r="AA226" s="9">
        <f t="shared" si="67"/>
        <v>1557624631762.53</v>
      </c>
      <c r="AB226" s="9">
        <v>155.76246317625299</v>
      </c>
      <c r="AC226" s="9">
        <f t="shared" si="68"/>
        <v>267641469532.17999</v>
      </c>
      <c r="AD226" s="9">
        <v>267641.46953218</v>
      </c>
      <c r="AE226" s="21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</row>
    <row r="227" spans="1:204">
      <c r="A227" s="7" t="s">
        <v>66</v>
      </c>
      <c r="B227" s="8">
        <v>2012</v>
      </c>
      <c r="C227" s="23">
        <v>584.05999999999995</v>
      </c>
      <c r="D227" s="24">
        <v>371.89</v>
      </c>
      <c r="E227" s="32">
        <v>0.3</v>
      </c>
      <c r="F227" s="31">
        <v>34.463811</v>
      </c>
      <c r="G227" s="26">
        <f t="shared" si="58"/>
        <v>1486707752322.8999</v>
      </c>
      <c r="H227" s="26">
        <f t="shared" si="59"/>
        <v>148.67077523229</v>
      </c>
      <c r="I227" s="26">
        <f t="shared" si="60"/>
        <v>32156522743.400002</v>
      </c>
      <c r="J227" s="26">
        <f t="shared" si="73"/>
        <v>32156.522743400001</v>
      </c>
      <c r="K227" s="27" t="s">
        <v>67</v>
      </c>
      <c r="L227" s="27">
        <v>57.76</v>
      </c>
      <c r="M227" s="26">
        <f t="shared" si="61"/>
        <v>3579918309.5535998</v>
      </c>
      <c r="N227" s="26">
        <f t="shared" si="74"/>
        <v>3579.9183095536</v>
      </c>
      <c r="O227" s="26">
        <f t="shared" si="62"/>
        <v>225747493076</v>
      </c>
      <c r="P227" s="26">
        <f t="shared" si="75"/>
        <v>225747.49307600001</v>
      </c>
      <c r="Q227" s="27">
        <v>20503.179</v>
      </c>
      <c r="R227" s="28">
        <f>Q227*28%</f>
        <v>5740.89012</v>
      </c>
      <c r="S227" s="28">
        <f>Q227*24.4%</f>
        <v>5002.7756760000002</v>
      </c>
      <c r="T227" s="28">
        <f>Q227*12.8%</f>
        <v>2624.4069119999999</v>
      </c>
      <c r="U227" s="28">
        <f>Q227*32%</f>
        <v>6561.01728</v>
      </c>
      <c r="V227" s="28">
        <f>Q227*2.9%</f>
        <v>594.59219099999996</v>
      </c>
      <c r="W227" s="26">
        <f t="shared" si="63"/>
        <v>167912014611.23999</v>
      </c>
      <c r="X227" s="26">
        <f t="shared" si="64"/>
        <v>167912.01461124001</v>
      </c>
      <c r="Y227" s="26">
        <f t="shared" si="65"/>
        <v>3041749120.5450001</v>
      </c>
      <c r="Z227" s="26">
        <f t="shared" si="66"/>
        <v>3041.7491205450001</v>
      </c>
      <c r="AA227" s="9">
        <f t="shared" si="67"/>
        <v>1658199685243.6899</v>
      </c>
      <c r="AB227" s="9">
        <v>165.81996852436899</v>
      </c>
      <c r="AC227" s="9">
        <f t="shared" si="68"/>
        <v>260945764939.94501</v>
      </c>
      <c r="AD227" s="9">
        <v>260945.76493994499</v>
      </c>
      <c r="AE227" s="21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</row>
    <row r="228" spans="1:204">
      <c r="A228" s="7" t="s">
        <v>66</v>
      </c>
      <c r="B228" s="8">
        <v>2013</v>
      </c>
      <c r="C228" s="23">
        <v>622.63</v>
      </c>
      <c r="D228" s="24">
        <v>307.69</v>
      </c>
      <c r="E228" s="32">
        <v>0.36</v>
      </c>
      <c r="F228" s="31">
        <v>108.8472721</v>
      </c>
      <c r="G228" s="26">
        <f t="shared" si="58"/>
        <v>2061177973167.1899</v>
      </c>
      <c r="H228" s="26">
        <f t="shared" si="59"/>
        <v>206.11779731671899</v>
      </c>
      <c r="I228" s="26">
        <f t="shared" si="60"/>
        <v>41406399009.739998</v>
      </c>
      <c r="J228" s="26">
        <f t="shared" si="73"/>
        <v>41406.399009740002</v>
      </c>
      <c r="K228" s="27">
        <v>79316</v>
      </c>
      <c r="L228" s="27">
        <v>54.21</v>
      </c>
      <c r="M228" s="26">
        <f t="shared" si="61"/>
        <v>3857580115.3811998</v>
      </c>
      <c r="N228" s="26">
        <f t="shared" si="74"/>
        <v>3857.5801153811999</v>
      </c>
      <c r="O228" s="26">
        <f t="shared" si="62"/>
        <v>243256679367</v>
      </c>
      <c r="P228" s="26">
        <f t="shared" si="75"/>
        <v>243256.679367</v>
      </c>
      <c r="Q228" s="27">
        <v>25009.61</v>
      </c>
      <c r="R228" s="28">
        <f>Q228*28.1%</f>
        <v>7027.7004100000004</v>
      </c>
      <c r="S228" s="28">
        <f>Q228*25.6%</f>
        <v>6402.4601599999996</v>
      </c>
      <c r="T228" s="28">
        <f>Q228*10.6%</f>
        <v>2651.0186600000002</v>
      </c>
      <c r="U228" s="28">
        <f>Q228*33.1%</f>
        <v>8278.1809099999991</v>
      </c>
      <c r="V228" s="28">
        <f>Q228*2.7%</f>
        <v>675.25946999999996</v>
      </c>
      <c r="W228" s="26">
        <f t="shared" si="63"/>
        <v>207149097515.79999</v>
      </c>
      <c r="X228" s="26">
        <f t="shared" si="64"/>
        <v>207149.09751580001</v>
      </c>
      <c r="Y228" s="26">
        <f t="shared" si="65"/>
        <v>3735185253.5</v>
      </c>
      <c r="Z228" s="26">
        <f t="shared" si="66"/>
        <v>3735.1852534999998</v>
      </c>
      <c r="AA228" s="9">
        <f t="shared" si="67"/>
        <v>2272184650798.3701</v>
      </c>
      <c r="AB228" s="9">
        <v>227.21846507983699</v>
      </c>
      <c r="AC228" s="9">
        <f t="shared" si="68"/>
        <v>288398263630.23999</v>
      </c>
      <c r="AD228" s="9">
        <v>288398.26363023999</v>
      </c>
      <c r="AE228" s="21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</row>
    <row r="229" spans="1:204">
      <c r="A229" s="7" t="s">
        <v>66</v>
      </c>
      <c r="B229" s="8">
        <v>2014</v>
      </c>
      <c r="C229" s="23">
        <v>654.5</v>
      </c>
      <c r="D229" s="24">
        <v>316.48</v>
      </c>
      <c r="E229" s="32">
        <v>0.37</v>
      </c>
      <c r="F229" s="31">
        <v>150.29544000000001</v>
      </c>
      <c r="G229" s="26">
        <f t="shared" si="58"/>
        <v>2471906274616</v>
      </c>
      <c r="H229" s="26">
        <f t="shared" si="59"/>
        <v>247.1906274616</v>
      </c>
      <c r="I229" s="26">
        <f t="shared" si="60"/>
        <v>47995322936</v>
      </c>
      <c r="J229" s="26">
        <f t="shared" si="73"/>
        <v>47995.322935999997</v>
      </c>
      <c r="K229" s="27">
        <v>70672</v>
      </c>
      <c r="L229" s="27">
        <v>54.95</v>
      </c>
      <c r="M229" s="26">
        <f t="shared" si="61"/>
        <v>3484093663.2880001</v>
      </c>
      <c r="N229" s="26">
        <f t="shared" si="74"/>
        <v>3484.0936632879998</v>
      </c>
      <c r="O229" s="26">
        <f t="shared" si="62"/>
        <v>219704848580</v>
      </c>
      <c r="P229" s="26">
        <f t="shared" si="75"/>
        <v>219704.84857999999</v>
      </c>
      <c r="Q229" s="27">
        <v>31306.175999999999</v>
      </c>
      <c r="R229" s="28">
        <f>Q229*14.2%</f>
        <v>4445.4769919999999</v>
      </c>
      <c r="S229" s="28">
        <f>Q229*50.1%</f>
        <v>15684.394176</v>
      </c>
      <c r="T229" s="28">
        <f>Q229*9.1%</f>
        <v>2848.862016</v>
      </c>
      <c r="U229" s="28">
        <f>Q229*24%</f>
        <v>7513.4822400000003</v>
      </c>
      <c r="V229" s="28">
        <f>Q229*2.6%</f>
        <v>813.96057599999995</v>
      </c>
      <c r="W229" s="26">
        <f t="shared" si="63"/>
        <v>348663769470.71997</v>
      </c>
      <c r="X229" s="26">
        <f t="shared" si="64"/>
        <v>348663.76947072003</v>
      </c>
      <c r="Y229" s="26">
        <f t="shared" si="65"/>
        <v>5920154412.4799995</v>
      </c>
      <c r="Z229" s="26">
        <f t="shared" si="66"/>
        <v>5920.1544124800002</v>
      </c>
      <c r="AA229" s="9">
        <f t="shared" si="67"/>
        <v>2824054137750.0098</v>
      </c>
      <c r="AB229" s="9">
        <v>282.40541377500102</v>
      </c>
      <c r="AC229" s="9">
        <f t="shared" si="68"/>
        <v>273620325928.48001</v>
      </c>
      <c r="AD229" s="9">
        <v>273620.32592848002</v>
      </c>
      <c r="AE229" s="21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</row>
    <row r="230" spans="1:204">
      <c r="A230" s="7" t="s">
        <v>66</v>
      </c>
      <c r="B230" s="8">
        <v>2015</v>
      </c>
      <c r="C230" s="23">
        <v>668.72</v>
      </c>
      <c r="D230" s="24">
        <v>284.74</v>
      </c>
      <c r="E230" s="32">
        <v>0.35</v>
      </c>
      <c r="F230" s="31">
        <v>164.45757</v>
      </c>
      <c r="G230" s="26">
        <f t="shared" si="58"/>
        <v>2551292414723</v>
      </c>
      <c r="H230" s="26">
        <f t="shared" si="59"/>
        <v>255.12924147230001</v>
      </c>
      <c r="I230" s="26">
        <f t="shared" si="60"/>
        <v>49488642158</v>
      </c>
      <c r="J230" s="26">
        <f t="shared" si="73"/>
        <v>49488.642158000002</v>
      </c>
      <c r="K230" s="27">
        <v>69521</v>
      </c>
      <c r="L230" s="27">
        <v>53.12</v>
      </c>
      <c r="M230" s="26">
        <f t="shared" si="61"/>
        <v>3313208903.8783998</v>
      </c>
      <c r="N230" s="26">
        <f t="shared" si="74"/>
        <v>3313.2089038784002</v>
      </c>
      <c r="O230" s="26">
        <f t="shared" si="62"/>
        <v>208928958544</v>
      </c>
      <c r="P230" s="26">
        <f t="shared" si="75"/>
        <v>208928.95854399999</v>
      </c>
      <c r="Q230" s="27">
        <v>38547.483</v>
      </c>
      <c r="R230" s="28">
        <f>Q230*13.9%</f>
        <v>5358.1001370000004</v>
      </c>
      <c r="S230" s="28">
        <f>Q230*48.3%</f>
        <v>18618.434289000001</v>
      </c>
      <c r="T230" s="28">
        <f>Q230*8.1%</f>
        <v>3122.3461229999998</v>
      </c>
      <c r="U230" s="28">
        <f>Q230*27.2%</f>
        <v>10484.915376000001</v>
      </c>
      <c r="V230" s="28">
        <f>Q230*2.5%</f>
        <v>963.68707500000005</v>
      </c>
      <c r="W230" s="26">
        <f t="shared" si="63"/>
        <v>421436162365.53003</v>
      </c>
      <c r="X230" s="26">
        <f t="shared" si="64"/>
        <v>421436.16236552998</v>
      </c>
      <c r="Y230" s="26">
        <f t="shared" si="65"/>
        <v>7180817870.6549997</v>
      </c>
      <c r="Z230" s="26">
        <f t="shared" si="66"/>
        <v>7180.8178706549998</v>
      </c>
      <c r="AA230" s="9">
        <f t="shared" si="67"/>
        <v>2976041785992.4102</v>
      </c>
      <c r="AB230" s="9">
        <v>297.60417859924098</v>
      </c>
      <c r="AC230" s="9">
        <f t="shared" si="68"/>
        <v>265598418572.655</v>
      </c>
      <c r="AD230" s="9">
        <v>265598.41857265501</v>
      </c>
      <c r="AE230" s="21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</row>
    <row r="231" spans="1:204">
      <c r="A231" s="7" t="s">
        <v>66</v>
      </c>
      <c r="B231" s="8">
        <v>2016</v>
      </c>
      <c r="C231" s="23">
        <v>687.99</v>
      </c>
      <c r="D231" s="24">
        <v>282.33999999999997</v>
      </c>
      <c r="E231" s="32">
        <v>0.34</v>
      </c>
      <c r="F231" s="31">
        <v>180.30073666999999</v>
      </c>
      <c r="G231" s="26">
        <f t="shared" si="58"/>
        <v>2703749627769.21</v>
      </c>
      <c r="H231" s="26">
        <f t="shared" si="59"/>
        <v>270.374962776921</v>
      </c>
      <c r="I231" s="26">
        <f t="shared" si="60"/>
        <v>52087968525.098</v>
      </c>
      <c r="J231" s="26">
        <f t="shared" si="73"/>
        <v>52087.968525097996</v>
      </c>
      <c r="K231" s="27">
        <v>67023</v>
      </c>
      <c r="L231" s="27">
        <v>51.2</v>
      </c>
      <c r="M231" s="26">
        <f t="shared" si="61"/>
        <v>3078708475.3920002</v>
      </c>
      <c r="N231" s="26">
        <f t="shared" si="74"/>
        <v>3078.7084753919999</v>
      </c>
      <c r="O231" s="26">
        <f t="shared" si="62"/>
        <v>194141502720</v>
      </c>
      <c r="P231" s="26">
        <f t="shared" si="75"/>
        <v>194141.50271999999</v>
      </c>
      <c r="Q231" s="27">
        <v>47078.233999999997</v>
      </c>
      <c r="R231" s="28">
        <f>Q231*29.5%</f>
        <v>13888.079030000001</v>
      </c>
      <c r="S231" s="28">
        <f>Q231*30.1%</f>
        <v>14170.548434</v>
      </c>
      <c r="T231" s="28">
        <f>Q231*12.6%</f>
        <v>5931.8574840000001</v>
      </c>
      <c r="U231" s="28">
        <f>Q231*22.1%</f>
        <v>10404.289714</v>
      </c>
      <c r="V231" s="28">
        <f>Q231*5.6%</f>
        <v>2636.3811040000001</v>
      </c>
      <c r="W231" s="26">
        <f t="shared" si="63"/>
        <v>407209775935.76001</v>
      </c>
      <c r="X231" s="26">
        <f t="shared" si="64"/>
        <v>407209.77593576</v>
      </c>
      <c r="Y231" s="26">
        <f t="shared" si="65"/>
        <v>7225567354.3199997</v>
      </c>
      <c r="Z231" s="26">
        <f t="shared" si="66"/>
        <v>7225.56735432</v>
      </c>
      <c r="AA231" s="9">
        <f t="shared" si="67"/>
        <v>3114038112180.3599</v>
      </c>
      <c r="AB231" s="9">
        <v>311.40381121803603</v>
      </c>
      <c r="AC231" s="9">
        <f t="shared" si="68"/>
        <v>253455038599.418</v>
      </c>
      <c r="AD231" s="9">
        <v>253455.03859941801</v>
      </c>
      <c r="AE231" s="21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</row>
    <row r="232" spans="1:204">
      <c r="A232" s="7" t="s">
        <v>66</v>
      </c>
      <c r="B232" s="8">
        <v>2017</v>
      </c>
      <c r="C232" s="23">
        <v>722.66</v>
      </c>
      <c r="D232" s="24">
        <v>277.29000000000002</v>
      </c>
      <c r="E232" s="32">
        <v>0.34</v>
      </c>
      <c r="F232" s="31">
        <v>244.13663775000001</v>
      </c>
      <c r="G232" s="26">
        <f t="shared" si="58"/>
        <v>3289896345352.23</v>
      </c>
      <c r="H232" s="26">
        <f t="shared" si="59"/>
        <v>328.98963453522299</v>
      </c>
      <c r="I232" s="26">
        <f t="shared" si="60"/>
        <v>61318464124.849998</v>
      </c>
      <c r="J232" s="26">
        <f t="shared" si="73"/>
        <v>61318.464124849997</v>
      </c>
      <c r="K232" s="27">
        <v>65925</v>
      </c>
      <c r="L232" s="27">
        <v>51.62</v>
      </c>
      <c r="M232" s="26">
        <f t="shared" si="61"/>
        <v>3053113022.7449999</v>
      </c>
      <c r="N232" s="26">
        <f t="shared" si="74"/>
        <v>3053.1130227449999</v>
      </c>
      <c r="O232" s="26">
        <f t="shared" si="62"/>
        <v>192527468887.5</v>
      </c>
      <c r="P232" s="26">
        <f t="shared" si="75"/>
        <v>192527.4688875</v>
      </c>
      <c r="Q232" s="27">
        <v>57442.432000000001</v>
      </c>
      <c r="R232" s="28">
        <f>Q232*29.4%</f>
        <v>16888.075008</v>
      </c>
      <c r="S232" s="28">
        <f>Q232*24.8%</f>
        <v>14245.723136000001</v>
      </c>
      <c r="T232" s="28">
        <f>Q232*11.9%</f>
        <v>6835.6494080000002</v>
      </c>
      <c r="U232" s="28">
        <f>Q232*29.8%</f>
        <v>17117.844735999999</v>
      </c>
      <c r="V232" s="28">
        <f>Q232*4.1%</f>
        <v>2355.1397120000001</v>
      </c>
      <c r="W232" s="26">
        <f t="shared" si="63"/>
        <v>467272356195.84003</v>
      </c>
      <c r="X232" s="26">
        <f t="shared" si="64"/>
        <v>467272.35619584</v>
      </c>
      <c r="Y232" s="26">
        <f t="shared" si="65"/>
        <v>8440878170.2399998</v>
      </c>
      <c r="Z232" s="26">
        <f t="shared" si="66"/>
        <v>8440.8781702399992</v>
      </c>
      <c r="AA232" s="9">
        <f t="shared" si="67"/>
        <v>3760221814570.8101</v>
      </c>
      <c r="AB232" s="9">
        <v>376.02218145708099</v>
      </c>
      <c r="AC232" s="9">
        <f t="shared" si="68"/>
        <v>262286811182.59</v>
      </c>
      <c r="AD232" s="9">
        <v>262286.81118259003</v>
      </c>
      <c r="AE232" s="21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</row>
    <row r="233" spans="1:204">
      <c r="A233" s="7" t="s">
        <v>66</v>
      </c>
      <c r="B233" s="8">
        <v>2018</v>
      </c>
      <c r="C233" s="23">
        <v>732.42</v>
      </c>
      <c r="D233" s="24">
        <v>260.97000000000003</v>
      </c>
      <c r="E233" s="32">
        <v>0.34</v>
      </c>
      <c r="F233" s="31">
        <v>303.57414567000001</v>
      </c>
      <c r="G233" s="26">
        <f t="shared" si="58"/>
        <v>3795117975804.3101</v>
      </c>
      <c r="H233" s="26">
        <f t="shared" si="59"/>
        <v>379.51179758043099</v>
      </c>
      <c r="I233" s="26">
        <f t="shared" si="60"/>
        <v>68912704849.697998</v>
      </c>
      <c r="J233" s="26">
        <f t="shared" si="73"/>
        <v>68912.704849697999</v>
      </c>
      <c r="K233" s="27">
        <v>65965</v>
      </c>
      <c r="L233" s="27">
        <v>53.1</v>
      </c>
      <c r="M233" s="26">
        <f t="shared" si="61"/>
        <v>3142554591.5549998</v>
      </c>
      <c r="N233" s="26">
        <f t="shared" si="74"/>
        <v>3142.5545915550001</v>
      </c>
      <c r="O233" s="26">
        <f t="shared" si="62"/>
        <v>198167600362.5</v>
      </c>
      <c r="P233" s="26">
        <f t="shared" si="75"/>
        <v>198167.6003625</v>
      </c>
      <c r="Q233" s="27">
        <v>68742.180999999997</v>
      </c>
      <c r="R233" s="28">
        <f>Q233*28.7%</f>
        <v>19729.005947000001</v>
      </c>
      <c r="S233" s="28">
        <f>Q233*24.4%</f>
        <v>16773.092164000002</v>
      </c>
      <c r="T233" s="28">
        <f>Q233*13.3%</f>
        <v>9142.7100730000002</v>
      </c>
      <c r="U233" s="28">
        <f>Q233*29.5%</f>
        <v>20278.943394999998</v>
      </c>
      <c r="V233" s="28">
        <f>Q233*4%</f>
        <v>2749.6872400000002</v>
      </c>
      <c r="W233" s="26">
        <f t="shared" si="63"/>
        <v>558820312628.81995</v>
      </c>
      <c r="X233" s="26">
        <f t="shared" si="64"/>
        <v>558820.31262881996</v>
      </c>
      <c r="Y233" s="26">
        <f t="shared" si="65"/>
        <v>10114380801.434999</v>
      </c>
      <c r="Z233" s="26">
        <f t="shared" si="66"/>
        <v>10114.380801435</v>
      </c>
      <c r="AA233" s="9">
        <f t="shared" si="67"/>
        <v>4357080843024.6899</v>
      </c>
      <c r="AB233" s="9">
        <v>435.70808430246899</v>
      </c>
      <c r="AC233" s="9">
        <f t="shared" si="68"/>
        <v>277194686013.633</v>
      </c>
      <c r="AD233" s="9">
        <v>277194.68601363298</v>
      </c>
      <c r="AE233" s="21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</row>
    <row r="234" spans="1:204">
      <c r="A234" s="7" t="s">
        <v>66</v>
      </c>
      <c r="B234" s="8">
        <v>2019</v>
      </c>
      <c r="C234" s="23">
        <v>739.72</v>
      </c>
      <c r="D234" s="24">
        <v>244.25</v>
      </c>
      <c r="E234" s="32">
        <v>0.28000000000000003</v>
      </c>
      <c r="F234" s="31">
        <v>327.37365469999997</v>
      </c>
      <c r="G234" s="26">
        <f t="shared" si="58"/>
        <v>3981547499895.3301</v>
      </c>
      <c r="H234" s="26">
        <f t="shared" si="59"/>
        <v>398.154749989533</v>
      </c>
      <c r="I234" s="26">
        <f t="shared" si="60"/>
        <v>71807144118.179993</v>
      </c>
      <c r="J234" s="26">
        <f t="shared" si="73"/>
        <v>71807.144118180004</v>
      </c>
      <c r="K234" s="27">
        <v>73181</v>
      </c>
      <c r="L234" s="27">
        <v>50.43</v>
      </c>
      <c r="M234" s="26">
        <f t="shared" si="61"/>
        <v>3311021881.5411</v>
      </c>
      <c r="N234" s="26">
        <f t="shared" si="74"/>
        <v>3311.0218815410999</v>
      </c>
      <c r="O234" s="26">
        <f t="shared" si="62"/>
        <v>208791046232.25</v>
      </c>
      <c r="P234" s="26">
        <f t="shared" si="75"/>
        <v>208791.04623225</v>
      </c>
      <c r="Q234" s="27">
        <v>79275.445999999996</v>
      </c>
      <c r="R234" s="28">
        <f>Q234*28.8%</f>
        <v>22831.328448</v>
      </c>
      <c r="S234" s="28">
        <f>Q234*23.8%</f>
        <v>18867.556148</v>
      </c>
      <c r="T234" s="28">
        <f>Q234*13.3%</f>
        <v>10543.634318</v>
      </c>
      <c r="U234" s="28">
        <f>Q234*30%</f>
        <v>23782.6338</v>
      </c>
      <c r="V234" s="28">
        <f>Q234*4%</f>
        <v>3171.01784</v>
      </c>
      <c r="W234" s="26">
        <f t="shared" si="63"/>
        <v>639177309482.04004</v>
      </c>
      <c r="X234" s="26">
        <f t="shared" si="64"/>
        <v>639177.30948204</v>
      </c>
      <c r="Y234" s="26">
        <f t="shared" si="65"/>
        <v>11592448468.58</v>
      </c>
      <c r="Z234" s="26">
        <f t="shared" si="66"/>
        <v>11592.44846858</v>
      </c>
      <c r="AA234" s="9">
        <f t="shared" si="67"/>
        <v>4624035831258.9102</v>
      </c>
      <c r="AB234" s="9">
        <v>462.40358312589098</v>
      </c>
      <c r="AC234" s="9">
        <f t="shared" si="68"/>
        <v>292190638819.01001</v>
      </c>
      <c r="AD234" s="9">
        <v>292190.63881901</v>
      </c>
      <c r="AE234" s="21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</row>
    <row r="235" spans="1:204">
      <c r="A235" s="7" t="s">
        <v>66</v>
      </c>
      <c r="B235" s="8">
        <v>2020</v>
      </c>
      <c r="C235" s="23">
        <v>450.29</v>
      </c>
      <c r="D235" s="24">
        <v>180.89</v>
      </c>
      <c r="E235" s="32">
        <v>0.1767</v>
      </c>
      <c r="F235" s="31">
        <v>192.2793504</v>
      </c>
      <c r="G235" s="26">
        <f t="shared" si="58"/>
        <v>2420736408130.5601</v>
      </c>
      <c r="H235" s="26">
        <f t="shared" si="59"/>
        <v>242.07364081305599</v>
      </c>
      <c r="I235" s="26">
        <f t="shared" si="60"/>
        <v>43605105259.760002</v>
      </c>
      <c r="J235" s="26">
        <f t="shared" si="73"/>
        <v>43605.105259759999</v>
      </c>
      <c r="K235" s="27">
        <v>69536</v>
      </c>
      <c r="L235" s="27">
        <v>38.53</v>
      </c>
      <c r="M235" s="26">
        <f t="shared" si="61"/>
        <v>2403717673.5135999</v>
      </c>
      <c r="N235" s="26">
        <f t="shared" si="74"/>
        <v>2403.7176735135999</v>
      </c>
      <c r="O235" s="26">
        <f t="shared" si="62"/>
        <v>151576989176</v>
      </c>
      <c r="P235" s="26">
        <f t="shared" si="75"/>
        <v>151576.989176</v>
      </c>
      <c r="Q235" s="27">
        <v>55694.766000000003</v>
      </c>
      <c r="R235" s="28">
        <f>Q235*18%</f>
        <v>10025.05788</v>
      </c>
      <c r="S235" s="28">
        <f>Q235*15.5%</f>
        <v>8632.6887299999999</v>
      </c>
      <c r="T235" s="28">
        <f>Q235*15.8%</f>
        <v>8799.7730279999996</v>
      </c>
      <c r="U235" s="28">
        <f>Q235*44%</f>
        <v>24505.697039999999</v>
      </c>
      <c r="V235" s="28">
        <f>Q235*6.7%</f>
        <v>3731.5493219999998</v>
      </c>
      <c r="W235" s="26">
        <f t="shared" si="63"/>
        <v>406383543490.91998</v>
      </c>
      <c r="X235" s="26">
        <f t="shared" si="64"/>
        <v>406383.54349091998</v>
      </c>
      <c r="Y235" s="26">
        <f t="shared" si="65"/>
        <v>7619043988.8000002</v>
      </c>
      <c r="Z235" s="26">
        <f t="shared" si="66"/>
        <v>7619.0439888000001</v>
      </c>
      <c r="AA235" s="9">
        <f t="shared" si="67"/>
        <v>2829523669294.9902</v>
      </c>
      <c r="AB235" s="9">
        <v>282.95236692949902</v>
      </c>
      <c r="AC235" s="9">
        <f t="shared" si="68"/>
        <v>202801138424.56</v>
      </c>
      <c r="AD235" s="9">
        <v>202801.13842455999</v>
      </c>
      <c r="AE235" s="21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</row>
    <row r="236" spans="1:204">
      <c r="A236" s="7" t="s">
        <v>66</v>
      </c>
      <c r="B236" s="8">
        <v>2021</v>
      </c>
      <c r="C236" s="23">
        <v>505.96</v>
      </c>
      <c r="D236" s="24">
        <v>97.71</v>
      </c>
      <c r="E236" s="32">
        <v>0.2407</v>
      </c>
      <c r="F236" s="31">
        <v>203.73200012000001</v>
      </c>
      <c r="G236" s="26">
        <f t="shared" si="58"/>
        <v>2417152532383.6699</v>
      </c>
      <c r="H236" s="26">
        <f t="shared" si="59"/>
        <v>241.71525323836701</v>
      </c>
      <c r="I236" s="26">
        <f t="shared" si="60"/>
        <v>44780669493.528</v>
      </c>
      <c r="J236" s="26">
        <f t="shared" si="73"/>
        <v>44780.669493528003</v>
      </c>
      <c r="K236" s="27">
        <v>73788</v>
      </c>
      <c r="L236" s="27">
        <v>43.82</v>
      </c>
      <c r="M236" s="26">
        <f t="shared" si="61"/>
        <v>2900900649.8471999</v>
      </c>
      <c r="N236" s="26">
        <f t="shared" si="74"/>
        <v>2900.9006498471999</v>
      </c>
      <c r="O236" s="26">
        <f t="shared" si="62"/>
        <v>182929048302</v>
      </c>
      <c r="P236" s="26">
        <f t="shared" si="75"/>
        <v>182929.04830200001</v>
      </c>
      <c r="Q236" s="27">
        <v>74297.31</v>
      </c>
      <c r="R236" s="28">
        <f>Q236*19.5%</f>
        <v>14487.97545</v>
      </c>
      <c r="S236" s="28">
        <f>Q236*16.2%</f>
        <v>12036.164220000001</v>
      </c>
      <c r="T236" s="28">
        <f>Q236*14%</f>
        <v>10401.6234</v>
      </c>
      <c r="U236" s="28">
        <f>Q236*44.3%</f>
        <v>32913.708330000001</v>
      </c>
      <c r="V236" s="28">
        <f>Q236*6.1%</f>
        <v>4532.13591</v>
      </c>
      <c r="W236" s="26">
        <f t="shared" si="63"/>
        <v>545490850020</v>
      </c>
      <c r="X236" s="26">
        <f t="shared" si="64"/>
        <v>545490.85002000001</v>
      </c>
      <c r="Y236" s="26">
        <f t="shared" si="65"/>
        <v>10193590932</v>
      </c>
      <c r="Z236" s="26">
        <f t="shared" si="66"/>
        <v>10193.590931999999</v>
      </c>
      <c r="AA236" s="9">
        <f t="shared" si="67"/>
        <v>2965544283053.52</v>
      </c>
      <c r="AB236" s="9">
        <v>296.55442830535202</v>
      </c>
      <c r="AC236" s="9">
        <f t="shared" si="68"/>
        <v>237903308727.52802</v>
      </c>
      <c r="AD236" s="9">
        <v>237903.308727528</v>
      </c>
      <c r="AE236" s="21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</row>
    <row r="237" spans="1:204">
      <c r="A237" s="7" t="s">
        <v>66</v>
      </c>
      <c r="B237" s="8">
        <v>2022</v>
      </c>
      <c r="C237" s="23">
        <v>394.17</v>
      </c>
      <c r="D237" s="24">
        <v>61.3</v>
      </c>
      <c r="E237" s="32">
        <v>0.1426</v>
      </c>
      <c r="F237" s="31">
        <v>104.63585856</v>
      </c>
      <c r="G237" s="26">
        <f t="shared" si="58"/>
        <v>1376457876049.98</v>
      </c>
      <c r="H237" s="26">
        <f t="shared" si="59"/>
        <v>137.64578760499799</v>
      </c>
      <c r="I237" s="26">
        <f t="shared" si="60"/>
        <v>27519704501.664001</v>
      </c>
      <c r="J237" s="26">
        <f t="shared" si="73"/>
        <v>27519.704501664</v>
      </c>
      <c r="K237" s="27">
        <v>64014</v>
      </c>
      <c r="L237" s="27">
        <v>41.01</v>
      </c>
      <c r="M237" s="26">
        <f t="shared" si="61"/>
        <v>2355263369.9837999</v>
      </c>
      <c r="N237" s="26">
        <f t="shared" si="74"/>
        <v>2355.2633699838002</v>
      </c>
      <c r="O237" s="26">
        <f t="shared" si="62"/>
        <v>148521489970.5</v>
      </c>
      <c r="P237" s="26">
        <f t="shared" si="75"/>
        <v>148521.4899705</v>
      </c>
      <c r="Q237" s="27">
        <v>65537.070000000007</v>
      </c>
      <c r="R237" s="28">
        <f>Q237*19.5%</f>
        <v>12779.728649999999</v>
      </c>
      <c r="S237" s="28">
        <f>Q237*16.2%</f>
        <v>10617.00534</v>
      </c>
      <c r="T237" s="28">
        <f>Q237*14%</f>
        <v>9175.1898000000001</v>
      </c>
      <c r="U237" s="28">
        <f>Q237*44.3%</f>
        <v>29032.922009999998</v>
      </c>
      <c r="V237" s="28">
        <f>Q237*6.1%</f>
        <v>3997.76127</v>
      </c>
      <c r="W237" s="26">
        <f t="shared" si="63"/>
        <v>481173167940</v>
      </c>
      <c r="X237" s="26">
        <f t="shared" si="64"/>
        <v>481173.16794000001</v>
      </c>
      <c r="Y237" s="26">
        <f t="shared" si="65"/>
        <v>8991686004</v>
      </c>
      <c r="Z237" s="26">
        <f t="shared" si="66"/>
        <v>8991.6860039999992</v>
      </c>
      <c r="AA237" s="9">
        <f t="shared" si="67"/>
        <v>1859986307359.97</v>
      </c>
      <c r="AB237" s="9">
        <v>185.99863073599701</v>
      </c>
      <c r="AC237" s="9">
        <f t="shared" si="68"/>
        <v>185032880476.164</v>
      </c>
      <c r="AD237" s="9">
        <v>185032.88047616399</v>
      </c>
      <c r="AE237" s="21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</row>
    <row r="238" spans="1:204">
      <c r="A238" s="7" t="s">
        <v>66</v>
      </c>
      <c r="B238" s="8">
        <v>2023</v>
      </c>
      <c r="C238" s="23">
        <v>749.06</v>
      </c>
      <c r="D238" s="24">
        <v>115.22</v>
      </c>
      <c r="E238" s="32">
        <v>0.34420000000000001</v>
      </c>
      <c r="F238" s="31">
        <v>249.43360000000001</v>
      </c>
      <c r="G238" s="26">
        <f t="shared" si="58"/>
        <v>3061914010160</v>
      </c>
      <c r="H238" s="26">
        <f t="shared" si="59"/>
        <v>306.19140101599999</v>
      </c>
      <c r="I238" s="26">
        <f t="shared" si="60"/>
        <v>58812352308</v>
      </c>
      <c r="J238" s="26">
        <f t="shared" si="73"/>
        <v>58812.352308000001</v>
      </c>
      <c r="K238" s="27">
        <v>69600</v>
      </c>
      <c r="L238" s="27">
        <v>48.55</v>
      </c>
      <c r="M238" s="26">
        <f t="shared" si="61"/>
        <v>3031609203.5999999</v>
      </c>
      <c r="N238" s="26">
        <f t="shared" si="74"/>
        <v>3031.6092036</v>
      </c>
      <c r="O238" s="26">
        <f t="shared" si="62"/>
        <v>191171451000</v>
      </c>
      <c r="P238" s="26">
        <f t="shared" si="75"/>
        <v>191171.451</v>
      </c>
      <c r="Q238" s="27">
        <v>81827.8</v>
      </c>
      <c r="R238" s="28">
        <f>Q238*19.5%</f>
        <v>15956.421</v>
      </c>
      <c r="S238" s="28">
        <f>Q238*16.2%</f>
        <v>13256.1036</v>
      </c>
      <c r="T238" s="28">
        <f>Q238*14%</f>
        <v>11455.892</v>
      </c>
      <c r="U238" s="28">
        <f>Q238*44.3%</f>
        <v>36249.715400000001</v>
      </c>
      <c r="V238" s="28">
        <f>Q238*6.1%</f>
        <v>4991.4957999999997</v>
      </c>
      <c r="W238" s="26">
        <f t="shared" si="63"/>
        <v>600779707600</v>
      </c>
      <c r="X238" s="26">
        <f t="shared" si="64"/>
        <v>600779.70759999997</v>
      </c>
      <c r="Y238" s="26">
        <f t="shared" si="65"/>
        <v>11226774160</v>
      </c>
      <c r="Z238" s="26">
        <f t="shared" si="66"/>
        <v>11226.774160000001</v>
      </c>
      <c r="AA238" s="9">
        <f t="shared" si="67"/>
        <v>3665725326963.6001</v>
      </c>
      <c r="AB238" s="9">
        <v>366.57253269635999</v>
      </c>
      <c r="AC238" s="9">
        <f t="shared" si="68"/>
        <v>261210577468</v>
      </c>
      <c r="AD238" s="9">
        <v>261210.577468</v>
      </c>
      <c r="AE238" s="21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</row>
    <row r="239" spans="1:204">
      <c r="A239" s="7" t="s">
        <v>66</v>
      </c>
      <c r="B239" s="8">
        <v>2024</v>
      </c>
      <c r="C239" s="28">
        <v>792.9</v>
      </c>
      <c r="D239" s="28">
        <v>109.18</v>
      </c>
      <c r="E239" s="34">
        <v>0.39</v>
      </c>
      <c r="F239" s="31">
        <v>249.43360000000001</v>
      </c>
      <c r="G239" s="26">
        <f t="shared" si="58"/>
        <v>3088283943040</v>
      </c>
      <c r="H239" s="26">
        <f t="shared" si="59"/>
        <v>308.82839430400003</v>
      </c>
      <c r="I239" s="26">
        <f t="shared" si="60"/>
        <v>60048099640</v>
      </c>
      <c r="J239" s="26">
        <f t="shared" si="73"/>
        <v>60048.09964</v>
      </c>
      <c r="K239" s="31">
        <v>69600</v>
      </c>
      <c r="L239" s="31">
        <v>48.55</v>
      </c>
      <c r="M239" s="26">
        <f t="shared" si="61"/>
        <v>3031609203.5999999</v>
      </c>
      <c r="N239" s="26">
        <f t="shared" ref="N239" si="76">M239/10000000000</f>
        <v>0.30316092035999997</v>
      </c>
      <c r="O239" s="26">
        <f t="shared" si="62"/>
        <v>191171451000</v>
      </c>
      <c r="P239" s="26">
        <f t="shared" si="75"/>
        <v>191171.451</v>
      </c>
      <c r="Q239" s="31">
        <v>81916.87</v>
      </c>
      <c r="R239" s="28">
        <f>Q239*19.5%</f>
        <v>15973.789650000001</v>
      </c>
      <c r="S239" s="28">
        <f>Q239*16.2%</f>
        <v>13270.532939999999</v>
      </c>
      <c r="T239" s="28">
        <f>Q239*14%</f>
        <v>11468.361800000001</v>
      </c>
      <c r="U239" s="28">
        <f>Q239*44.3%</f>
        <v>36289.173410000003</v>
      </c>
      <c r="V239" s="28">
        <f>Q239*6.1%</f>
        <v>4996.9290700000001</v>
      </c>
      <c r="W239" s="26">
        <f t="shared" si="63"/>
        <v>601433659540</v>
      </c>
      <c r="X239" s="26">
        <f t="shared" si="64"/>
        <v>601433.65954000002</v>
      </c>
      <c r="Y239" s="26">
        <f t="shared" si="65"/>
        <v>11238994564</v>
      </c>
      <c r="Z239" s="26">
        <f t="shared" si="66"/>
        <v>11238.994564000001</v>
      </c>
      <c r="AA239" s="9">
        <f t="shared" si="67"/>
        <v>3692749211783.6001</v>
      </c>
      <c r="AB239" s="9">
        <v>369.27492117835999</v>
      </c>
      <c r="AC239" s="9">
        <f t="shared" si="68"/>
        <v>262458545204</v>
      </c>
      <c r="AD239" s="9">
        <v>262458.54520400002</v>
      </c>
      <c r="AE239" s="21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</row>
    <row r="240" spans="1:204">
      <c r="A240" s="7" t="s">
        <v>68</v>
      </c>
      <c r="B240" s="8">
        <v>2008</v>
      </c>
      <c r="C240" s="23">
        <v>379</v>
      </c>
      <c r="D240" s="24">
        <v>1045.69</v>
      </c>
      <c r="E240" s="32">
        <v>6.04</v>
      </c>
      <c r="F240" s="31">
        <v>125.00430319</v>
      </c>
      <c r="G240" s="26">
        <f t="shared" si="58"/>
        <v>3357434413045.8398</v>
      </c>
      <c r="H240" s="26">
        <f t="shared" si="59"/>
        <v>335.743441304584</v>
      </c>
      <c r="I240" s="26">
        <f t="shared" si="60"/>
        <v>54184518032.786003</v>
      </c>
      <c r="J240" s="26">
        <f t="shared" si="73"/>
        <v>54184.518032786</v>
      </c>
      <c r="K240" s="27">
        <v>181558</v>
      </c>
      <c r="L240" s="27">
        <v>65.34</v>
      </c>
      <c r="M240" s="26">
        <f t="shared" si="61"/>
        <v>10643127458.7924</v>
      </c>
      <c r="N240" s="26">
        <f t="shared" si="74"/>
        <v>10643.1274587924</v>
      </c>
      <c r="O240" s="26">
        <f t="shared" si="62"/>
        <v>671149209159</v>
      </c>
      <c r="P240" s="26">
        <f t="shared" si="75"/>
        <v>671149.20915899996</v>
      </c>
      <c r="Q240" s="27">
        <v>24299.759999999998</v>
      </c>
      <c r="R240" s="28">
        <f>Q240*27.3%</f>
        <v>6633.8344800000004</v>
      </c>
      <c r="S240" s="28">
        <f>Q240*24.9%</f>
        <v>6050.6402399999997</v>
      </c>
      <c r="T240" s="28">
        <f>Q240*3.3%</f>
        <v>801.89207999999996</v>
      </c>
      <c r="U240" s="28">
        <f>Q240*36.7%</f>
        <v>8918.0119200000008</v>
      </c>
      <c r="V240" s="28">
        <f>Q240*7.8%</f>
        <v>1895.3812800000001</v>
      </c>
      <c r="W240" s="26">
        <f t="shared" si="63"/>
        <v>190977159787.20001</v>
      </c>
      <c r="X240" s="26">
        <f t="shared" si="64"/>
        <v>190977.15978720001</v>
      </c>
      <c r="Y240" s="26">
        <f t="shared" si="65"/>
        <v>3432098102.4000001</v>
      </c>
      <c r="Z240" s="26">
        <f t="shared" si="66"/>
        <v>3432.0981023999998</v>
      </c>
      <c r="AA240" s="9">
        <f t="shared" si="67"/>
        <v>3559054700291.8301</v>
      </c>
      <c r="AB240" s="9">
        <v>355.90547002918299</v>
      </c>
      <c r="AC240" s="9">
        <f t="shared" si="68"/>
        <v>728765825294.18604</v>
      </c>
      <c r="AD240" s="9">
        <v>728765.82529418601</v>
      </c>
      <c r="AE240" s="21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</row>
    <row r="241" spans="1:204">
      <c r="A241" s="7" t="s">
        <v>68</v>
      </c>
      <c r="B241" s="8">
        <v>2009</v>
      </c>
      <c r="C241" s="23">
        <v>394.05</v>
      </c>
      <c r="D241" s="24">
        <v>1197.23</v>
      </c>
      <c r="E241" s="32">
        <v>9.9700000000000006</v>
      </c>
      <c r="F241" s="31">
        <v>145.26573830999999</v>
      </c>
      <c r="G241" s="26">
        <f t="shared" si="58"/>
        <v>3832422671806.0098</v>
      </c>
      <c r="H241" s="26">
        <f t="shared" si="59"/>
        <v>383.242267180601</v>
      </c>
      <c r="I241" s="26">
        <f t="shared" si="60"/>
        <v>61083673537.314003</v>
      </c>
      <c r="J241" s="26">
        <f t="shared" si="73"/>
        <v>61083.673537314004</v>
      </c>
      <c r="K241" s="27">
        <v>210306</v>
      </c>
      <c r="L241" s="27">
        <v>56.4</v>
      </c>
      <c r="M241" s="26">
        <f t="shared" si="61"/>
        <v>10641565198.728001</v>
      </c>
      <c r="N241" s="26">
        <f t="shared" si="74"/>
        <v>10641.565198728</v>
      </c>
      <c r="O241" s="26">
        <f t="shared" si="62"/>
        <v>671050693980</v>
      </c>
      <c r="P241" s="26">
        <f t="shared" si="75"/>
        <v>671050.69397999998</v>
      </c>
      <c r="Q241" s="27">
        <v>29192.04</v>
      </c>
      <c r="R241" s="28">
        <f>Q241*28.9%</f>
        <v>8436.4995600000002</v>
      </c>
      <c r="S241" s="28">
        <f>Q241*23.4%</f>
        <v>6830.9373599999999</v>
      </c>
      <c r="T241" s="28">
        <f>Q241*3.5%</f>
        <v>1021.7214</v>
      </c>
      <c r="U241" s="28">
        <f>Q241*35.9%</f>
        <v>10479.942359999999</v>
      </c>
      <c r="V241" s="28">
        <f>Q241*8.4%</f>
        <v>2452.1313599999999</v>
      </c>
      <c r="W241" s="26">
        <f t="shared" si="63"/>
        <v>223441712568</v>
      </c>
      <c r="X241" s="26">
        <f t="shared" si="64"/>
        <v>223441.71256799999</v>
      </c>
      <c r="Y241" s="26">
        <f t="shared" si="65"/>
        <v>4034193967.8000002</v>
      </c>
      <c r="Z241" s="26">
        <f t="shared" si="66"/>
        <v>4034.1939677999999</v>
      </c>
      <c r="AA241" s="9">
        <f t="shared" si="67"/>
        <v>4066505949572.7402</v>
      </c>
      <c r="AB241" s="9">
        <v>406.650594957274</v>
      </c>
      <c r="AC241" s="9">
        <f t="shared" si="68"/>
        <v>736168561485.11401</v>
      </c>
      <c r="AD241" s="9">
        <v>736168.56148511404</v>
      </c>
      <c r="AE241" s="21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</row>
    <row r="242" spans="1:204">
      <c r="A242" s="7" t="s">
        <v>68</v>
      </c>
      <c r="B242" s="8">
        <v>2010</v>
      </c>
      <c r="C242" s="23">
        <v>434.94</v>
      </c>
      <c r="D242" s="24">
        <v>1211.51</v>
      </c>
      <c r="E242" s="32">
        <v>11.85</v>
      </c>
      <c r="F242" s="31">
        <v>177.42181087</v>
      </c>
      <c r="G242" s="26">
        <f t="shared" si="58"/>
        <v>4180660111370.5898</v>
      </c>
      <c r="H242" s="26">
        <f t="shared" si="59"/>
        <v>418.06601113705898</v>
      </c>
      <c r="I242" s="26">
        <f t="shared" si="60"/>
        <v>66909443726.578003</v>
      </c>
      <c r="J242" s="26">
        <f t="shared" si="73"/>
        <v>66909.443726578</v>
      </c>
      <c r="K242" s="27">
        <v>171384</v>
      </c>
      <c r="L242" s="27">
        <v>66.66</v>
      </c>
      <c r="M242" s="26">
        <f t="shared" si="61"/>
        <v>10249680481.444799</v>
      </c>
      <c r="N242" s="26">
        <f t="shared" si="74"/>
        <v>10249.680481444801</v>
      </c>
      <c r="O242" s="26">
        <f t="shared" si="62"/>
        <v>646338679668</v>
      </c>
      <c r="P242" s="26">
        <f t="shared" si="75"/>
        <v>646338.67966799997</v>
      </c>
      <c r="Q242" s="27">
        <v>35356.79</v>
      </c>
      <c r="R242" s="28">
        <f>Q242*32.9%</f>
        <v>11632.38391</v>
      </c>
      <c r="S242" s="28">
        <f>Q242*25%</f>
        <v>8839.1975000000002</v>
      </c>
      <c r="T242" s="28">
        <f>Q242*3.6%</f>
        <v>1272.8444400000001</v>
      </c>
      <c r="U242" s="28">
        <f>Q242*31%</f>
        <v>10960.6049</v>
      </c>
      <c r="V242" s="28">
        <f>Q242*7.5%</f>
        <v>2651.7592500000001</v>
      </c>
      <c r="W242" s="26">
        <f t="shared" si="63"/>
        <v>275464397322.09998</v>
      </c>
      <c r="X242" s="26">
        <f t="shared" si="64"/>
        <v>275464.39732210001</v>
      </c>
      <c r="Y242" s="26">
        <f t="shared" si="65"/>
        <v>4942879242</v>
      </c>
      <c r="Z242" s="26">
        <f t="shared" si="66"/>
        <v>4942.879242</v>
      </c>
      <c r="AA242" s="9">
        <f t="shared" si="67"/>
        <v>4466374189174.1396</v>
      </c>
      <c r="AB242" s="9">
        <v>446.63741891741398</v>
      </c>
      <c r="AC242" s="9">
        <f t="shared" si="68"/>
        <v>718191002636.578</v>
      </c>
      <c r="AD242" s="9">
        <v>718191.00263657805</v>
      </c>
      <c r="AE242" s="21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</row>
    <row r="243" spans="1:204">
      <c r="A243" s="7" t="s">
        <v>68</v>
      </c>
      <c r="B243" s="8">
        <v>2011</v>
      </c>
      <c r="C243" s="23">
        <v>471.62</v>
      </c>
      <c r="D243" s="24">
        <v>1256.9100000000001</v>
      </c>
      <c r="E243" s="32">
        <v>11.88</v>
      </c>
      <c r="F243" s="31">
        <v>202.422156</v>
      </c>
      <c r="G243" s="26">
        <f t="shared" si="58"/>
        <v>4516916914568.4004</v>
      </c>
      <c r="H243" s="26">
        <f t="shared" si="59"/>
        <v>451.69169145683998</v>
      </c>
      <c r="I243" s="26">
        <f t="shared" si="60"/>
        <v>72431598586.399994</v>
      </c>
      <c r="J243" s="26">
        <f t="shared" si="73"/>
        <v>72431.598586399996</v>
      </c>
      <c r="K243" s="27">
        <v>176268</v>
      </c>
      <c r="L243" s="27">
        <v>67.09</v>
      </c>
      <c r="M243" s="26">
        <f t="shared" si="61"/>
        <v>10609771037.0604</v>
      </c>
      <c r="N243" s="26">
        <f t="shared" si="74"/>
        <v>10609.7710370604</v>
      </c>
      <c r="O243" s="26">
        <f t="shared" si="62"/>
        <v>669045773289</v>
      </c>
      <c r="P243" s="26">
        <f t="shared" si="75"/>
        <v>669045.77328900003</v>
      </c>
      <c r="Q243" s="27">
        <v>42120.23</v>
      </c>
      <c r="R243" s="28">
        <f>Q243*29.5%</f>
        <v>12425.467850000001</v>
      </c>
      <c r="S243" s="28">
        <f>Q243*23.7%</f>
        <v>9982.4945100000004</v>
      </c>
      <c r="T243" s="28">
        <f>Q243*15.2%</f>
        <v>6402.2749599999997</v>
      </c>
      <c r="U243" s="28">
        <f>Q243*28.9%</f>
        <v>12172.74647</v>
      </c>
      <c r="V243" s="28">
        <f>Q243*2.6%</f>
        <v>1095.12598</v>
      </c>
      <c r="W243" s="26">
        <f t="shared" si="63"/>
        <v>342668288760.40002</v>
      </c>
      <c r="X243" s="26">
        <f t="shared" si="64"/>
        <v>342668.28876040003</v>
      </c>
      <c r="Y243" s="26">
        <f t="shared" si="65"/>
        <v>6224948791.6999998</v>
      </c>
      <c r="Z243" s="26">
        <f t="shared" si="66"/>
        <v>6224.9487916999997</v>
      </c>
      <c r="AA243" s="9">
        <f t="shared" si="67"/>
        <v>4870194974365.8604</v>
      </c>
      <c r="AB243" s="9">
        <v>487.01949743658599</v>
      </c>
      <c r="AC243" s="9">
        <f t="shared" si="68"/>
        <v>747702320667.09998</v>
      </c>
      <c r="AD243" s="9">
        <v>747702.32066710002</v>
      </c>
      <c r="AE243" s="21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</row>
    <row r="244" spans="1:204">
      <c r="A244" s="7" t="s">
        <v>68</v>
      </c>
      <c r="B244" s="8">
        <v>2012</v>
      </c>
      <c r="C244" s="23">
        <v>513.69000000000005</v>
      </c>
      <c r="D244" s="24">
        <v>1309.95</v>
      </c>
      <c r="E244" s="32">
        <v>12.5</v>
      </c>
      <c r="F244" s="31">
        <v>299.31583799999999</v>
      </c>
      <c r="G244" s="26">
        <f t="shared" si="58"/>
        <v>5509713194448.2002</v>
      </c>
      <c r="H244" s="26">
        <f t="shared" si="59"/>
        <v>550.97131944481998</v>
      </c>
      <c r="I244" s="26">
        <f t="shared" si="60"/>
        <v>87622481437.199997</v>
      </c>
      <c r="J244" s="26">
        <f t="shared" si="73"/>
        <v>87622.481437199996</v>
      </c>
      <c r="K244" s="27" t="s">
        <v>69</v>
      </c>
      <c r="L244" s="27">
        <v>63.54</v>
      </c>
      <c r="M244" s="26">
        <f t="shared" si="61"/>
        <v>9441819879.1704006</v>
      </c>
      <c r="N244" s="26">
        <f t="shared" si="74"/>
        <v>9441.8198791703999</v>
      </c>
      <c r="O244" s="26">
        <f t="shared" si="62"/>
        <v>595395476514</v>
      </c>
      <c r="P244" s="26">
        <f t="shared" si="75"/>
        <v>595395.47651399998</v>
      </c>
      <c r="Q244" s="27">
        <v>49208.91</v>
      </c>
      <c r="R244" s="28">
        <f>Q244*28%</f>
        <v>13778.4948</v>
      </c>
      <c r="S244" s="28">
        <f>Q244*24.4%</f>
        <v>12006.974039999999</v>
      </c>
      <c r="T244" s="28">
        <f>Q244*12.8%</f>
        <v>6298.7404800000004</v>
      </c>
      <c r="U244" s="28">
        <f>Q244*32%</f>
        <v>15746.851199999999</v>
      </c>
      <c r="V244" s="28">
        <f>Q244*2.9%</f>
        <v>1427.0583899999999</v>
      </c>
      <c r="W244" s="26">
        <f t="shared" si="63"/>
        <v>402999320979.59998</v>
      </c>
      <c r="X244" s="26">
        <f t="shared" si="64"/>
        <v>402999.32097960002</v>
      </c>
      <c r="Y244" s="26">
        <f t="shared" si="65"/>
        <v>7300387843.0500002</v>
      </c>
      <c r="Z244" s="26">
        <f t="shared" si="66"/>
        <v>7300.3878430499999</v>
      </c>
      <c r="AA244" s="9">
        <f t="shared" si="67"/>
        <v>5922154335306.9697</v>
      </c>
      <c r="AB244" s="9">
        <v>592.21543353069706</v>
      </c>
      <c r="AC244" s="9">
        <f t="shared" si="68"/>
        <v>690318345794.25</v>
      </c>
      <c r="AD244" s="9">
        <v>690318.34579425002</v>
      </c>
      <c r="AE244" s="21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</row>
    <row r="245" spans="1:204">
      <c r="A245" s="7" t="s">
        <v>68</v>
      </c>
      <c r="B245" s="8">
        <v>2013</v>
      </c>
      <c r="C245" s="23">
        <v>552.41</v>
      </c>
      <c r="D245" s="24">
        <v>520.34</v>
      </c>
      <c r="E245" s="32">
        <v>11.53</v>
      </c>
      <c r="F245" s="31">
        <v>376.35490499999997</v>
      </c>
      <c r="G245" s="26">
        <f t="shared" si="58"/>
        <v>4775275598429.5</v>
      </c>
      <c r="H245" s="26">
        <f t="shared" si="59"/>
        <v>477.52755984294998</v>
      </c>
      <c r="I245" s="26">
        <f t="shared" si="60"/>
        <v>79191722507</v>
      </c>
      <c r="J245" s="26">
        <f t="shared" si="73"/>
        <v>79191.722506999999</v>
      </c>
      <c r="K245" s="27">
        <v>168939</v>
      </c>
      <c r="L245" s="27">
        <v>55.73</v>
      </c>
      <c r="M245" s="26">
        <f t="shared" si="61"/>
        <v>8446829056.5698996</v>
      </c>
      <c r="N245" s="26">
        <f t="shared" si="74"/>
        <v>8446.8290565699008</v>
      </c>
      <c r="O245" s="26">
        <f t="shared" si="62"/>
        <v>532651954340.25</v>
      </c>
      <c r="P245" s="26">
        <f t="shared" si="75"/>
        <v>532651.95434025</v>
      </c>
      <c r="Q245" s="27">
        <v>54714.71</v>
      </c>
      <c r="R245" s="28">
        <f>Q245*28.1%</f>
        <v>15374.83351</v>
      </c>
      <c r="S245" s="28">
        <f>Q245*25.6%</f>
        <v>14006.965759999999</v>
      </c>
      <c r="T245" s="28">
        <f>Q245*10.6%</f>
        <v>5799.7592599999998</v>
      </c>
      <c r="U245" s="28">
        <f>Q245*33.1%</f>
        <v>18110.569009999999</v>
      </c>
      <c r="V245" s="28">
        <f>Q245*2.7%</f>
        <v>1477.2971700000001</v>
      </c>
      <c r="W245" s="26">
        <f t="shared" si="63"/>
        <v>453189905693.79999</v>
      </c>
      <c r="X245" s="26">
        <f t="shared" si="64"/>
        <v>453189.90569380001</v>
      </c>
      <c r="Y245" s="26">
        <f t="shared" si="65"/>
        <v>8171641938.5</v>
      </c>
      <c r="Z245" s="26">
        <f t="shared" si="66"/>
        <v>8171.6419384999999</v>
      </c>
      <c r="AA245" s="9">
        <f t="shared" si="67"/>
        <v>5236912333179.8701</v>
      </c>
      <c r="AB245" s="9">
        <v>523.69123331798698</v>
      </c>
      <c r="AC245" s="9">
        <f t="shared" si="68"/>
        <v>620015318785.75</v>
      </c>
      <c r="AD245" s="9">
        <v>620015.31878574996</v>
      </c>
      <c r="AE245" s="21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</row>
    <row r="246" spans="1:204">
      <c r="A246" s="7" t="s">
        <v>68</v>
      </c>
      <c r="B246" s="8">
        <v>2014</v>
      </c>
      <c r="C246" s="23">
        <v>620.38</v>
      </c>
      <c r="D246" s="24">
        <v>511.41</v>
      </c>
      <c r="E246" s="32">
        <v>11.81</v>
      </c>
      <c r="F246" s="31">
        <v>419.53436799999997</v>
      </c>
      <c r="G246" s="26">
        <f t="shared" si="58"/>
        <v>5199930530515.2002</v>
      </c>
      <c r="H246" s="26">
        <f t="shared" si="59"/>
        <v>519.99305305151995</v>
      </c>
      <c r="I246" s="26">
        <f t="shared" si="60"/>
        <v>86707847019.199997</v>
      </c>
      <c r="J246" s="26">
        <f t="shared" si="73"/>
        <v>86707.847019199995</v>
      </c>
      <c r="K246" s="27">
        <v>156454</v>
      </c>
      <c r="L246" s="27">
        <v>55.88</v>
      </c>
      <c r="M246" s="26">
        <f t="shared" si="61"/>
        <v>7843642869.8584003</v>
      </c>
      <c r="N246" s="26">
        <f t="shared" si="74"/>
        <v>7843.6428698584004</v>
      </c>
      <c r="O246" s="26">
        <f t="shared" si="62"/>
        <v>494615396594</v>
      </c>
      <c r="P246" s="26">
        <f t="shared" si="75"/>
        <v>494615.39659399999</v>
      </c>
      <c r="Q246" s="27">
        <v>60022.65</v>
      </c>
      <c r="R246" s="28">
        <f>Q246*14.2%</f>
        <v>8523.2163</v>
      </c>
      <c r="S246" s="28">
        <f>Q246*50.1%</f>
        <v>30071.34765</v>
      </c>
      <c r="T246" s="28">
        <f>Q246*9.1%</f>
        <v>5462.0611500000005</v>
      </c>
      <c r="U246" s="28">
        <f>Q246*24%</f>
        <v>14405.436</v>
      </c>
      <c r="V246" s="28">
        <f>Q246*2.6%</f>
        <v>1560.5889</v>
      </c>
      <c r="W246" s="26">
        <f t="shared" si="63"/>
        <v>668485458033</v>
      </c>
      <c r="X246" s="26">
        <f t="shared" si="64"/>
        <v>668485.458033</v>
      </c>
      <c r="Y246" s="26">
        <f t="shared" si="65"/>
        <v>11350583228.25</v>
      </c>
      <c r="Z246" s="26">
        <f t="shared" si="66"/>
        <v>11350.58322825</v>
      </c>
      <c r="AA246" s="9">
        <f t="shared" si="67"/>
        <v>5876259631418.0596</v>
      </c>
      <c r="AB246" s="9">
        <v>587.62596314180598</v>
      </c>
      <c r="AC246" s="9">
        <f t="shared" si="68"/>
        <v>592673826841.44995</v>
      </c>
      <c r="AD246" s="9">
        <v>592673.82684144995</v>
      </c>
      <c r="AE246" s="21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</row>
    <row r="247" spans="1:204">
      <c r="A247" s="7" t="s">
        <v>68</v>
      </c>
      <c r="B247" s="8">
        <v>2015</v>
      </c>
      <c r="C247" s="23">
        <v>664.31</v>
      </c>
      <c r="D247" s="24">
        <v>471.37</v>
      </c>
      <c r="E247" s="32">
        <v>11.64</v>
      </c>
      <c r="F247" s="31">
        <v>502.38865800000002</v>
      </c>
      <c r="G247" s="26">
        <f t="shared" si="58"/>
        <v>5898143319646.2002</v>
      </c>
      <c r="H247" s="26">
        <f t="shared" si="59"/>
        <v>589.81433196462001</v>
      </c>
      <c r="I247" s="26">
        <f t="shared" si="60"/>
        <v>97821164745.199997</v>
      </c>
      <c r="J247" s="26">
        <f t="shared" si="73"/>
        <v>97821.164745200003</v>
      </c>
      <c r="K247" s="27">
        <v>163097</v>
      </c>
      <c r="L247" s="27">
        <v>53.59</v>
      </c>
      <c r="M247" s="26">
        <f t="shared" si="61"/>
        <v>7841596164.9090996</v>
      </c>
      <c r="N247" s="26">
        <f t="shared" si="74"/>
        <v>7841.5961649090996</v>
      </c>
      <c r="O247" s="26">
        <f t="shared" si="62"/>
        <v>494486332612.25</v>
      </c>
      <c r="P247" s="26">
        <f t="shared" si="75"/>
        <v>494486.33261225</v>
      </c>
      <c r="Q247" s="27">
        <v>65505.78</v>
      </c>
      <c r="R247" s="28">
        <f>Q247*13.9%</f>
        <v>9105.3034200000002</v>
      </c>
      <c r="S247" s="28">
        <f>Q247*48.3%</f>
        <v>31639.291740000001</v>
      </c>
      <c r="T247" s="28">
        <f>Q247*8.1%</f>
        <v>5305.9681799999998</v>
      </c>
      <c r="U247" s="28">
        <f>Q247*27.2%</f>
        <v>17817.57216</v>
      </c>
      <c r="V247" s="28">
        <f>Q247*2.5%</f>
        <v>1637.6445000000001</v>
      </c>
      <c r="W247" s="26">
        <f t="shared" si="63"/>
        <v>716168797219.80005</v>
      </c>
      <c r="X247" s="26">
        <f t="shared" si="64"/>
        <v>716168.79721979995</v>
      </c>
      <c r="Y247" s="26">
        <f t="shared" si="65"/>
        <v>12202744227.299999</v>
      </c>
      <c r="Z247" s="26">
        <f t="shared" si="66"/>
        <v>12202.7442273</v>
      </c>
      <c r="AA247" s="9">
        <f t="shared" si="67"/>
        <v>6622153713030.9102</v>
      </c>
      <c r="AB247" s="9">
        <v>662.21537130309105</v>
      </c>
      <c r="AC247" s="9">
        <f t="shared" si="68"/>
        <v>604510241584.75</v>
      </c>
      <c r="AD247" s="9">
        <v>604510.24158475001</v>
      </c>
      <c r="AE247" s="21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</row>
    <row r="248" spans="1:204">
      <c r="A248" s="7" t="s">
        <v>68</v>
      </c>
      <c r="B248" s="8">
        <v>2016</v>
      </c>
      <c r="C248" s="23">
        <v>704.52</v>
      </c>
      <c r="D248" s="24">
        <v>472.4</v>
      </c>
      <c r="E248" s="32">
        <v>12</v>
      </c>
      <c r="F248" s="31">
        <v>587.54713400000003</v>
      </c>
      <c r="G248" s="26">
        <f t="shared" si="58"/>
        <v>6689581665062.5996</v>
      </c>
      <c r="H248" s="26">
        <f t="shared" si="59"/>
        <v>668.95816650626</v>
      </c>
      <c r="I248" s="26">
        <f t="shared" si="60"/>
        <v>110140327139.60001</v>
      </c>
      <c r="J248" s="26">
        <f t="shared" si="73"/>
        <v>110140.32713960001</v>
      </c>
      <c r="K248" s="27">
        <v>158920</v>
      </c>
      <c r="L248" s="27">
        <v>54.77</v>
      </c>
      <c r="M248" s="26">
        <f t="shared" si="61"/>
        <v>7809011103.0279999</v>
      </c>
      <c r="N248" s="26">
        <f t="shared" si="74"/>
        <v>7809.0111030280004</v>
      </c>
      <c r="O248" s="26">
        <f t="shared" si="62"/>
        <v>492431538230</v>
      </c>
      <c r="P248" s="26">
        <f t="shared" si="75"/>
        <v>492431.53823000001</v>
      </c>
      <c r="Q248" s="27">
        <v>71201.47</v>
      </c>
      <c r="R248" s="28">
        <f>Q248*29.5%</f>
        <v>21004.433649999999</v>
      </c>
      <c r="S248" s="28">
        <f>Q248*30.1%</f>
        <v>21431.642469999999</v>
      </c>
      <c r="T248" s="28">
        <f>Q248*12.6%</f>
        <v>8971.3852200000001</v>
      </c>
      <c r="U248" s="28">
        <f>Q248*22.1%</f>
        <v>15735.524869999999</v>
      </c>
      <c r="V248" s="28">
        <f>Q248*5.6%</f>
        <v>3987.2823199999998</v>
      </c>
      <c r="W248" s="26">
        <f t="shared" si="63"/>
        <v>615867082970.80005</v>
      </c>
      <c r="X248" s="26">
        <f t="shared" si="64"/>
        <v>615867.08297079999</v>
      </c>
      <c r="Y248" s="26">
        <f t="shared" si="65"/>
        <v>10928001615.6</v>
      </c>
      <c r="Z248" s="26">
        <f t="shared" si="66"/>
        <v>10928.0016156</v>
      </c>
      <c r="AA248" s="9">
        <f t="shared" si="67"/>
        <v>7313257759136.4297</v>
      </c>
      <c r="AB248" s="9">
        <v>731.32577591364304</v>
      </c>
      <c r="AC248" s="9">
        <f t="shared" si="68"/>
        <v>613499866985.19995</v>
      </c>
      <c r="AD248" s="9">
        <v>613499.86698519997</v>
      </c>
      <c r="AE248" s="21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</row>
    <row r="249" spans="1:204">
      <c r="A249" s="7" t="s">
        <v>68</v>
      </c>
      <c r="B249" s="8">
        <v>2017</v>
      </c>
      <c r="C249" s="23">
        <v>754.14</v>
      </c>
      <c r="D249" s="24">
        <v>481.04</v>
      </c>
      <c r="E249" s="32">
        <v>12.07</v>
      </c>
      <c r="F249" s="31">
        <v>583.82787499999995</v>
      </c>
      <c r="G249" s="26">
        <f t="shared" si="58"/>
        <v>6714886817212.5</v>
      </c>
      <c r="H249" s="26">
        <f t="shared" si="59"/>
        <v>671.48868172125003</v>
      </c>
      <c r="I249" s="26">
        <f t="shared" si="60"/>
        <v>111442332425</v>
      </c>
      <c r="J249" s="26">
        <f t="shared" si="73"/>
        <v>111442.332425</v>
      </c>
      <c r="K249" s="27">
        <v>146757</v>
      </c>
      <c r="L249" s="27">
        <v>54.94</v>
      </c>
      <c r="M249" s="26">
        <f t="shared" si="61"/>
        <v>7233728814.2886</v>
      </c>
      <c r="N249" s="26">
        <f t="shared" si="74"/>
        <v>7233.7288142886</v>
      </c>
      <c r="O249" s="26">
        <f t="shared" si="62"/>
        <v>456154583488.5</v>
      </c>
      <c r="P249" s="26">
        <f t="shared" si="75"/>
        <v>456154.58348849998</v>
      </c>
      <c r="Q249" s="27">
        <v>78460.37</v>
      </c>
      <c r="R249" s="28">
        <f>Q249*29.4%</f>
        <v>23067.34878</v>
      </c>
      <c r="S249" s="28">
        <f>Q249*24.8%</f>
        <v>19458.171760000001</v>
      </c>
      <c r="T249" s="28">
        <f>Q249*11.9%</f>
        <v>9336.7840300000007</v>
      </c>
      <c r="U249" s="28">
        <f>Q249*29.8%</f>
        <v>23381.190259999999</v>
      </c>
      <c r="V249" s="28">
        <f>Q249*4.1%</f>
        <v>3216.8751699999998</v>
      </c>
      <c r="W249" s="26">
        <f t="shared" si="63"/>
        <v>638245295009.40002</v>
      </c>
      <c r="X249" s="26">
        <f t="shared" si="64"/>
        <v>638245.2950094</v>
      </c>
      <c r="Y249" s="26">
        <f t="shared" si="65"/>
        <v>11529359069.65</v>
      </c>
      <c r="Z249" s="26">
        <f t="shared" si="66"/>
        <v>11529.35906965</v>
      </c>
      <c r="AA249" s="9">
        <f t="shared" si="67"/>
        <v>7360365841036.1904</v>
      </c>
      <c r="AB249" s="9">
        <v>736.03658410361902</v>
      </c>
      <c r="AC249" s="9">
        <f t="shared" si="68"/>
        <v>579126274983.15002</v>
      </c>
      <c r="AD249" s="9">
        <v>579126.27498314995</v>
      </c>
      <c r="AE249" s="21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</row>
    <row r="250" spans="1:204">
      <c r="A250" s="7" t="s">
        <v>68</v>
      </c>
      <c r="B250" s="8">
        <v>2018</v>
      </c>
      <c r="C250" s="23">
        <v>783.28</v>
      </c>
      <c r="D250" s="24">
        <v>493.57</v>
      </c>
      <c r="E250" s="32">
        <v>12.76</v>
      </c>
      <c r="F250" s="31">
        <v>586.278324</v>
      </c>
      <c r="G250" s="26">
        <f t="shared" si="58"/>
        <v>6785242446103.5996</v>
      </c>
      <c r="H250" s="26">
        <f t="shared" si="59"/>
        <v>678.52424461036003</v>
      </c>
      <c r="I250" s="26">
        <f t="shared" si="60"/>
        <v>112998072325.60001</v>
      </c>
      <c r="J250" s="26">
        <f t="shared" si="73"/>
        <v>112998.07232560001</v>
      </c>
      <c r="K250" s="27">
        <v>141531</v>
      </c>
      <c r="L250" s="27">
        <v>52.97</v>
      </c>
      <c r="M250" s="26">
        <f t="shared" si="61"/>
        <v>6725991144.2918997</v>
      </c>
      <c r="N250" s="26">
        <f t="shared" si="74"/>
        <v>6725.9911442919001</v>
      </c>
      <c r="O250" s="26">
        <f t="shared" si="62"/>
        <v>424136951735.25</v>
      </c>
      <c r="P250" s="26">
        <f t="shared" si="75"/>
        <v>424136.95173525001</v>
      </c>
      <c r="Q250" s="27">
        <v>86412.1</v>
      </c>
      <c r="R250" s="28">
        <f>Q250*28.7%</f>
        <v>24800.272700000001</v>
      </c>
      <c r="S250" s="28">
        <f>Q250*24.4%</f>
        <v>21084.5524</v>
      </c>
      <c r="T250" s="28">
        <f>Q250*13.3%</f>
        <v>11492.809300000001</v>
      </c>
      <c r="U250" s="28">
        <f>Q250*29.5%</f>
        <v>25491.569500000001</v>
      </c>
      <c r="V250" s="28">
        <f>Q250*4%</f>
        <v>3456.4839999999999</v>
      </c>
      <c r="W250" s="26">
        <f t="shared" si="63"/>
        <v>702462971562</v>
      </c>
      <c r="X250" s="26">
        <f t="shared" si="64"/>
        <v>702462.97156199999</v>
      </c>
      <c r="Y250" s="26">
        <f t="shared" si="65"/>
        <v>12714244333.5</v>
      </c>
      <c r="Z250" s="26">
        <f t="shared" si="66"/>
        <v>12714.244333500001</v>
      </c>
      <c r="AA250" s="9">
        <f t="shared" si="67"/>
        <v>7494431408809.8896</v>
      </c>
      <c r="AB250" s="9">
        <v>749.44314088098895</v>
      </c>
      <c r="AC250" s="9">
        <f t="shared" si="68"/>
        <v>549849268394.34998</v>
      </c>
      <c r="AD250" s="9">
        <v>549849.26839434996</v>
      </c>
      <c r="AE250" s="21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</row>
    <row r="251" spans="1:204">
      <c r="A251" s="7" t="s">
        <v>68</v>
      </c>
      <c r="B251" s="8">
        <v>2019</v>
      </c>
      <c r="C251" s="23">
        <v>831.04</v>
      </c>
      <c r="D251" s="24">
        <v>492.56</v>
      </c>
      <c r="E251" s="32">
        <v>14.39</v>
      </c>
      <c r="F251" s="31">
        <v>851.73554200000001</v>
      </c>
      <c r="G251" s="26">
        <f t="shared" si="58"/>
        <v>9178955226733.8008</v>
      </c>
      <c r="H251" s="26">
        <f t="shared" si="59"/>
        <v>917.89552267338001</v>
      </c>
      <c r="I251" s="26">
        <f t="shared" si="60"/>
        <v>148847914134.79999</v>
      </c>
      <c r="J251" s="26">
        <f t="shared" si="73"/>
        <v>148847.9141348</v>
      </c>
      <c r="K251" s="27">
        <v>131194</v>
      </c>
      <c r="L251" s="27">
        <v>53.12</v>
      </c>
      <c r="M251" s="26">
        <f t="shared" si="61"/>
        <v>6252400410.4575996</v>
      </c>
      <c r="N251" s="26">
        <f t="shared" si="74"/>
        <v>6252.4004104575997</v>
      </c>
      <c r="O251" s="26">
        <f t="shared" si="62"/>
        <v>394272605216</v>
      </c>
      <c r="P251" s="26">
        <f t="shared" si="75"/>
        <v>394272.605216</v>
      </c>
      <c r="Q251" s="27">
        <v>93809.3</v>
      </c>
      <c r="R251" s="28">
        <f>Q251*28.8%</f>
        <v>27017.078399999999</v>
      </c>
      <c r="S251" s="28">
        <f>Q251*23.8%</f>
        <v>22326.613399999998</v>
      </c>
      <c r="T251" s="28">
        <f>Q251*13.3%</f>
        <v>12476.6369</v>
      </c>
      <c r="U251" s="28">
        <f>Q251*30%</f>
        <v>28142.79</v>
      </c>
      <c r="V251" s="28">
        <f>Q251*4%</f>
        <v>3752.3719999999998</v>
      </c>
      <c r="W251" s="26">
        <f t="shared" si="63"/>
        <v>756359995482</v>
      </c>
      <c r="X251" s="26">
        <f t="shared" si="64"/>
        <v>756359.99548200006</v>
      </c>
      <c r="Y251" s="26">
        <f t="shared" si="65"/>
        <v>13717733939</v>
      </c>
      <c r="Z251" s="26">
        <f t="shared" si="66"/>
        <v>13717.733939</v>
      </c>
      <c r="AA251" s="9">
        <f t="shared" si="67"/>
        <v>9941567622626.2598</v>
      </c>
      <c r="AB251" s="9">
        <v>994.15676226262599</v>
      </c>
      <c r="AC251" s="9">
        <f t="shared" si="68"/>
        <v>556838253289.80005</v>
      </c>
      <c r="AD251" s="9">
        <v>556838.25328980002</v>
      </c>
      <c r="AE251" s="21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</row>
    <row r="252" spans="1:204">
      <c r="A252" s="7" t="s">
        <v>68</v>
      </c>
      <c r="B252" s="8">
        <v>2020</v>
      </c>
      <c r="C252" s="23">
        <v>432.97</v>
      </c>
      <c r="D252" s="24">
        <v>159.31</v>
      </c>
      <c r="E252" s="32">
        <v>3.95</v>
      </c>
      <c r="F252" s="31">
        <v>297.15915700099401</v>
      </c>
      <c r="G252" s="26">
        <f t="shared" si="58"/>
        <v>3300234849741.1099</v>
      </c>
      <c r="H252" s="26">
        <f t="shared" si="59"/>
        <v>330.023484974111</v>
      </c>
      <c r="I252" s="26">
        <f t="shared" si="60"/>
        <v>56129190315.928596</v>
      </c>
      <c r="J252" s="26">
        <f t="shared" si="73"/>
        <v>56129.190315928601</v>
      </c>
      <c r="K252" s="27">
        <v>115383</v>
      </c>
      <c r="L252" s="27">
        <v>39.72</v>
      </c>
      <c r="M252" s="26">
        <f t="shared" si="61"/>
        <v>4111741557.8892002</v>
      </c>
      <c r="N252" s="26">
        <f t="shared" si="74"/>
        <v>4111.7415578891996</v>
      </c>
      <c r="O252" s="26">
        <f t="shared" si="62"/>
        <v>259283946897</v>
      </c>
      <c r="P252" s="26">
        <f t="shared" si="75"/>
        <v>259283.94689699999</v>
      </c>
      <c r="Q252" s="27">
        <v>57722.400000000001</v>
      </c>
      <c r="R252" s="28">
        <f>Q252*18%</f>
        <v>10390.031999999999</v>
      </c>
      <c r="S252" s="28">
        <f>Q252*15.5%</f>
        <v>8946.9719999999998</v>
      </c>
      <c r="T252" s="28">
        <f>Q252*15.8%</f>
        <v>9120.1391999999996</v>
      </c>
      <c r="U252" s="28">
        <f>Q252*44%</f>
        <v>25397.856</v>
      </c>
      <c r="V252" s="28">
        <f>Q252*6.7%</f>
        <v>3867.4007999999999</v>
      </c>
      <c r="W252" s="26">
        <f t="shared" si="63"/>
        <v>421178418288</v>
      </c>
      <c r="X252" s="26">
        <f t="shared" si="64"/>
        <v>421178.41828799999</v>
      </c>
      <c r="Y252" s="26">
        <f t="shared" si="65"/>
        <v>7896424320</v>
      </c>
      <c r="Z252" s="26">
        <f t="shared" si="66"/>
        <v>7896.4243200000001</v>
      </c>
      <c r="AA252" s="9">
        <f t="shared" si="67"/>
        <v>3725525009587</v>
      </c>
      <c r="AB252" s="9">
        <v>372.55250095870002</v>
      </c>
      <c r="AC252" s="9">
        <f t="shared" si="68"/>
        <v>323309561532.92902</v>
      </c>
      <c r="AD252" s="9">
        <v>323309.56153292902</v>
      </c>
      <c r="AE252" s="21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</row>
    <row r="253" spans="1:204">
      <c r="A253" s="7" t="s">
        <v>68</v>
      </c>
      <c r="B253" s="8">
        <v>2021</v>
      </c>
      <c r="C253" s="23">
        <v>525.13</v>
      </c>
      <c r="D253" s="24">
        <v>177.83</v>
      </c>
      <c r="E253" s="32">
        <v>3.85</v>
      </c>
      <c r="F253" s="31">
        <v>369.99733789275098</v>
      </c>
      <c r="G253" s="26">
        <f t="shared" si="58"/>
        <v>4058375361347.5601</v>
      </c>
      <c r="H253" s="26">
        <f t="shared" si="59"/>
        <v>405.83753613475602</v>
      </c>
      <c r="I253" s="26">
        <f t="shared" si="60"/>
        <v>68925789723.322006</v>
      </c>
      <c r="J253" s="26">
        <f t="shared" si="73"/>
        <v>68925.789723321999</v>
      </c>
      <c r="K253" s="27">
        <v>183014</v>
      </c>
      <c r="L253" s="27">
        <v>43.29</v>
      </c>
      <c r="M253" s="26">
        <f t="shared" si="61"/>
        <v>7107987280.7502003</v>
      </c>
      <c r="N253" s="26">
        <f t="shared" si="74"/>
        <v>7107.9872807501997</v>
      </c>
      <c r="O253" s="26">
        <f t="shared" si="62"/>
        <v>448225398094.5</v>
      </c>
      <c r="P253" s="26">
        <f t="shared" si="75"/>
        <v>448225.39809450001</v>
      </c>
      <c r="Q253" s="27">
        <v>73052.2</v>
      </c>
      <c r="R253" s="28">
        <f>Q253*19.5%</f>
        <v>14245.179</v>
      </c>
      <c r="S253" s="28">
        <f>Q253*16.2%</f>
        <v>11834.456399999999</v>
      </c>
      <c r="T253" s="28">
        <f>Q253*14%</f>
        <v>10227.308000000001</v>
      </c>
      <c r="U253" s="28">
        <f>Q253*44.3%</f>
        <v>32362.124599999999</v>
      </c>
      <c r="V253" s="28">
        <f>Q253*6.1%</f>
        <v>4456.1841999999997</v>
      </c>
      <c r="W253" s="26">
        <f t="shared" si="63"/>
        <v>536349252400</v>
      </c>
      <c r="X253" s="26">
        <f t="shared" si="64"/>
        <v>536349.2524</v>
      </c>
      <c r="Y253" s="26">
        <f t="shared" si="65"/>
        <v>10022761840</v>
      </c>
      <c r="Z253" s="26">
        <f t="shared" si="66"/>
        <v>10022.761839999999</v>
      </c>
      <c r="AA253" s="9">
        <f t="shared" si="67"/>
        <v>4601832601028.2998</v>
      </c>
      <c r="AB253" s="9">
        <v>460.18326010282999</v>
      </c>
      <c r="AC253" s="9">
        <f t="shared" si="68"/>
        <v>527173949657.82202</v>
      </c>
      <c r="AD253" s="9">
        <v>527173.94965782203</v>
      </c>
      <c r="AE253" s="21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</row>
    <row r="254" spans="1:204">
      <c r="A254" s="7" t="s">
        <v>68</v>
      </c>
      <c r="B254" s="8">
        <v>2022</v>
      </c>
      <c r="C254" s="23">
        <v>313.83</v>
      </c>
      <c r="D254" s="24">
        <v>98.29</v>
      </c>
      <c r="E254" s="32">
        <v>3.19</v>
      </c>
      <c r="F254" s="31">
        <v>303.25452110029698</v>
      </c>
      <c r="G254" s="26">
        <f t="shared" si="58"/>
        <v>3139763255580.9199</v>
      </c>
      <c r="H254" s="26">
        <f t="shared" si="59"/>
        <v>313.97632555809201</v>
      </c>
      <c r="I254" s="26">
        <f t="shared" si="60"/>
        <v>51630119230.378403</v>
      </c>
      <c r="J254" s="26">
        <f t="shared" si="73"/>
        <v>51630.119230378397</v>
      </c>
      <c r="K254" s="27">
        <v>98571</v>
      </c>
      <c r="L254" s="27">
        <v>39.44</v>
      </c>
      <c r="M254" s="26">
        <f t="shared" si="61"/>
        <v>3487874194.1208</v>
      </c>
      <c r="N254" s="26">
        <f t="shared" si="74"/>
        <v>3487.8741941208</v>
      </c>
      <c r="O254" s="26">
        <f t="shared" si="62"/>
        <v>219943246578</v>
      </c>
      <c r="P254" s="26">
        <f t="shared" si="75"/>
        <v>219943.24657799999</v>
      </c>
      <c r="Q254" s="27">
        <v>58808.7</v>
      </c>
      <c r="R254" s="28">
        <f>Q254*19.5%</f>
        <v>11467.6965</v>
      </c>
      <c r="S254" s="28">
        <f>Q254*16.2%</f>
        <v>9527.0094000000008</v>
      </c>
      <c r="T254" s="28">
        <f>Q254*14%</f>
        <v>8233.2180000000008</v>
      </c>
      <c r="U254" s="28">
        <f>Q254*44.3%</f>
        <v>26052.254099999998</v>
      </c>
      <c r="V254" s="28">
        <f>Q254*6.1%</f>
        <v>3587.3307</v>
      </c>
      <c r="W254" s="26">
        <f t="shared" si="63"/>
        <v>431773475400</v>
      </c>
      <c r="X254" s="26">
        <f t="shared" si="64"/>
        <v>431773.4754</v>
      </c>
      <c r="Y254" s="26">
        <f t="shared" si="65"/>
        <v>8068553640</v>
      </c>
      <c r="Z254" s="26">
        <f t="shared" si="66"/>
        <v>8068.5536400000001</v>
      </c>
      <c r="AA254" s="9">
        <f t="shared" si="67"/>
        <v>3575024605175.04</v>
      </c>
      <c r="AB254" s="9">
        <v>357.50246051750401</v>
      </c>
      <c r="AC254" s="9">
        <f t="shared" si="68"/>
        <v>279641919448.37799</v>
      </c>
      <c r="AD254" s="9">
        <v>279641.91944837797</v>
      </c>
      <c r="AE254" s="21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</row>
    <row r="255" spans="1:204">
      <c r="A255" s="7" t="s">
        <v>68</v>
      </c>
      <c r="B255" s="8">
        <v>2023</v>
      </c>
      <c r="C255" s="23">
        <v>810.86</v>
      </c>
      <c r="D255" s="24">
        <v>234.16</v>
      </c>
      <c r="E255" s="32">
        <v>8.3699999999999992</v>
      </c>
      <c r="F255" s="31">
        <v>1012.50384587885</v>
      </c>
      <c r="G255" s="26">
        <f t="shared" si="58"/>
        <v>10105740387485.5</v>
      </c>
      <c r="H255" s="26">
        <f t="shared" si="59"/>
        <v>1010.57403874855</v>
      </c>
      <c r="I255" s="26">
        <f t="shared" si="60"/>
        <v>162537557856.72299</v>
      </c>
      <c r="J255" s="26">
        <f t="shared" si="73"/>
        <v>162537.557856723</v>
      </c>
      <c r="K255" s="27">
        <v>109680</v>
      </c>
      <c r="L255" s="27">
        <v>49.25</v>
      </c>
      <c r="M255" s="26">
        <f t="shared" si="61"/>
        <v>4846279075.8000002</v>
      </c>
      <c r="N255" s="26">
        <f t="shared" si="74"/>
        <v>4846.2790758000001</v>
      </c>
      <c r="O255" s="26">
        <f t="shared" si="62"/>
        <v>305603440500</v>
      </c>
      <c r="P255" s="26">
        <f t="shared" si="75"/>
        <v>305603.44050000003</v>
      </c>
      <c r="Q255" s="27">
        <v>81545</v>
      </c>
      <c r="R255" s="28">
        <f>Q255*19.5%</f>
        <v>15901.275</v>
      </c>
      <c r="S255" s="28">
        <f>Q255*16.2%</f>
        <v>13210.29</v>
      </c>
      <c r="T255" s="28">
        <f>Q255*14%</f>
        <v>11416.3</v>
      </c>
      <c r="U255" s="28">
        <f>Q255*44.3%</f>
        <v>36124.434999999998</v>
      </c>
      <c r="V255" s="28">
        <f>Q255*6.1%</f>
        <v>4974.2449999999999</v>
      </c>
      <c r="W255" s="26">
        <f t="shared" si="63"/>
        <v>598703390000</v>
      </c>
      <c r="X255" s="26">
        <f t="shared" si="64"/>
        <v>598703.39</v>
      </c>
      <c r="Y255" s="26">
        <f t="shared" si="65"/>
        <v>11187974000</v>
      </c>
      <c r="Z255" s="26">
        <f t="shared" si="66"/>
        <v>11187.974</v>
      </c>
      <c r="AA255" s="9">
        <f t="shared" si="67"/>
        <v>10709290056561.301</v>
      </c>
      <c r="AB255" s="9">
        <v>1070.9290056561299</v>
      </c>
      <c r="AC255" s="9">
        <f t="shared" si="68"/>
        <v>479328972356.72302</v>
      </c>
      <c r="AD255" s="9">
        <v>479328.97235672298</v>
      </c>
      <c r="AE255" s="21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</row>
    <row r="256" spans="1:204">
      <c r="A256" s="7" t="s">
        <v>68</v>
      </c>
      <c r="B256" s="8">
        <v>2024</v>
      </c>
      <c r="C256" s="28">
        <v>881.42</v>
      </c>
      <c r="D256" s="28">
        <v>241.33</v>
      </c>
      <c r="E256" s="34">
        <v>9.3000000000000007</v>
      </c>
      <c r="F256" s="31">
        <v>1012.50384587885</v>
      </c>
      <c r="G256" s="26">
        <f t="shared" si="58"/>
        <v>10180146945485.5</v>
      </c>
      <c r="H256" s="26">
        <f t="shared" si="59"/>
        <v>1018.01469454855</v>
      </c>
      <c r="I256" s="26">
        <f t="shared" si="60"/>
        <v>164954228856.72299</v>
      </c>
      <c r="J256" s="26">
        <f t="shared" si="73"/>
        <v>164954.228856723</v>
      </c>
      <c r="K256" s="31">
        <v>109680</v>
      </c>
      <c r="L256" s="31">
        <v>49.25</v>
      </c>
      <c r="M256" s="26">
        <f t="shared" si="61"/>
        <v>4846279075.8000002</v>
      </c>
      <c r="N256" s="26">
        <f t="shared" ref="N256" si="77">M256/10000000000</f>
        <v>0.48462790758000002</v>
      </c>
      <c r="O256" s="26">
        <f t="shared" si="62"/>
        <v>305603440500</v>
      </c>
      <c r="P256" s="26">
        <f t="shared" si="75"/>
        <v>305603.44050000003</v>
      </c>
      <c r="Q256" s="31">
        <v>81702.03</v>
      </c>
      <c r="R256" s="28">
        <f>Q256*19.5%</f>
        <v>15931.895850000001</v>
      </c>
      <c r="S256" s="28">
        <f>Q256*16.2%</f>
        <v>13235.728859999999</v>
      </c>
      <c r="T256" s="28">
        <f>Q256*14%</f>
        <v>11438.2842</v>
      </c>
      <c r="U256" s="28">
        <f>Q256*44.3%</f>
        <v>36193.99929</v>
      </c>
      <c r="V256" s="28">
        <f>Q256*6.1%</f>
        <v>4983.8238300000003</v>
      </c>
      <c r="W256" s="26">
        <f t="shared" si="63"/>
        <v>599856304260</v>
      </c>
      <c r="X256" s="26">
        <f t="shared" si="64"/>
        <v>599856.30426</v>
      </c>
      <c r="Y256" s="26">
        <f t="shared" si="65"/>
        <v>11209518516</v>
      </c>
      <c r="Z256" s="26">
        <f t="shared" si="66"/>
        <v>11209.518516</v>
      </c>
      <c r="AA256" s="9">
        <f t="shared" si="67"/>
        <v>10784849528821.301</v>
      </c>
      <c r="AB256" s="9">
        <v>1078.4849528821301</v>
      </c>
      <c r="AC256" s="9">
        <f t="shared" si="68"/>
        <v>481767187872.72302</v>
      </c>
      <c r="AD256" s="9">
        <v>481767.18787272298</v>
      </c>
      <c r="AE256" s="21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</row>
    <row r="257" spans="1:202">
      <c r="A257" s="7" t="s">
        <v>70</v>
      </c>
      <c r="B257" s="8">
        <v>2008</v>
      </c>
      <c r="C257" s="23">
        <v>689.33</v>
      </c>
      <c r="D257" s="24">
        <v>808.32</v>
      </c>
      <c r="E257" s="32">
        <v>0.49</v>
      </c>
      <c r="F257" s="31">
        <v>57.457923899999997</v>
      </c>
      <c r="G257" s="26">
        <f t="shared" si="58"/>
        <v>2581578739657.21</v>
      </c>
      <c r="H257" s="26">
        <f t="shared" si="59"/>
        <v>258.15787396572102</v>
      </c>
      <c r="I257" s="26">
        <f t="shared" si="60"/>
        <v>49301226752.660004</v>
      </c>
      <c r="J257" s="26">
        <f t="shared" si="73"/>
        <v>49301.226752659997</v>
      </c>
      <c r="K257" s="27">
        <v>148733</v>
      </c>
      <c r="L257" s="27">
        <v>64.53</v>
      </c>
      <c r="M257" s="26">
        <f t="shared" si="61"/>
        <v>8610804835.4132996</v>
      </c>
      <c r="N257" s="26">
        <f t="shared" si="74"/>
        <v>8610.8048354133007</v>
      </c>
      <c r="O257" s="26">
        <f t="shared" si="62"/>
        <v>542992168221.75</v>
      </c>
      <c r="P257" s="26">
        <f t="shared" si="75"/>
        <v>542992.16822174995</v>
      </c>
      <c r="Q257" s="27">
        <v>20025.599999999999</v>
      </c>
      <c r="R257" s="28">
        <f>Q257*27.3%</f>
        <v>5466.9888000000001</v>
      </c>
      <c r="S257" s="28">
        <f>Q257*24.9%</f>
        <v>4986.3743999999997</v>
      </c>
      <c r="T257" s="28">
        <f>Q257*3.3%</f>
        <v>660.84479999999996</v>
      </c>
      <c r="U257" s="28">
        <f>Q257*36.7%</f>
        <v>7349.3951999999999</v>
      </c>
      <c r="V257" s="28">
        <f>Q257*7.8%</f>
        <v>1561.9967999999999</v>
      </c>
      <c r="W257" s="26">
        <f t="shared" si="63"/>
        <v>157385596032</v>
      </c>
      <c r="X257" s="26">
        <f t="shared" si="64"/>
        <v>157385.596032</v>
      </c>
      <c r="Y257" s="26">
        <f t="shared" si="65"/>
        <v>2828415744</v>
      </c>
      <c r="Z257" s="26">
        <f t="shared" si="66"/>
        <v>2828.4157439999999</v>
      </c>
      <c r="AA257" s="9">
        <f t="shared" si="67"/>
        <v>2747575140524.6201</v>
      </c>
      <c r="AB257" s="9">
        <v>274.757514052462</v>
      </c>
      <c r="AC257" s="9">
        <f t="shared" si="68"/>
        <v>595121810718.41003</v>
      </c>
      <c r="AD257" s="9">
        <v>595121.81071840995</v>
      </c>
      <c r="AE257" s="21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</row>
    <row r="258" spans="1:202">
      <c r="A258" s="7" t="s">
        <v>70</v>
      </c>
      <c r="B258" s="8">
        <v>2009</v>
      </c>
      <c r="C258" s="23">
        <v>699.81</v>
      </c>
      <c r="D258" s="24">
        <v>914.8</v>
      </c>
      <c r="E258" s="32">
        <v>0.52</v>
      </c>
      <c r="F258" s="31">
        <v>63.048882599999999</v>
      </c>
      <c r="G258" s="26">
        <f t="shared" ref="G258:G321" si="78">(31.6%*27*C258+13.8%*133*D258+10.6%*106*E258+64.7%*137*F258)*100000000</f>
        <v>2835545074478.1401</v>
      </c>
      <c r="H258" s="26">
        <f t="shared" ref="H258:H321" si="79">G258/10000000000</f>
        <v>283.55450744781399</v>
      </c>
      <c r="I258" s="26">
        <f t="shared" ref="I258:I321" si="80">(31.6%*C258*1+13.8%*D258*1.8+10.6%*E258*0.9+64.7%*F258*2)*100000000</f>
        <v>53001114208.440002</v>
      </c>
      <c r="J258" s="26">
        <f t="shared" si="73"/>
        <v>53001.114208439998</v>
      </c>
      <c r="K258" s="27">
        <v>148893</v>
      </c>
      <c r="L258" s="27">
        <v>63.12</v>
      </c>
      <c r="M258" s="26">
        <f t="shared" ref="M258:M321" si="81">K258*L258*2.458*365</f>
        <v>8431716846.9672003</v>
      </c>
      <c r="N258" s="26">
        <f t="shared" si="74"/>
        <v>8431.7168469671997</v>
      </c>
      <c r="O258" s="26">
        <f t="shared" ref="O258:O321" si="82">K258*L258*155*365</f>
        <v>531698987502</v>
      </c>
      <c r="P258" s="26">
        <f t="shared" si="75"/>
        <v>531698.98750199995</v>
      </c>
      <c r="Q258" s="27">
        <v>23438</v>
      </c>
      <c r="R258" s="28">
        <f>Q258*28.9%</f>
        <v>6773.5820000000003</v>
      </c>
      <c r="S258" s="28">
        <f>Q258*23.4%</f>
        <v>5484.4920000000002</v>
      </c>
      <c r="T258" s="28">
        <f>Q258*3.5%</f>
        <v>820.33</v>
      </c>
      <c r="U258" s="28">
        <f>Q258*35.9%</f>
        <v>8414.2420000000002</v>
      </c>
      <c r="V258" s="28">
        <f>Q258*8.4%</f>
        <v>1968.7919999999999</v>
      </c>
      <c r="W258" s="26">
        <f t="shared" ref="W258:W321" si="83">(417*R258+1670*S258+786*T258+591*U258+172*V258)*10000</f>
        <v>179399139600</v>
      </c>
      <c r="X258" s="26">
        <f t="shared" ref="X258:X321" si="84">W258/1000000</f>
        <v>179399.13959999999</v>
      </c>
      <c r="Y258" s="26">
        <f t="shared" ref="Y258:Y321" si="85">(8.5*R258+26.5*S258+16*T258+12*U258+3.5*V258)*10000</f>
        <v>3239014410</v>
      </c>
      <c r="Z258" s="26">
        <f t="shared" ref="Z258:Z321" si="86">Y258/1000000</f>
        <v>3239.0144100000002</v>
      </c>
      <c r="AA258" s="9">
        <f t="shared" si="67"/>
        <v>3023375930925.1099</v>
      </c>
      <c r="AB258" s="9">
        <v>302.33759309251099</v>
      </c>
      <c r="AC258" s="9">
        <f t="shared" si="68"/>
        <v>587939116120.43994</v>
      </c>
      <c r="AD258" s="9">
        <v>587939.11612043995</v>
      </c>
      <c r="AE258" s="21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  <c r="EE258" s="22"/>
      <c r="EF258" s="22"/>
      <c r="EG258" s="22"/>
      <c r="EH258" s="22"/>
      <c r="EI258" s="22"/>
      <c r="EJ258" s="22"/>
      <c r="EK258" s="22"/>
      <c r="EL258" s="22"/>
      <c r="EM258" s="22"/>
      <c r="EN258" s="22"/>
      <c r="EO258" s="22"/>
      <c r="EP258" s="22"/>
      <c r="EQ258" s="22"/>
      <c r="ER258" s="22"/>
      <c r="ES258" s="22"/>
      <c r="ET258" s="22"/>
      <c r="EU258" s="22"/>
      <c r="EV258" s="22"/>
      <c r="EW258" s="22"/>
      <c r="EX258" s="22"/>
      <c r="EY258" s="22"/>
      <c r="EZ258" s="22"/>
      <c r="FA258" s="22"/>
      <c r="FB258" s="22"/>
      <c r="FC258" s="22"/>
      <c r="FD258" s="22"/>
      <c r="FE258" s="22"/>
      <c r="FF258" s="22"/>
      <c r="FG258" s="22"/>
      <c r="FH258" s="22"/>
      <c r="FI258" s="22"/>
      <c r="FJ258" s="22"/>
      <c r="FK258" s="22"/>
      <c r="FL258" s="22"/>
      <c r="FM258" s="22"/>
      <c r="FN258" s="22"/>
      <c r="FO258" s="22"/>
      <c r="FP258" s="22"/>
      <c r="FQ258" s="22"/>
      <c r="FR258" s="22"/>
      <c r="FS258" s="22"/>
      <c r="FT258" s="22"/>
      <c r="FU258" s="22"/>
      <c r="FV258" s="22"/>
      <c r="FW258" s="22"/>
      <c r="FX258" s="22"/>
      <c r="FY258" s="22"/>
      <c r="FZ258" s="22"/>
      <c r="GA258" s="22"/>
      <c r="GB258" s="22"/>
      <c r="GC258" s="22"/>
      <c r="GD258" s="22"/>
      <c r="GE258" s="22"/>
      <c r="GF258" s="22"/>
      <c r="GG258" s="22"/>
      <c r="GH258" s="22"/>
      <c r="GI258" s="22"/>
      <c r="GJ258" s="22"/>
      <c r="GK258" s="22"/>
      <c r="GL258" s="22"/>
      <c r="GM258" s="22"/>
      <c r="GN258" s="22"/>
      <c r="GO258" s="22"/>
      <c r="GP258" s="22"/>
      <c r="GQ258" s="22"/>
      <c r="GR258" s="22"/>
      <c r="GS258" s="22"/>
      <c r="GT258" s="22"/>
    </row>
    <row r="259" spans="1:202">
      <c r="A259" s="7" t="s">
        <v>70</v>
      </c>
      <c r="B259" s="8">
        <v>2010</v>
      </c>
      <c r="C259" s="23">
        <v>765.96</v>
      </c>
      <c r="D259" s="24">
        <v>1031.18</v>
      </c>
      <c r="E259" s="32">
        <v>0.6</v>
      </c>
      <c r="F259" s="31">
        <v>70.174174469999997</v>
      </c>
      <c r="G259" s="26">
        <f t="shared" si="78"/>
        <v>3168835869084.6299</v>
      </c>
      <c r="H259" s="26">
        <f t="shared" si="79"/>
        <v>316.88358690846297</v>
      </c>
      <c r="I259" s="26">
        <f t="shared" si="80"/>
        <v>58905109376.417999</v>
      </c>
      <c r="J259" s="26">
        <f t="shared" si="73"/>
        <v>58905.109376417997</v>
      </c>
      <c r="K259" s="27">
        <v>89160</v>
      </c>
      <c r="L259" s="27">
        <v>62.4</v>
      </c>
      <c r="M259" s="26">
        <f t="shared" si="81"/>
        <v>4991480657.2799997</v>
      </c>
      <c r="N259" s="26">
        <f t="shared" si="74"/>
        <v>4991.4806572799998</v>
      </c>
      <c r="O259" s="26">
        <f t="shared" si="82"/>
        <v>314759764800</v>
      </c>
      <c r="P259" s="26">
        <f t="shared" si="75"/>
        <v>314759.7648</v>
      </c>
      <c r="Q259" s="27">
        <v>25991.835999999999</v>
      </c>
      <c r="R259" s="28">
        <f>Q259*32.9%</f>
        <v>8551.3140440000006</v>
      </c>
      <c r="S259" s="28">
        <f>Q259*25%</f>
        <v>6497.9589999999998</v>
      </c>
      <c r="T259" s="28">
        <f>Q259*3.6%</f>
        <v>935.706096</v>
      </c>
      <c r="U259" s="28">
        <f>Q259*31%</f>
        <v>8057.4691599999996</v>
      </c>
      <c r="V259" s="28">
        <f>Q259*7.5%</f>
        <v>1949.3877</v>
      </c>
      <c r="W259" s="26">
        <f t="shared" si="83"/>
        <v>202502134357.64001</v>
      </c>
      <c r="X259" s="26">
        <f t="shared" si="84"/>
        <v>202502.13435764</v>
      </c>
      <c r="Y259" s="26">
        <f t="shared" si="85"/>
        <v>3633658672.8000002</v>
      </c>
      <c r="Z259" s="26">
        <f t="shared" si="86"/>
        <v>3633.6586728000002</v>
      </c>
      <c r="AA259" s="9">
        <f t="shared" ref="AA259:AA322" si="87">G259+M259+W259</f>
        <v>3376329484099.5498</v>
      </c>
      <c r="AB259" s="9">
        <v>337.63294840995502</v>
      </c>
      <c r="AC259" s="9">
        <f t="shared" ref="AC259:AC322" si="88">I259+O259+Y259</f>
        <v>377298532849.21802</v>
      </c>
      <c r="AD259" s="9">
        <v>377298.532849218</v>
      </c>
      <c r="AE259" s="21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  <c r="EE259" s="22"/>
      <c r="EF259" s="22"/>
      <c r="EG259" s="22"/>
      <c r="EH259" s="22"/>
      <c r="EI259" s="22"/>
      <c r="EJ259" s="22"/>
      <c r="EK259" s="22"/>
      <c r="EL259" s="22"/>
      <c r="EM259" s="22"/>
      <c r="EN259" s="22"/>
      <c r="EO259" s="22"/>
      <c r="EP259" s="22"/>
      <c r="EQ259" s="22"/>
      <c r="ER259" s="22"/>
      <c r="ES259" s="22"/>
      <c r="ET259" s="22"/>
      <c r="EU259" s="22"/>
      <c r="EV259" s="22"/>
      <c r="EW259" s="22"/>
      <c r="EX259" s="22"/>
      <c r="EY259" s="22"/>
      <c r="EZ259" s="22"/>
      <c r="FA259" s="22"/>
      <c r="FB259" s="22"/>
      <c r="FC259" s="22"/>
      <c r="FD259" s="22"/>
      <c r="FE259" s="22"/>
      <c r="FF259" s="22"/>
      <c r="FG259" s="22"/>
      <c r="FH259" s="22"/>
      <c r="FI259" s="22"/>
      <c r="FJ259" s="22"/>
      <c r="FK259" s="22"/>
      <c r="FL259" s="22"/>
      <c r="FM259" s="22"/>
      <c r="FN259" s="22"/>
      <c r="FO259" s="22"/>
      <c r="FP259" s="22"/>
      <c r="FQ259" s="22"/>
      <c r="FR259" s="22"/>
      <c r="FS259" s="22"/>
      <c r="FT259" s="22"/>
      <c r="FU259" s="22"/>
      <c r="FV259" s="22"/>
      <c r="FW259" s="22"/>
      <c r="FX259" s="22"/>
      <c r="FY259" s="22"/>
      <c r="FZ259" s="22"/>
      <c r="GA259" s="22"/>
      <c r="GB259" s="22"/>
      <c r="GC259" s="22"/>
      <c r="GD259" s="22"/>
      <c r="GE259" s="22"/>
      <c r="GF259" s="22"/>
      <c r="GG259" s="22"/>
      <c r="GH259" s="22"/>
      <c r="GI259" s="22"/>
      <c r="GJ259" s="22"/>
      <c r="GK259" s="22"/>
      <c r="GL259" s="22"/>
      <c r="GM259" s="22"/>
      <c r="GN259" s="22"/>
      <c r="GO259" s="22"/>
      <c r="GP259" s="22"/>
      <c r="GQ259" s="22"/>
      <c r="GR259" s="22"/>
      <c r="GS259" s="22"/>
      <c r="GT259" s="22"/>
    </row>
    <row r="260" spans="1:202">
      <c r="A260" s="7" t="s">
        <v>70</v>
      </c>
      <c r="B260" s="8">
        <v>2011</v>
      </c>
      <c r="C260" s="23">
        <v>777.13</v>
      </c>
      <c r="D260" s="24">
        <v>1211.28</v>
      </c>
      <c r="E260" s="32">
        <v>0.6</v>
      </c>
      <c r="F260" s="31">
        <v>74.438117000000005</v>
      </c>
      <c r="G260" s="26">
        <f t="shared" si="78"/>
        <v>3546716813276.2998</v>
      </c>
      <c r="H260" s="26">
        <f t="shared" si="79"/>
        <v>354.67168132762998</v>
      </c>
      <c r="I260" s="26">
        <f t="shared" si="80"/>
        <v>64283519539.800003</v>
      </c>
      <c r="J260" s="26">
        <f t="shared" si="73"/>
        <v>64283.5195398</v>
      </c>
      <c r="K260" s="27">
        <v>75921</v>
      </c>
      <c r="L260" s="27">
        <v>60.98</v>
      </c>
      <c r="M260" s="26">
        <f t="shared" si="81"/>
        <v>4153594376.8986001</v>
      </c>
      <c r="N260" s="26">
        <f t="shared" si="74"/>
        <v>4153.5943768985999</v>
      </c>
      <c r="O260" s="26">
        <f t="shared" si="82"/>
        <v>261923160463.5</v>
      </c>
      <c r="P260" s="26">
        <f t="shared" si="75"/>
        <v>261923.16046350001</v>
      </c>
      <c r="Q260" s="27">
        <v>30767.29</v>
      </c>
      <c r="R260" s="28">
        <f>Q260*29.5%</f>
        <v>9076.3505499999992</v>
      </c>
      <c r="S260" s="28">
        <f>Q260*23.7%</f>
        <v>7291.8477300000004</v>
      </c>
      <c r="T260" s="28">
        <f>Q260*15.2%</f>
        <v>4676.6280800000004</v>
      </c>
      <c r="U260" s="28">
        <f>Q260*28.9%</f>
        <v>8891.7468100000006</v>
      </c>
      <c r="V260" s="28">
        <f>Q260*2.6%</f>
        <v>799.94953999999996</v>
      </c>
      <c r="W260" s="26">
        <f t="shared" si="83"/>
        <v>250306672449.20001</v>
      </c>
      <c r="X260" s="26">
        <f t="shared" si="84"/>
        <v>250306.67244920001</v>
      </c>
      <c r="Y260" s="26">
        <f t="shared" si="85"/>
        <v>4547097789.1000004</v>
      </c>
      <c r="Z260" s="26">
        <f t="shared" si="86"/>
        <v>4547.0977891000002</v>
      </c>
      <c r="AA260" s="9">
        <f t="shared" si="87"/>
        <v>3801177080102.3999</v>
      </c>
      <c r="AB260" s="9">
        <v>380.11770801023999</v>
      </c>
      <c r="AC260" s="9">
        <f t="shared" si="88"/>
        <v>330753777792.40002</v>
      </c>
      <c r="AD260" s="9">
        <v>330753.77779239998</v>
      </c>
      <c r="AE260" s="21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  <c r="EE260" s="22"/>
      <c r="EF260" s="22"/>
      <c r="EG260" s="22"/>
      <c r="EH260" s="22"/>
      <c r="EI260" s="22"/>
      <c r="EJ260" s="22"/>
      <c r="EK260" s="22"/>
      <c r="EL260" s="22"/>
      <c r="EM260" s="22"/>
      <c r="EN260" s="22"/>
      <c r="EO260" s="22"/>
      <c r="EP260" s="22"/>
      <c r="EQ260" s="22"/>
      <c r="ER260" s="22"/>
      <c r="ES260" s="22"/>
      <c r="ET260" s="22"/>
      <c r="EU260" s="22"/>
      <c r="EV260" s="22"/>
      <c r="EW260" s="22"/>
      <c r="EX260" s="22"/>
      <c r="EY260" s="22"/>
      <c r="EZ260" s="22"/>
      <c r="FA260" s="22"/>
      <c r="FB260" s="22"/>
      <c r="FC260" s="22"/>
      <c r="FD260" s="22"/>
      <c r="FE260" s="22"/>
      <c r="FF260" s="22"/>
      <c r="FG260" s="22"/>
      <c r="FH260" s="22"/>
      <c r="FI260" s="22"/>
      <c r="FJ260" s="22"/>
      <c r="FK260" s="22"/>
      <c r="FL260" s="22"/>
      <c r="FM260" s="22"/>
      <c r="FN260" s="22"/>
      <c r="FO260" s="22"/>
      <c r="FP260" s="22"/>
      <c r="FQ260" s="22"/>
      <c r="FR260" s="22"/>
      <c r="FS260" s="22"/>
      <c r="FT260" s="22"/>
      <c r="FU260" s="22"/>
      <c r="FV260" s="22"/>
      <c r="FW260" s="22"/>
      <c r="FX260" s="22"/>
      <c r="FY260" s="22"/>
      <c r="FZ260" s="22"/>
      <c r="GA260" s="22"/>
      <c r="GB260" s="22"/>
      <c r="GC260" s="22"/>
      <c r="GD260" s="22"/>
      <c r="GE260" s="22"/>
      <c r="GF260" s="22"/>
      <c r="GG260" s="22"/>
      <c r="GH260" s="22"/>
      <c r="GI260" s="22"/>
      <c r="GJ260" s="22"/>
      <c r="GK260" s="22"/>
      <c r="GL260" s="22"/>
      <c r="GM260" s="22"/>
      <c r="GN260" s="22"/>
      <c r="GO260" s="22"/>
      <c r="GP260" s="22"/>
      <c r="GQ260" s="22"/>
      <c r="GR260" s="22"/>
      <c r="GS260" s="22"/>
      <c r="GT260" s="22"/>
    </row>
    <row r="261" spans="1:202">
      <c r="A261" s="7" t="s">
        <v>70</v>
      </c>
      <c r="B261" s="8">
        <v>2012</v>
      </c>
      <c r="C261" s="23">
        <v>773.83</v>
      </c>
      <c r="D261" s="24">
        <v>1309.58</v>
      </c>
      <c r="E261" s="32">
        <v>0.6</v>
      </c>
      <c r="F261" s="31">
        <v>81.517142000000007</v>
      </c>
      <c r="G261" s="26">
        <f t="shared" si="78"/>
        <v>3787068842973.7998</v>
      </c>
      <c r="H261" s="26">
        <f t="shared" si="79"/>
        <v>378.70688429737999</v>
      </c>
      <c r="I261" s="26">
        <f t="shared" si="80"/>
        <v>67537037374.800003</v>
      </c>
      <c r="J261" s="26">
        <f t="shared" si="73"/>
        <v>67537.037374799998</v>
      </c>
      <c r="K261" s="27" t="s">
        <v>71</v>
      </c>
      <c r="L261" s="27">
        <v>60.67</v>
      </c>
      <c r="M261" s="26">
        <f t="shared" si="81"/>
        <v>4056710648.3631001</v>
      </c>
      <c r="N261" s="26">
        <f t="shared" si="74"/>
        <v>4056.7106483631001</v>
      </c>
      <c r="O261" s="26">
        <f t="shared" si="82"/>
        <v>255813730877.25</v>
      </c>
      <c r="P261" s="26">
        <f t="shared" si="75"/>
        <v>255813.73087725</v>
      </c>
      <c r="Q261" s="27">
        <v>37430.769999999997</v>
      </c>
      <c r="R261" s="28">
        <f>Q261*28%</f>
        <v>10480.615599999999</v>
      </c>
      <c r="S261" s="28">
        <f>Q261*24.4%</f>
        <v>9133.1078799999996</v>
      </c>
      <c r="T261" s="28">
        <f>Q261*12.8%</f>
        <v>4791.1385600000003</v>
      </c>
      <c r="U261" s="28">
        <f>Q261*32%</f>
        <v>11977.8464</v>
      </c>
      <c r="V261" s="28">
        <f>Q261*2.9%</f>
        <v>1085.49233</v>
      </c>
      <c r="W261" s="26">
        <f t="shared" si="83"/>
        <v>306541536761.20001</v>
      </c>
      <c r="X261" s="26">
        <f t="shared" si="84"/>
        <v>306541.5367612</v>
      </c>
      <c r="Y261" s="26">
        <f t="shared" si="85"/>
        <v>5553041883.3500004</v>
      </c>
      <c r="Z261" s="26">
        <f t="shared" si="86"/>
        <v>5553.0418833499998</v>
      </c>
      <c r="AA261" s="9">
        <f t="shared" si="87"/>
        <v>4097667090383.3599</v>
      </c>
      <c r="AB261" s="9">
        <v>409.76670903833599</v>
      </c>
      <c r="AC261" s="9">
        <f t="shared" si="88"/>
        <v>328903810135.40002</v>
      </c>
      <c r="AD261" s="9">
        <v>328903.81013539998</v>
      </c>
      <c r="AE261" s="21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  <c r="EE261" s="22"/>
      <c r="EF261" s="22"/>
      <c r="EG261" s="22"/>
      <c r="EH261" s="22"/>
      <c r="EI261" s="22"/>
      <c r="EJ261" s="22"/>
      <c r="EK261" s="22"/>
      <c r="EL261" s="22"/>
      <c r="EM261" s="22"/>
      <c r="EN261" s="22"/>
      <c r="EO261" s="22"/>
      <c r="EP261" s="22"/>
      <c r="EQ261" s="22"/>
      <c r="ER261" s="22"/>
      <c r="ES261" s="22"/>
      <c r="ET261" s="22"/>
      <c r="EU261" s="22"/>
      <c r="EV261" s="22"/>
      <c r="EW261" s="22"/>
      <c r="EX261" s="22"/>
      <c r="EY261" s="22"/>
      <c r="EZ261" s="22"/>
      <c r="FA261" s="22"/>
      <c r="FB261" s="22"/>
      <c r="FC261" s="22"/>
      <c r="FD261" s="22"/>
      <c r="FE261" s="22"/>
      <c r="FF261" s="22"/>
      <c r="FG261" s="22"/>
      <c r="FH261" s="22"/>
      <c r="FI261" s="22"/>
      <c r="FJ261" s="22"/>
      <c r="FK261" s="22"/>
      <c r="FL261" s="22"/>
      <c r="FM261" s="22"/>
      <c r="FN261" s="22"/>
      <c r="FO261" s="22"/>
      <c r="FP261" s="22"/>
      <c r="FQ261" s="22"/>
      <c r="FR261" s="22"/>
      <c r="FS261" s="22"/>
      <c r="FT261" s="22"/>
      <c r="FU261" s="22"/>
      <c r="FV261" s="22"/>
      <c r="FW261" s="22"/>
      <c r="FX261" s="22"/>
      <c r="FY261" s="22"/>
      <c r="FZ261" s="22"/>
      <c r="GA261" s="22"/>
      <c r="GB261" s="22"/>
      <c r="GC261" s="22"/>
      <c r="GD261" s="22"/>
      <c r="GE261" s="22"/>
      <c r="GF261" s="22"/>
      <c r="GG261" s="22"/>
      <c r="GH261" s="22"/>
      <c r="GI261" s="22"/>
      <c r="GJ261" s="22"/>
      <c r="GK261" s="22"/>
      <c r="GL261" s="22"/>
      <c r="GM261" s="22"/>
      <c r="GN261" s="22"/>
      <c r="GO261" s="22"/>
      <c r="GP261" s="22"/>
      <c r="GQ261" s="22"/>
      <c r="GR261" s="22"/>
      <c r="GS261" s="22"/>
      <c r="GT261" s="22"/>
    </row>
    <row r="262" spans="1:202">
      <c r="A262" s="7" t="s">
        <v>70</v>
      </c>
      <c r="B262" s="8">
        <v>2013</v>
      </c>
      <c r="C262" s="23">
        <v>861.93</v>
      </c>
      <c r="D262" s="24">
        <v>712.39</v>
      </c>
      <c r="E262" s="32">
        <v>0.37</v>
      </c>
      <c r="F262" s="31">
        <v>79.426067000000003</v>
      </c>
      <c r="G262" s="26">
        <f t="shared" si="78"/>
        <v>2747359729281.2998</v>
      </c>
      <c r="H262" s="26">
        <f t="shared" si="79"/>
        <v>274.73597292813002</v>
      </c>
      <c r="I262" s="26">
        <f t="shared" si="80"/>
        <v>55214018469.800003</v>
      </c>
      <c r="J262" s="26">
        <f t="shared" si="73"/>
        <v>55214.018469800001</v>
      </c>
      <c r="K262" s="27">
        <v>81936</v>
      </c>
      <c r="L262" s="27">
        <v>55.7</v>
      </c>
      <c r="M262" s="26">
        <f t="shared" si="81"/>
        <v>4094536026.3839998</v>
      </c>
      <c r="N262" s="26">
        <f t="shared" si="74"/>
        <v>4094.5360263839998</v>
      </c>
      <c r="O262" s="26">
        <f t="shared" si="82"/>
        <v>258198976440</v>
      </c>
      <c r="P262" s="26">
        <f t="shared" si="75"/>
        <v>258198.97644</v>
      </c>
      <c r="Q262" s="27">
        <v>41098.33</v>
      </c>
      <c r="R262" s="28">
        <f>Q262*28.1%</f>
        <v>11548.630730000001</v>
      </c>
      <c r="S262" s="28">
        <f>Q262*25.6%</f>
        <v>10521.172479999999</v>
      </c>
      <c r="T262" s="28">
        <f>Q262*10.6%</f>
        <v>4356.4229800000003</v>
      </c>
      <c r="U262" s="28">
        <f>Q262*33.1%</f>
        <v>13603.54723</v>
      </c>
      <c r="V262" s="28">
        <f>Q262*2.7%</f>
        <v>1109.65491</v>
      </c>
      <c r="W262" s="26">
        <f t="shared" si="83"/>
        <v>340408425757.40002</v>
      </c>
      <c r="X262" s="26">
        <f t="shared" si="84"/>
        <v>340408.42575739999</v>
      </c>
      <c r="Y262" s="26">
        <f t="shared" si="85"/>
        <v>6138035585.5</v>
      </c>
      <c r="Z262" s="26">
        <f t="shared" si="86"/>
        <v>6138.0355854999998</v>
      </c>
      <c r="AA262" s="9">
        <f t="shared" si="87"/>
        <v>3091862691065.0801</v>
      </c>
      <c r="AB262" s="9">
        <v>309.18626910650801</v>
      </c>
      <c r="AC262" s="9">
        <f t="shared" si="88"/>
        <v>319551030495.29999</v>
      </c>
      <c r="AD262" s="9">
        <v>319551.03049530002</v>
      </c>
      <c r="AE262" s="21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2"/>
      <c r="EE262" s="22"/>
      <c r="EF262" s="22"/>
      <c r="EG262" s="22"/>
      <c r="EH262" s="22"/>
      <c r="EI262" s="22"/>
      <c r="EJ262" s="22"/>
      <c r="EK262" s="22"/>
      <c r="EL262" s="22"/>
      <c r="EM262" s="22"/>
      <c r="EN262" s="22"/>
      <c r="EO262" s="22"/>
      <c r="EP262" s="22"/>
      <c r="EQ262" s="22"/>
      <c r="ER262" s="22"/>
      <c r="ES262" s="22"/>
      <c r="ET262" s="22"/>
      <c r="EU262" s="22"/>
      <c r="EV262" s="22"/>
      <c r="EW262" s="22"/>
      <c r="EX262" s="22"/>
      <c r="EY262" s="22"/>
      <c r="EZ262" s="22"/>
      <c r="FA262" s="22"/>
      <c r="FB262" s="22"/>
      <c r="FC262" s="22"/>
      <c r="FD262" s="22"/>
      <c r="FE262" s="22"/>
      <c r="FF262" s="22"/>
      <c r="FG262" s="22"/>
      <c r="FH262" s="22"/>
      <c r="FI262" s="22"/>
      <c r="FJ262" s="22"/>
      <c r="FK262" s="22"/>
      <c r="FL262" s="22"/>
      <c r="FM262" s="22"/>
      <c r="FN262" s="22"/>
      <c r="FO262" s="22"/>
      <c r="FP262" s="22"/>
      <c r="FQ262" s="22"/>
      <c r="FR262" s="22"/>
      <c r="FS262" s="22"/>
      <c r="FT262" s="22"/>
      <c r="FU262" s="22"/>
      <c r="FV262" s="22"/>
      <c r="FW262" s="22"/>
      <c r="FX262" s="22"/>
      <c r="FY262" s="22"/>
      <c r="FZ262" s="22"/>
      <c r="GA262" s="22"/>
      <c r="GB262" s="22"/>
      <c r="GC262" s="22"/>
      <c r="GD262" s="22"/>
      <c r="GE262" s="22"/>
      <c r="GF262" s="22"/>
      <c r="GG262" s="22"/>
      <c r="GH262" s="22"/>
      <c r="GI262" s="22"/>
      <c r="GJ262" s="22"/>
      <c r="GK262" s="22"/>
      <c r="GL262" s="22"/>
      <c r="GM262" s="22"/>
      <c r="GN262" s="22"/>
      <c r="GO262" s="22"/>
      <c r="GP262" s="22"/>
      <c r="GQ262" s="22"/>
      <c r="GR262" s="22"/>
      <c r="GS262" s="22"/>
      <c r="GT262" s="22"/>
    </row>
    <row r="263" spans="1:202">
      <c r="A263" s="7" t="s">
        <v>70</v>
      </c>
      <c r="B263" s="8">
        <v>2014</v>
      </c>
      <c r="C263" s="23">
        <v>900.63</v>
      </c>
      <c r="D263" s="24">
        <v>844.86</v>
      </c>
      <c r="E263" s="32">
        <v>0.54</v>
      </c>
      <c r="F263" s="31">
        <v>84.520983999999999</v>
      </c>
      <c r="G263" s="26">
        <f t="shared" si="78"/>
        <v>3068865854077.6001</v>
      </c>
      <c r="H263" s="26">
        <f t="shared" si="79"/>
        <v>306.88658540775998</v>
      </c>
      <c r="I263" s="26">
        <f t="shared" si="80"/>
        <v>60388397329.599998</v>
      </c>
      <c r="J263" s="26">
        <f t="shared" si="73"/>
        <v>60388.397329599997</v>
      </c>
      <c r="K263" s="27">
        <v>64178</v>
      </c>
      <c r="L263" s="27">
        <v>52.31</v>
      </c>
      <c r="M263" s="26">
        <f t="shared" si="81"/>
        <v>3011935324.1606002</v>
      </c>
      <c r="N263" s="26">
        <f t="shared" si="74"/>
        <v>3011.9353241606</v>
      </c>
      <c r="O263" s="26">
        <f t="shared" si="82"/>
        <v>189930828008.5</v>
      </c>
      <c r="P263" s="26">
        <f t="shared" si="75"/>
        <v>189930.82800849999</v>
      </c>
      <c r="Q263" s="27">
        <v>45866.2</v>
      </c>
      <c r="R263" s="28">
        <f>Q263*14.2%</f>
        <v>6513.0003999999999</v>
      </c>
      <c r="S263" s="28">
        <f>Q263*50.1%</f>
        <v>22978.966199999999</v>
      </c>
      <c r="T263" s="28">
        <f>Q263*9.1%</f>
        <v>4173.8242</v>
      </c>
      <c r="U263" s="28">
        <f>Q263*24%</f>
        <v>11007.888000000001</v>
      </c>
      <c r="V263" s="28">
        <f>Q263*2.6%</f>
        <v>1192.5211999999999</v>
      </c>
      <c r="W263" s="26">
        <f t="shared" si="83"/>
        <v>510821959964</v>
      </c>
      <c r="X263" s="26">
        <f t="shared" si="84"/>
        <v>510821.95996399998</v>
      </c>
      <c r="Y263" s="26">
        <f t="shared" si="85"/>
        <v>8673527751</v>
      </c>
      <c r="Z263" s="26">
        <f t="shared" si="86"/>
        <v>8673.5277509999996</v>
      </c>
      <c r="AA263" s="9">
        <f t="shared" si="87"/>
        <v>3582699749365.7598</v>
      </c>
      <c r="AB263" s="9">
        <v>358.26997493657598</v>
      </c>
      <c r="AC263" s="9">
        <f t="shared" si="88"/>
        <v>258992753089.10001</v>
      </c>
      <c r="AD263" s="9">
        <v>258992.75308910001</v>
      </c>
      <c r="AE263" s="21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22"/>
      <c r="EF263" s="22"/>
      <c r="EG263" s="22"/>
      <c r="EH263" s="22"/>
      <c r="EI263" s="22"/>
      <c r="EJ263" s="22"/>
      <c r="EK263" s="22"/>
      <c r="EL263" s="22"/>
      <c r="EM263" s="22"/>
      <c r="EN263" s="22"/>
      <c r="EO263" s="22"/>
      <c r="EP263" s="22"/>
      <c r="EQ263" s="22"/>
      <c r="ER263" s="22"/>
      <c r="ES263" s="22"/>
      <c r="ET263" s="22"/>
      <c r="EU263" s="22"/>
      <c r="EV263" s="22"/>
      <c r="EW263" s="22"/>
      <c r="EX263" s="22"/>
      <c r="EY263" s="22"/>
      <c r="EZ263" s="22"/>
      <c r="FA263" s="22"/>
      <c r="FB263" s="22"/>
      <c r="FC263" s="22"/>
      <c r="FD263" s="22"/>
      <c r="FE263" s="22"/>
      <c r="FF263" s="22"/>
      <c r="FG263" s="22"/>
      <c r="FH263" s="22"/>
      <c r="FI263" s="22"/>
      <c r="FJ263" s="22"/>
      <c r="FK263" s="22"/>
      <c r="FL263" s="22"/>
      <c r="FM263" s="22"/>
      <c r="FN263" s="22"/>
      <c r="FO263" s="22"/>
      <c r="FP263" s="22"/>
      <c r="FQ263" s="22"/>
      <c r="FR263" s="22"/>
      <c r="FS263" s="22"/>
      <c r="FT263" s="22"/>
      <c r="FU263" s="22"/>
      <c r="FV263" s="22"/>
      <c r="FW263" s="22"/>
      <c r="FX263" s="22"/>
      <c r="FY263" s="22"/>
      <c r="FZ263" s="22"/>
      <c r="GA263" s="22"/>
      <c r="GB263" s="22"/>
      <c r="GC263" s="22"/>
      <c r="GD263" s="22"/>
      <c r="GE263" s="22"/>
      <c r="GF263" s="22"/>
      <c r="GG263" s="22"/>
      <c r="GH263" s="22"/>
      <c r="GI263" s="22"/>
      <c r="GJ263" s="22"/>
      <c r="GK263" s="22"/>
      <c r="GL263" s="22"/>
      <c r="GM263" s="22"/>
      <c r="GN263" s="22"/>
      <c r="GO263" s="22"/>
      <c r="GP263" s="22"/>
      <c r="GQ263" s="22"/>
      <c r="GR263" s="22"/>
      <c r="GS263" s="22"/>
      <c r="GT263" s="22"/>
    </row>
    <row r="264" spans="1:202">
      <c r="A264" s="7" t="s">
        <v>70</v>
      </c>
      <c r="B264" s="8">
        <v>2015</v>
      </c>
      <c r="C264" s="23">
        <v>886.14</v>
      </c>
      <c r="D264" s="24">
        <v>743.91</v>
      </c>
      <c r="E264" s="32">
        <v>0.54</v>
      </c>
      <c r="F264" s="31">
        <v>96.420554999999993</v>
      </c>
      <c r="G264" s="26">
        <f t="shared" si="78"/>
        <v>2976695963464.5</v>
      </c>
      <c r="H264" s="26">
        <f t="shared" si="79"/>
        <v>297.66959634645002</v>
      </c>
      <c r="I264" s="26">
        <f t="shared" si="80"/>
        <v>58962719817</v>
      </c>
      <c r="J264" s="26">
        <f t="shared" si="73"/>
        <v>58962.719816999997</v>
      </c>
      <c r="K264" s="27">
        <v>67324</v>
      </c>
      <c r="L264" s="27">
        <v>51.23</v>
      </c>
      <c r="M264" s="26">
        <f t="shared" si="81"/>
        <v>3094346973.8884001</v>
      </c>
      <c r="N264" s="26">
        <f t="shared" si="74"/>
        <v>3094.3469738884</v>
      </c>
      <c r="O264" s="26">
        <f t="shared" si="82"/>
        <v>195127657019</v>
      </c>
      <c r="P264" s="26">
        <f t="shared" si="75"/>
        <v>195127.65701900001</v>
      </c>
      <c r="Q264" s="27">
        <v>51874.29</v>
      </c>
      <c r="R264" s="28">
        <f>Q264*13.9%</f>
        <v>7210.5263100000002</v>
      </c>
      <c r="S264" s="28">
        <f>Q264*48.3%</f>
        <v>25055.282070000001</v>
      </c>
      <c r="T264" s="28">
        <f>Q264*8.1%</f>
        <v>4201.8174900000004</v>
      </c>
      <c r="U264" s="28">
        <f>Q264*27.2%</f>
        <v>14109.80688</v>
      </c>
      <c r="V264" s="28">
        <f>Q264*2.5%</f>
        <v>1296.85725</v>
      </c>
      <c r="W264" s="26">
        <f t="shared" si="83"/>
        <v>567136943883.90002</v>
      </c>
      <c r="X264" s="26">
        <f t="shared" si="84"/>
        <v>567136.94388389995</v>
      </c>
      <c r="Y264" s="26">
        <f t="shared" si="85"/>
        <v>9663402112.6499996</v>
      </c>
      <c r="Z264" s="26">
        <f t="shared" si="86"/>
        <v>9663.4021126499993</v>
      </c>
      <c r="AA264" s="9">
        <f t="shared" si="87"/>
        <v>3546927254322.29</v>
      </c>
      <c r="AB264" s="9">
        <v>354.692725432229</v>
      </c>
      <c r="AC264" s="9">
        <f t="shared" si="88"/>
        <v>263753778948.64999</v>
      </c>
      <c r="AD264" s="9">
        <v>263753.77894865</v>
      </c>
      <c r="AE264" s="21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22"/>
      <c r="EF264" s="22"/>
      <c r="EG264" s="22"/>
      <c r="EH264" s="22"/>
      <c r="EI264" s="22"/>
      <c r="EJ264" s="22"/>
      <c r="EK264" s="22"/>
      <c r="EL264" s="22"/>
      <c r="EM264" s="22"/>
      <c r="EN264" s="22"/>
      <c r="EO264" s="22"/>
      <c r="EP264" s="22"/>
      <c r="EQ264" s="22"/>
      <c r="ER264" s="22"/>
      <c r="ES264" s="22"/>
      <c r="ET264" s="22"/>
      <c r="EU264" s="22"/>
      <c r="EV264" s="22"/>
      <c r="EW264" s="22"/>
      <c r="EX264" s="22"/>
      <c r="EY264" s="22"/>
      <c r="EZ264" s="22"/>
      <c r="FA264" s="22"/>
      <c r="FB264" s="22"/>
      <c r="FC264" s="22"/>
      <c r="FD264" s="22"/>
      <c r="FE264" s="22"/>
      <c r="FF264" s="22"/>
      <c r="FG264" s="22"/>
      <c r="FH264" s="22"/>
      <c r="FI264" s="22"/>
      <c r="FJ264" s="22"/>
      <c r="FK264" s="22"/>
      <c r="FL264" s="22"/>
      <c r="FM264" s="22"/>
      <c r="FN264" s="22"/>
      <c r="FO264" s="22"/>
      <c r="FP264" s="22"/>
      <c r="FQ264" s="22"/>
      <c r="FR264" s="22"/>
      <c r="FS264" s="22"/>
      <c r="FT264" s="22"/>
      <c r="FU264" s="22"/>
      <c r="FV264" s="22"/>
      <c r="FW264" s="22"/>
      <c r="FX264" s="22"/>
      <c r="FY264" s="22"/>
      <c r="FZ264" s="22"/>
      <c r="GA264" s="22"/>
      <c r="GB264" s="22"/>
      <c r="GC264" s="22"/>
      <c r="GD264" s="22"/>
      <c r="GE264" s="22"/>
      <c r="GF264" s="22"/>
      <c r="GG264" s="22"/>
      <c r="GH264" s="22"/>
      <c r="GI264" s="22"/>
      <c r="GJ264" s="22"/>
      <c r="GK264" s="22"/>
      <c r="GL264" s="22"/>
      <c r="GM264" s="22"/>
      <c r="GN264" s="22"/>
      <c r="GO264" s="22"/>
      <c r="GP264" s="22"/>
      <c r="GQ264" s="22"/>
      <c r="GR264" s="22"/>
      <c r="GS264" s="22"/>
      <c r="GT264" s="22"/>
    </row>
    <row r="265" spans="1:202">
      <c r="A265" s="7" t="s">
        <v>70</v>
      </c>
      <c r="B265" s="8">
        <v>2016</v>
      </c>
      <c r="C265" s="23">
        <v>923.13</v>
      </c>
      <c r="D265" s="24">
        <v>760.57</v>
      </c>
      <c r="E265" s="32">
        <v>0.56999999999999995</v>
      </c>
      <c r="F265" s="31">
        <v>108.51250400000001</v>
      </c>
      <c r="G265" s="26">
        <f t="shared" si="78"/>
        <v>3146049130205.6001</v>
      </c>
      <c r="H265" s="26">
        <f t="shared" si="79"/>
        <v>314.60491302055999</v>
      </c>
      <c r="I265" s="26">
        <f t="shared" si="80"/>
        <v>62110422617.599998</v>
      </c>
      <c r="J265" s="26">
        <f t="shared" si="73"/>
        <v>62110.422617600001</v>
      </c>
      <c r="K265" s="27">
        <v>99683</v>
      </c>
      <c r="L265" s="27">
        <v>51.41</v>
      </c>
      <c r="M265" s="26">
        <f t="shared" si="81"/>
        <v>4597729817.4251003</v>
      </c>
      <c r="N265" s="26">
        <f t="shared" si="74"/>
        <v>4597.7298174251</v>
      </c>
      <c r="O265" s="26">
        <f t="shared" si="82"/>
        <v>289930073922.25</v>
      </c>
      <c r="P265" s="26">
        <f t="shared" si="75"/>
        <v>289930.07392225001</v>
      </c>
      <c r="Q265" s="27">
        <v>58306.95</v>
      </c>
      <c r="R265" s="28">
        <f>Q265*29.5%</f>
        <v>17200.55025</v>
      </c>
      <c r="S265" s="28">
        <f>Q265*30.1%</f>
        <v>17550.391950000001</v>
      </c>
      <c r="T265" s="28">
        <f>Q265*12.6%</f>
        <v>7346.6756999999998</v>
      </c>
      <c r="U265" s="28">
        <f>Q265*22.1%</f>
        <v>12885.835950000001</v>
      </c>
      <c r="V265" s="28">
        <f>Q265*5.6%</f>
        <v>3265.1891999999998</v>
      </c>
      <c r="W265" s="26">
        <f t="shared" si="83"/>
        <v>504334126998</v>
      </c>
      <c r="X265" s="26">
        <f t="shared" si="84"/>
        <v>504334.12699800002</v>
      </c>
      <c r="Y265" s="26">
        <f t="shared" si="85"/>
        <v>8948950686</v>
      </c>
      <c r="Z265" s="26">
        <f t="shared" si="86"/>
        <v>8948.9506860000001</v>
      </c>
      <c r="AA265" s="9">
        <f t="shared" si="87"/>
        <v>3654980987021.0298</v>
      </c>
      <c r="AB265" s="9">
        <v>365.49809870210299</v>
      </c>
      <c r="AC265" s="9">
        <f t="shared" si="88"/>
        <v>360989447225.84998</v>
      </c>
      <c r="AD265" s="9">
        <v>360989.44722585002</v>
      </c>
      <c r="AE265" s="21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2"/>
      <c r="EE265" s="22"/>
      <c r="EF265" s="22"/>
      <c r="EG265" s="22"/>
      <c r="EH265" s="22"/>
      <c r="EI265" s="22"/>
      <c r="EJ265" s="22"/>
      <c r="EK265" s="22"/>
      <c r="EL265" s="22"/>
      <c r="EM265" s="22"/>
      <c r="EN265" s="22"/>
      <c r="EO265" s="22"/>
      <c r="EP265" s="22"/>
      <c r="EQ265" s="22"/>
      <c r="ER265" s="22"/>
      <c r="ES265" s="22"/>
      <c r="ET265" s="22"/>
      <c r="EU265" s="22"/>
      <c r="EV265" s="22"/>
      <c r="EW265" s="22"/>
      <c r="EX265" s="22"/>
      <c r="EY265" s="22"/>
      <c r="EZ265" s="22"/>
      <c r="FA265" s="22"/>
      <c r="FB265" s="22"/>
      <c r="FC265" s="22"/>
      <c r="FD265" s="22"/>
      <c r="FE265" s="22"/>
      <c r="FF265" s="22"/>
      <c r="FG265" s="22"/>
      <c r="FH265" s="22"/>
      <c r="FI265" s="22"/>
      <c r="FJ265" s="22"/>
      <c r="FK265" s="22"/>
      <c r="FL265" s="22"/>
      <c r="FM265" s="22"/>
      <c r="FN265" s="22"/>
      <c r="FO265" s="22"/>
      <c r="FP265" s="22"/>
      <c r="FQ265" s="22"/>
      <c r="FR265" s="22"/>
      <c r="FS265" s="22"/>
      <c r="FT265" s="22"/>
      <c r="FU265" s="22"/>
      <c r="FV265" s="22"/>
      <c r="FW265" s="22"/>
      <c r="FX265" s="22"/>
      <c r="FY265" s="22"/>
      <c r="FZ265" s="22"/>
      <c r="GA265" s="22"/>
      <c r="GB265" s="22"/>
      <c r="GC265" s="22"/>
      <c r="GD265" s="22"/>
      <c r="GE265" s="22"/>
      <c r="GF265" s="22"/>
      <c r="GG265" s="22"/>
      <c r="GH265" s="22"/>
      <c r="GI265" s="22"/>
      <c r="GJ265" s="22"/>
      <c r="GK265" s="22"/>
      <c r="GL265" s="22"/>
      <c r="GM265" s="22"/>
      <c r="GN265" s="22"/>
      <c r="GO265" s="22"/>
      <c r="GP265" s="22"/>
      <c r="GQ265" s="22"/>
      <c r="GR265" s="22"/>
      <c r="GS265" s="22"/>
      <c r="GT265" s="22"/>
    </row>
    <row r="266" spans="1:202">
      <c r="A266" s="7" t="s">
        <v>70</v>
      </c>
      <c r="B266" s="8">
        <v>2017</v>
      </c>
      <c r="C266" s="23">
        <v>1024.49</v>
      </c>
      <c r="D266" s="24">
        <v>736.62</v>
      </c>
      <c r="E266" s="32">
        <v>0.63</v>
      </c>
      <c r="F266" s="31">
        <v>144.016625</v>
      </c>
      <c r="G266" s="26">
        <f t="shared" si="78"/>
        <v>3503344046337.5</v>
      </c>
      <c r="H266" s="26">
        <f t="shared" si="79"/>
        <v>350.33440463375001</v>
      </c>
      <c r="I266" s="26">
        <f t="shared" si="80"/>
        <v>69313286275</v>
      </c>
      <c r="J266" s="26">
        <f t="shared" si="73"/>
        <v>69313.286275000006</v>
      </c>
      <c r="K266" s="27">
        <v>92709</v>
      </c>
      <c r="L266" s="27">
        <v>52.87</v>
      </c>
      <c r="M266" s="26">
        <f t="shared" si="81"/>
        <v>4397501031.7311001</v>
      </c>
      <c r="N266" s="26">
        <f t="shared" si="74"/>
        <v>4397.5010317310998</v>
      </c>
      <c r="O266" s="26">
        <f t="shared" si="82"/>
        <v>277303767257.25</v>
      </c>
      <c r="P266" s="26">
        <f t="shared" si="75"/>
        <v>277303.76725724997</v>
      </c>
      <c r="Q266" s="27">
        <v>66511.320000000007</v>
      </c>
      <c r="R266" s="28">
        <f>Q266*29.4%</f>
        <v>19554.328079999999</v>
      </c>
      <c r="S266" s="28">
        <f>Q266*24.8%</f>
        <v>16494.807359999999</v>
      </c>
      <c r="T266" s="28">
        <f>Q266*11.9%</f>
        <v>7914.8470799999996</v>
      </c>
      <c r="U266" s="28">
        <f>Q266*29.8%</f>
        <v>19820.373360000001</v>
      </c>
      <c r="V266" s="28">
        <f>Q266*4.1%</f>
        <v>2726.9641200000001</v>
      </c>
      <c r="W266" s="26">
        <f t="shared" si="83"/>
        <v>541044313898.40002</v>
      </c>
      <c r="X266" s="26">
        <f t="shared" si="84"/>
        <v>541044.31389840005</v>
      </c>
      <c r="Y266" s="26">
        <f t="shared" si="85"/>
        <v>9773505917.3999996</v>
      </c>
      <c r="Z266" s="26">
        <f t="shared" si="86"/>
        <v>9773.5059173999998</v>
      </c>
      <c r="AA266" s="9">
        <f t="shared" si="87"/>
        <v>4048785861267.6299</v>
      </c>
      <c r="AB266" s="9">
        <v>404.87858612676303</v>
      </c>
      <c r="AC266" s="9">
        <f t="shared" si="88"/>
        <v>356390559449.65002</v>
      </c>
      <c r="AD266" s="9">
        <v>356390.55944965</v>
      </c>
      <c r="AE266" s="21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/>
      <c r="EG266" s="22"/>
      <c r="EH266" s="22"/>
      <c r="EI266" s="22"/>
      <c r="EJ266" s="22"/>
      <c r="EK266" s="22"/>
      <c r="EL266" s="22"/>
      <c r="EM266" s="22"/>
      <c r="EN266" s="22"/>
      <c r="EO266" s="22"/>
      <c r="EP266" s="22"/>
      <c r="EQ266" s="22"/>
      <c r="ER266" s="22"/>
      <c r="ES266" s="22"/>
      <c r="ET266" s="22"/>
      <c r="EU266" s="22"/>
      <c r="EV266" s="22"/>
      <c r="EW266" s="22"/>
      <c r="EX266" s="22"/>
      <c r="EY266" s="22"/>
      <c r="EZ266" s="22"/>
      <c r="FA266" s="22"/>
      <c r="FB266" s="22"/>
      <c r="FC266" s="22"/>
      <c r="FD266" s="22"/>
      <c r="FE266" s="22"/>
      <c r="FF266" s="22"/>
      <c r="FG266" s="22"/>
      <c r="FH266" s="22"/>
      <c r="FI266" s="22"/>
      <c r="FJ266" s="22"/>
      <c r="FK266" s="22"/>
      <c r="FL266" s="22"/>
      <c r="FM266" s="22"/>
      <c r="FN266" s="22"/>
      <c r="FO266" s="22"/>
      <c r="FP266" s="22"/>
      <c r="FQ266" s="22"/>
      <c r="FR266" s="22"/>
      <c r="FS266" s="22"/>
      <c r="FT266" s="22"/>
      <c r="FU266" s="22"/>
      <c r="FV266" s="22"/>
      <c r="FW266" s="22"/>
      <c r="FX266" s="22"/>
      <c r="FY266" s="22"/>
      <c r="FZ266" s="22"/>
      <c r="GA266" s="22"/>
      <c r="GB266" s="22"/>
      <c r="GC266" s="22"/>
      <c r="GD266" s="22"/>
      <c r="GE266" s="22"/>
      <c r="GF266" s="22"/>
      <c r="GG266" s="22"/>
      <c r="GH266" s="22"/>
      <c r="GI266" s="22"/>
      <c r="GJ266" s="22"/>
      <c r="GK266" s="22"/>
      <c r="GL266" s="22"/>
      <c r="GM266" s="22"/>
      <c r="GN266" s="22"/>
      <c r="GO266" s="22"/>
      <c r="GP266" s="22"/>
      <c r="GQ266" s="22"/>
      <c r="GR266" s="22"/>
      <c r="GS266" s="22"/>
      <c r="GT266" s="22"/>
    </row>
    <row r="267" spans="1:202">
      <c r="A267" s="7" t="s">
        <v>70</v>
      </c>
      <c r="B267" s="8">
        <v>2018</v>
      </c>
      <c r="C267" s="23">
        <v>1063.29</v>
      </c>
      <c r="D267" s="24">
        <v>711.19</v>
      </c>
      <c r="E267" s="32">
        <v>0.61</v>
      </c>
      <c r="F267" s="31">
        <v>181.76729399999999</v>
      </c>
      <c r="G267" s="26">
        <f t="shared" si="78"/>
        <v>3824369667286.6001</v>
      </c>
      <c r="H267" s="26">
        <f t="shared" si="79"/>
        <v>382.43696672866002</v>
      </c>
      <c r="I267" s="26">
        <f t="shared" si="80"/>
        <v>74792430843.600006</v>
      </c>
      <c r="J267" s="26">
        <f t="shared" si="73"/>
        <v>74792.430843599999</v>
      </c>
      <c r="K267" s="27">
        <v>89497</v>
      </c>
      <c r="L267" s="27">
        <v>51.96</v>
      </c>
      <c r="M267" s="26">
        <f t="shared" si="81"/>
        <v>4172077460.5404</v>
      </c>
      <c r="N267" s="26">
        <f t="shared" si="74"/>
        <v>4172.0774605404004</v>
      </c>
      <c r="O267" s="26">
        <f t="shared" si="82"/>
        <v>263088692589</v>
      </c>
      <c r="P267" s="26">
        <f t="shared" si="75"/>
        <v>263088.69258899998</v>
      </c>
      <c r="Q267" s="27">
        <v>78582.73</v>
      </c>
      <c r="R267" s="28">
        <f>Q267*28.7%</f>
        <v>22553.24351</v>
      </c>
      <c r="S267" s="28">
        <f>Q267*24.4%</f>
        <v>19174.186119999998</v>
      </c>
      <c r="T267" s="28">
        <f>Q267*13.3%</f>
        <v>10451.50309</v>
      </c>
      <c r="U267" s="28">
        <f>Q267*29.5%</f>
        <v>23181.905350000001</v>
      </c>
      <c r="V267" s="28">
        <f>Q267*4%</f>
        <v>3143.3092000000001</v>
      </c>
      <c r="W267" s="26">
        <f t="shared" si="83"/>
        <v>638816300370.59998</v>
      </c>
      <c r="X267" s="26">
        <f t="shared" si="84"/>
        <v>638816.30037059996</v>
      </c>
      <c r="Y267" s="26">
        <f t="shared" si="85"/>
        <v>11562269978.549999</v>
      </c>
      <c r="Z267" s="26">
        <f t="shared" si="86"/>
        <v>11562.269978550001</v>
      </c>
      <c r="AA267" s="9">
        <f t="shared" si="87"/>
        <v>4467358045117.7402</v>
      </c>
      <c r="AB267" s="9">
        <v>446.73580451177401</v>
      </c>
      <c r="AC267" s="9">
        <f t="shared" si="88"/>
        <v>349443393411.15002</v>
      </c>
      <c r="AD267" s="9">
        <v>349443.39341115003</v>
      </c>
      <c r="AE267" s="21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22"/>
      <c r="EF267" s="22"/>
      <c r="EG267" s="22"/>
      <c r="EH267" s="22"/>
      <c r="EI267" s="22"/>
      <c r="EJ267" s="22"/>
      <c r="EK267" s="22"/>
      <c r="EL267" s="22"/>
      <c r="EM267" s="22"/>
      <c r="EN267" s="22"/>
      <c r="EO267" s="22"/>
      <c r="EP267" s="22"/>
      <c r="EQ267" s="22"/>
      <c r="ER267" s="22"/>
      <c r="ES267" s="22"/>
      <c r="ET267" s="22"/>
      <c r="EU267" s="22"/>
      <c r="EV267" s="22"/>
      <c r="EW267" s="22"/>
      <c r="EX267" s="22"/>
      <c r="EY267" s="22"/>
      <c r="EZ267" s="22"/>
      <c r="FA267" s="22"/>
      <c r="FB267" s="22"/>
      <c r="FC267" s="22"/>
      <c r="FD267" s="22"/>
      <c r="FE267" s="22"/>
      <c r="FF267" s="22"/>
      <c r="FG267" s="22"/>
      <c r="FH267" s="22"/>
      <c r="FI267" s="22"/>
      <c r="FJ267" s="22"/>
      <c r="FK267" s="22"/>
      <c r="FL267" s="22"/>
      <c r="FM267" s="22"/>
      <c r="FN267" s="22"/>
      <c r="FO267" s="22"/>
      <c r="FP267" s="22"/>
      <c r="FQ267" s="22"/>
      <c r="FR267" s="22"/>
      <c r="FS267" s="22"/>
      <c r="FT267" s="22"/>
      <c r="FU267" s="22"/>
      <c r="FV267" s="22"/>
      <c r="FW267" s="22"/>
      <c r="FX267" s="22"/>
      <c r="FY267" s="22"/>
      <c r="FZ267" s="22"/>
      <c r="GA267" s="22"/>
      <c r="GB267" s="22"/>
      <c r="GC267" s="22"/>
      <c r="GD267" s="22"/>
      <c r="GE267" s="22"/>
      <c r="GF267" s="22"/>
      <c r="GG267" s="22"/>
      <c r="GH267" s="22"/>
      <c r="GI267" s="22"/>
      <c r="GJ267" s="22"/>
      <c r="GK267" s="22"/>
      <c r="GL267" s="22"/>
      <c r="GM267" s="22"/>
      <c r="GN267" s="22"/>
      <c r="GO267" s="22"/>
      <c r="GP267" s="22"/>
      <c r="GQ267" s="22"/>
      <c r="GR267" s="22"/>
      <c r="GS267" s="22"/>
      <c r="GT267" s="22"/>
    </row>
    <row r="268" spans="1:202">
      <c r="A268" s="7" t="s">
        <v>70</v>
      </c>
      <c r="B268" s="8">
        <v>2019</v>
      </c>
      <c r="C268" s="23">
        <v>1099</v>
      </c>
      <c r="D268" s="24">
        <v>699.03</v>
      </c>
      <c r="E268" s="32">
        <v>0.66</v>
      </c>
      <c r="F268" s="31">
        <v>176.48414500000001</v>
      </c>
      <c r="G268" s="26">
        <f t="shared" si="78"/>
        <v>3785745850865.5</v>
      </c>
      <c r="H268" s="26">
        <f t="shared" si="79"/>
        <v>378.57458508654997</v>
      </c>
      <c r="I268" s="26">
        <f t="shared" si="80"/>
        <v>74935649963</v>
      </c>
      <c r="J268" s="26">
        <f t="shared" si="73"/>
        <v>74935.649963000003</v>
      </c>
      <c r="K268" s="27">
        <v>86987</v>
      </c>
      <c r="L268" s="27">
        <v>53.93</v>
      </c>
      <c r="M268" s="26">
        <f t="shared" si="81"/>
        <v>4208811897.7846999</v>
      </c>
      <c r="N268" s="26">
        <f t="shared" si="74"/>
        <v>4208.8118977846998</v>
      </c>
      <c r="O268" s="26">
        <f t="shared" si="82"/>
        <v>265405144083.25</v>
      </c>
      <c r="P268" s="26">
        <f t="shared" si="75"/>
        <v>265405.14408325002</v>
      </c>
      <c r="Q268" s="27">
        <v>90154.47</v>
      </c>
      <c r="R268" s="28">
        <f>Q268*28.8%</f>
        <v>25964.487359999999</v>
      </c>
      <c r="S268" s="28">
        <f>Q268*23.8%</f>
        <v>21456.763859999999</v>
      </c>
      <c r="T268" s="28">
        <f>Q268*13.3%</f>
        <v>11990.54451</v>
      </c>
      <c r="U268" s="28">
        <f>Q268*30%</f>
        <v>27046.341</v>
      </c>
      <c r="V268" s="28">
        <f>Q268*4%</f>
        <v>3606.1788000000001</v>
      </c>
      <c r="W268" s="26">
        <f t="shared" si="83"/>
        <v>726892051447.80005</v>
      </c>
      <c r="X268" s="26">
        <f t="shared" si="84"/>
        <v>726892.05144780001</v>
      </c>
      <c r="Y268" s="26">
        <f t="shared" si="85"/>
        <v>13183288148.1</v>
      </c>
      <c r="Z268" s="26">
        <f t="shared" si="86"/>
        <v>13183.2881481</v>
      </c>
      <c r="AA268" s="9">
        <f t="shared" si="87"/>
        <v>4516846714211.0801</v>
      </c>
      <c r="AB268" s="9">
        <v>451.68467142110802</v>
      </c>
      <c r="AC268" s="9">
        <f t="shared" si="88"/>
        <v>353524082194.34998</v>
      </c>
      <c r="AD268" s="9">
        <v>353524.08219435002</v>
      </c>
      <c r="AE268" s="21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  <c r="EB268" s="22"/>
      <c r="EC268" s="22"/>
      <c r="ED268" s="22"/>
      <c r="EE268" s="22"/>
      <c r="EF268" s="22"/>
      <c r="EG268" s="22"/>
      <c r="EH268" s="22"/>
      <c r="EI268" s="22"/>
      <c r="EJ268" s="22"/>
      <c r="EK268" s="22"/>
      <c r="EL268" s="22"/>
      <c r="EM268" s="22"/>
      <c r="EN268" s="22"/>
      <c r="EO268" s="22"/>
      <c r="EP268" s="22"/>
      <c r="EQ268" s="22"/>
      <c r="ER268" s="22"/>
      <c r="ES268" s="22"/>
      <c r="ET268" s="22"/>
      <c r="EU268" s="22"/>
      <c r="EV268" s="22"/>
      <c r="EW268" s="22"/>
      <c r="EX268" s="22"/>
      <c r="EY268" s="22"/>
      <c r="EZ268" s="22"/>
      <c r="FA268" s="22"/>
      <c r="FB268" s="22"/>
      <c r="FC268" s="22"/>
      <c r="FD268" s="22"/>
      <c r="FE268" s="22"/>
      <c r="FF268" s="22"/>
      <c r="FG268" s="22"/>
      <c r="FH268" s="22"/>
      <c r="FI268" s="22"/>
      <c r="FJ268" s="22"/>
      <c r="FK268" s="22"/>
      <c r="FL268" s="22"/>
      <c r="FM268" s="22"/>
      <c r="FN268" s="22"/>
      <c r="FO268" s="22"/>
      <c r="FP268" s="22"/>
      <c r="FQ268" s="22"/>
      <c r="FR268" s="22"/>
      <c r="FS268" s="22"/>
      <c r="FT268" s="22"/>
      <c r="FU268" s="22"/>
      <c r="FV268" s="22"/>
      <c r="FW268" s="22"/>
      <c r="FX268" s="22"/>
      <c r="FY268" s="22"/>
      <c r="FZ268" s="22"/>
      <c r="GA268" s="22"/>
      <c r="GB268" s="22"/>
      <c r="GC268" s="22"/>
      <c r="GD268" s="22"/>
      <c r="GE268" s="22"/>
      <c r="GF268" s="22"/>
      <c r="GG268" s="22"/>
      <c r="GH268" s="22"/>
      <c r="GI268" s="22"/>
      <c r="GJ268" s="22"/>
      <c r="GK268" s="22"/>
      <c r="GL268" s="22"/>
      <c r="GM268" s="22"/>
      <c r="GN268" s="22"/>
      <c r="GO268" s="22"/>
      <c r="GP268" s="22"/>
      <c r="GQ268" s="22"/>
      <c r="GR268" s="22"/>
      <c r="GS268" s="22"/>
      <c r="GT268" s="22"/>
    </row>
    <row r="269" spans="1:202">
      <c r="A269" s="7" t="s">
        <v>70</v>
      </c>
      <c r="B269" s="8">
        <v>2020</v>
      </c>
      <c r="C269" s="23">
        <v>612.58000000000004</v>
      </c>
      <c r="D269" s="24">
        <v>314.2</v>
      </c>
      <c r="E269" s="32">
        <v>0.34</v>
      </c>
      <c r="F269" s="31">
        <v>96.889661409452799</v>
      </c>
      <c r="G269" s="26">
        <f t="shared" si="78"/>
        <v>1958538229767.25</v>
      </c>
      <c r="H269" s="26">
        <f t="shared" si="79"/>
        <v>195.85382297672501</v>
      </c>
      <c r="I269" s="26">
        <f t="shared" si="80"/>
        <v>39703021786.383202</v>
      </c>
      <c r="J269" s="26">
        <f t="shared" si="73"/>
        <v>39703.0217863832</v>
      </c>
      <c r="K269" s="27">
        <v>80629</v>
      </c>
      <c r="L269" s="27">
        <v>40.840000000000003</v>
      </c>
      <c r="M269" s="26">
        <f t="shared" si="81"/>
        <v>2954280649.9411998</v>
      </c>
      <c r="N269" s="26">
        <f t="shared" si="74"/>
        <v>2954.2806499412</v>
      </c>
      <c r="O269" s="26">
        <f t="shared" si="82"/>
        <v>186295158967</v>
      </c>
      <c r="P269" s="26">
        <f t="shared" si="75"/>
        <v>186295.158967</v>
      </c>
      <c r="Q269" s="27">
        <v>55064.37</v>
      </c>
      <c r="R269" s="28">
        <f>Q269*18%</f>
        <v>9911.5866000000005</v>
      </c>
      <c r="S269" s="28">
        <f>Q269*15.5%</f>
        <v>8534.9773499999992</v>
      </c>
      <c r="T269" s="28">
        <f>Q269*15.8%</f>
        <v>8700.1704599999994</v>
      </c>
      <c r="U269" s="28">
        <f>Q269*44%</f>
        <v>24228.322800000002</v>
      </c>
      <c r="V269" s="28">
        <f>Q269*6.7%</f>
        <v>3689.3127899999999</v>
      </c>
      <c r="W269" s="26">
        <f t="shared" si="83"/>
        <v>401783783429.40002</v>
      </c>
      <c r="X269" s="26">
        <f t="shared" si="84"/>
        <v>401783.78342940001</v>
      </c>
      <c r="Y269" s="26">
        <f t="shared" si="85"/>
        <v>7532805816</v>
      </c>
      <c r="Z269" s="26">
        <f t="shared" si="86"/>
        <v>7532.805816</v>
      </c>
      <c r="AA269" s="9">
        <f t="shared" si="87"/>
        <v>2363276293846.5898</v>
      </c>
      <c r="AB269" s="9">
        <v>236.32762938465899</v>
      </c>
      <c r="AC269" s="9">
        <f t="shared" si="88"/>
        <v>233530986569.383</v>
      </c>
      <c r="AD269" s="9">
        <v>233530.98656938301</v>
      </c>
      <c r="AE269" s="21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22"/>
      <c r="EF269" s="22"/>
      <c r="EG269" s="22"/>
      <c r="EH269" s="22"/>
      <c r="EI269" s="22"/>
      <c r="EJ269" s="22"/>
      <c r="EK269" s="22"/>
      <c r="EL269" s="22"/>
      <c r="EM269" s="22"/>
      <c r="EN269" s="22"/>
      <c r="EO269" s="22"/>
      <c r="EP269" s="22"/>
      <c r="EQ269" s="22"/>
      <c r="ER269" s="22"/>
      <c r="ES269" s="22"/>
      <c r="ET269" s="22"/>
      <c r="EU269" s="22"/>
      <c r="EV269" s="22"/>
      <c r="EW269" s="22"/>
      <c r="EX269" s="22"/>
      <c r="EY269" s="22"/>
      <c r="EZ269" s="22"/>
      <c r="FA269" s="22"/>
      <c r="FB269" s="22"/>
      <c r="FC269" s="22"/>
      <c r="FD269" s="22"/>
      <c r="FE269" s="22"/>
      <c r="FF269" s="22"/>
      <c r="FG269" s="22"/>
      <c r="FH269" s="22"/>
      <c r="FI269" s="22"/>
      <c r="FJ269" s="22"/>
      <c r="FK269" s="22"/>
      <c r="FL269" s="22"/>
      <c r="FM269" s="22"/>
      <c r="FN269" s="22"/>
      <c r="FO269" s="22"/>
      <c r="FP269" s="22"/>
      <c r="FQ269" s="22"/>
      <c r="FR269" s="22"/>
      <c r="FS269" s="22"/>
      <c r="FT269" s="22"/>
      <c r="FU269" s="22"/>
      <c r="FV269" s="22"/>
      <c r="FW269" s="22"/>
      <c r="FX269" s="22"/>
      <c r="FY269" s="22"/>
      <c r="FZ269" s="22"/>
      <c r="GA269" s="22"/>
      <c r="GB269" s="22"/>
      <c r="GC269" s="22"/>
      <c r="GD269" s="22"/>
      <c r="GE269" s="22"/>
      <c r="GF269" s="22"/>
      <c r="GG269" s="22"/>
      <c r="GH269" s="22"/>
      <c r="GI269" s="22"/>
      <c r="GJ269" s="22"/>
      <c r="GK269" s="22"/>
      <c r="GL269" s="22"/>
      <c r="GM269" s="22"/>
      <c r="GN269" s="22"/>
      <c r="GO269" s="22"/>
      <c r="GP269" s="22"/>
      <c r="GQ269" s="22"/>
      <c r="GR269" s="22"/>
      <c r="GS269" s="22"/>
      <c r="GT269" s="22"/>
    </row>
    <row r="270" spans="1:202">
      <c r="A270" s="7" t="s">
        <v>70</v>
      </c>
      <c r="B270" s="8">
        <v>2021</v>
      </c>
      <c r="C270" s="23">
        <v>691.16</v>
      </c>
      <c r="D270" s="24">
        <v>293.73</v>
      </c>
      <c r="E270" s="32">
        <v>0.43</v>
      </c>
      <c r="F270" s="31">
        <v>109.307678535208</v>
      </c>
      <c r="G270" s="26">
        <f t="shared" si="78"/>
        <v>2098185233768.23</v>
      </c>
      <c r="H270" s="26">
        <f t="shared" si="79"/>
        <v>209.81852337682301</v>
      </c>
      <c r="I270" s="26">
        <f t="shared" si="80"/>
        <v>43285425002.455902</v>
      </c>
      <c r="J270" s="26">
        <f t="shared" si="73"/>
        <v>43285.425002455901</v>
      </c>
      <c r="K270" s="27">
        <v>64327</v>
      </c>
      <c r="L270" s="27">
        <v>40.44</v>
      </c>
      <c r="M270" s="26">
        <f t="shared" si="81"/>
        <v>2333883575.6195998</v>
      </c>
      <c r="N270" s="26">
        <f t="shared" si="74"/>
        <v>2333.8835756195999</v>
      </c>
      <c r="O270" s="26">
        <f t="shared" si="82"/>
        <v>147173293011</v>
      </c>
      <c r="P270" s="26">
        <f t="shared" si="75"/>
        <v>147173.293011</v>
      </c>
      <c r="Q270" s="27">
        <v>79346.600000000006</v>
      </c>
      <c r="R270" s="28">
        <f>Q270*19.5%</f>
        <v>15472.587</v>
      </c>
      <c r="S270" s="28">
        <f>Q270*16.2%</f>
        <v>12854.1492</v>
      </c>
      <c r="T270" s="28">
        <f>Q270*14%</f>
        <v>11108.523999999999</v>
      </c>
      <c r="U270" s="28">
        <f>Q270*44.3%</f>
        <v>35150.543799999999</v>
      </c>
      <c r="V270" s="28">
        <f>Q270*6.1%</f>
        <v>4840.1426000000001</v>
      </c>
      <c r="W270" s="26">
        <f t="shared" si="83"/>
        <v>582562737200</v>
      </c>
      <c r="X270" s="26">
        <f t="shared" si="84"/>
        <v>582562.73719999997</v>
      </c>
      <c r="Y270" s="26">
        <f t="shared" si="85"/>
        <v>10886353520</v>
      </c>
      <c r="Z270" s="26">
        <f t="shared" si="86"/>
        <v>10886.353520000001</v>
      </c>
      <c r="AA270" s="9">
        <f t="shared" si="87"/>
        <v>2683081854543.8501</v>
      </c>
      <c r="AB270" s="9">
        <v>268.30818545438501</v>
      </c>
      <c r="AC270" s="9">
        <f t="shared" si="88"/>
        <v>201345071533.45599</v>
      </c>
      <c r="AD270" s="9">
        <v>201345.07153345601</v>
      </c>
      <c r="AE270" s="21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2"/>
      <c r="EE270" s="22"/>
      <c r="EF270" s="22"/>
      <c r="EG270" s="22"/>
      <c r="EH270" s="22"/>
      <c r="EI270" s="22"/>
      <c r="EJ270" s="22"/>
      <c r="EK270" s="22"/>
      <c r="EL270" s="22"/>
      <c r="EM270" s="22"/>
      <c r="EN270" s="22"/>
      <c r="EO270" s="22"/>
      <c r="EP270" s="22"/>
      <c r="EQ270" s="22"/>
      <c r="ER270" s="22"/>
      <c r="ES270" s="22"/>
      <c r="ET270" s="22"/>
      <c r="EU270" s="22"/>
      <c r="EV270" s="22"/>
      <c r="EW270" s="22"/>
      <c r="EX270" s="22"/>
      <c r="EY270" s="22"/>
      <c r="EZ270" s="22"/>
      <c r="FA270" s="22"/>
      <c r="FB270" s="22"/>
      <c r="FC270" s="22"/>
      <c r="FD270" s="22"/>
      <c r="FE270" s="22"/>
      <c r="FF270" s="22"/>
      <c r="FG270" s="22"/>
      <c r="FH270" s="22"/>
      <c r="FI270" s="22"/>
      <c r="FJ270" s="22"/>
      <c r="FK270" s="22"/>
      <c r="FL270" s="22"/>
      <c r="FM270" s="22"/>
      <c r="FN270" s="22"/>
      <c r="FO270" s="22"/>
      <c r="FP270" s="22"/>
      <c r="FQ270" s="22"/>
      <c r="FR270" s="22"/>
      <c r="FS270" s="22"/>
      <c r="FT270" s="22"/>
      <c r="FU270" s="22"/>
      <c r="FV270" s="22"/>
      <c r="FW270" s="22"/>
      <c r="FX270" s="22"/>
      <c r="FY270" s="22"/>
      <c r="FZ270" s="22"/>
      <c r="GA270" s="22"/>
      <c r="GB270" s="22"/>
      <c r="GC270" s="22"/>
      <c r="GD270" s="22"/>
      <c r="GE270" s="22"/>
      <c r="GF270" s="22"/>
      <c r="GG270" s="22"/>
      <c r="GH270" s="22"/>
      <c r="GI270" s="22"/>
      <c r="GJ270" s="22"/>
      <c r="GK270" s="22"/>
      <c r="GL270" s="22"/>
      <c r="GM270" s="22"/>
      <c r="GN270" s="22"/>
      <c r="GO270" s="22"/>
      <c r="GP270" s="22"/>
      <c r="GQ270" s="22"/>
      <c r="GR270" s="22"/>
      <c r="GS270" s="22"/>
      <c r="GT270" s="22"/>
    </row>
    <row r="271" spans="1:202">
      <c r="A271" s="7" t="s">
        <v>70</v>
      </c>
      <c r="B271" s="8">
        <v>2022</v>
      </c>
      <c r="C271" s="23">
        <v>470.27</v>
      </c>
      <c r="D271" s="24">
        <v>169.05</v>
      </c>
      <c r="E271" s="32">
        <v>0.21</v>
      </c>
      <c r="F271" s="31">
        <v>65.625996828731203</v>
      </c>
      <c r="G271" s="26">
        <f t="shared" si="78"/>
        <v>1293446963290.1899</v>
      </c>
      <c r="H271" s="26">
        <f t="shared" si="79"/>
        <v>129.344696329019</v>
      </c>
      <c r="I271" s="26">
        <f t="shared" si="80"/>
        <v>27553741389.637798</v>
      </c>
      <c r="J271" s="26">
        <f t="shared" si="73"/>
        <v>27553.741389637798</v>
      </c>
      <c r="K271" s="27">
        <v>65071</v>
      </c>
      <c r="L271" s="27">
        <v>32.51</v>
      </c>
      <c r="M271" s="26">
        <f t="shared" si="81"/>
        <v>1897925642.2657001</v>
      </c>
      <c r="N271" s="26">
        <f t="shared" si="74"/>
        <v>1897.9256422656999</v>
      </c>
      <c r="O271" s="26">
        <f t="shared" si="82"/>
        <v>119682048230.75</v>
      </c>
      <c r="P271" s="26">
        <f t="shared" si="75"/>
        <v>119682.04823075001</v>
      </c>
      <c r="Q271" s="27">
        <v>43600</v>
      </c>
      <c r="R271" s="28">
        <f>Q271*19.5%</f>
        <v>8502</v>
      </c>
      <c r="S271" s="28">
        <f>Q271*16.2%</f>
        <v>7063.2</v>
      </c>
      <c r="T271" s="28">
        <f>Q271*14%</f>
        <v>6104</v>
      </c>
      <c r="U271" s="28">
        <f>Q271*44.3%</f>
        <v>19314.8</v>
      </c>
      <c r="V271" s="28">
        <f>Q271*6.1%</f>
        <v>2659.6</v>
      </c>
      <c r="W271" s="26">
        <f t="shared" si="83"/>
        <v>320111200000</v>
      </c>
      <c r="X271" s="26">
        <f t="shared" si="84"/>
        <v>320111.2</v>
      </c>
      <c r="Y271" s="26">
        <f t="shared" si="85"/>
        <v>5981920000</v>
      </c>
      <c r="Z271" s="26">
        <f t="shared" si="86"/>
        <v>5981.92</v>
      </c>
      <c r="AA271" s="9">
        <f t="shared" si="87"/>
        <v>1615456088932.46</v>
      </c>
      <c r="AB271" s="9">
        <v>161.545608893246</v>
      </c>
      <c r="AC271" s="9">
        <f t="shared" si="88"/>
        <v>153217709620.388</v>
      </c>
      <c r="AD271" s="9">
        <v>153217.70962038799</v>
      </c>
      <c r="AE271" s="21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2"/>
      <c r="EE271" s="22"/>
      <c r="EF271" s="22"/>
      <c r="EG271" s="22"/>
      <c r="EH271" s="22"/>
      <c r="EI271" s="22"/>
      <c r="EJ271" s="22"/>
      <c r="EK271" s="22"/>
      <c r="EL271" s="22"/>
      <c r="EM271" s="22"/>
      <c r="EN271" s="22"/>
      <c r="EO271" s="22"/>
      <c r="EP271" s="22"/>
      <c r="EQ271" s="22"/>
      <c r="ER271" s="22"/>
      <c r="ES271" s="22"/>
      <c r="ET271" s="22"/>
      <c r="EU271" s="22"/>
      <c r="EV271" s="22"/>
      <c r="EW271" s="22"/>
      <c r="EX271" s="22"/>
      <c r="EY271" s="22"/>
      <c r="EZ271" s="22"/>
      <c r="FA271" s="22"/>
      <c r="FB271" s="22"/>
      <c r="FC271" s="22"/>
      <c r="FD271" s="22"/>
      <c r="FE271" s="22"/>
      <c r="FF271" s="22"/>
      <c r="FG271" s="22"/>
      <c r="FH271" s="22"/>
      <c r="FI271" s="22"/>
      <c r="FJ271" s="22"/>
      <c r="FK271" s="22"/>
      <c r="FL271" s="22"/>
      <c r="FM271" s="22"/>
      <c r="FN271" s="22"/>
      <c r="FO271" s="22"/>
      <c r="FP271" s="22"/>
      <c r="FQ271" s="22"/>
      <c r="FR271" s="22"/>
      <c r="FS271" s="22"/>
      <c r="FT271" s="22"/>
      <c r="FU271" s="22"/>
      <c r="FV271" s="22"/>
      <c r="FW271" s="22"/>
      <c r="FX271" s="22"/>
      <c r="FY271" s="22"/>
      <c r="FZ271" s="22"/>
      <c r="GA271" s="22"/>
      <c r="GB271" s="22"/>
      <c r="GC271" s="22"/>
      <c r="GD271" s="22"/>
      <c r="GE271" s="22"/>
      <c r="GF271" s="22"/>
      <c r="GG271" s="22"/>
      <c r="GH271" s="22"/>
      <c r="GI271" s="22"/>
      <c r="GJ271" s="22"/>
      <c r="GK271" s="22"/>
      <c r="GL271" s="22"/>
      <c r="GM271" s="22"/>
      <c r="GN271" s="22"/>
      <c r="GO271" s="22"/>
      <c r="GP271" s="22"/>
      <c r="GQ271" s="22"/>
      <c r="GR271" s="22"/>
      <c r="GS271" s="22"/>
      <c r="GT271" s="22"/>
    </row>
    <row r="272" spans="1:202">
      <c r="A272" s="7" t="s">
        <v>70</v>
      </c>
      <c r="B272" s="8">
        <v>2023</v>
      </c>
      <c r="C272" s="23">
        <v>1124.6199999999999</v>
      </c>
      <c r="D272" s="24">
        <v>418.24</v>
      </c>
      <c r="E272" s="32">
        <v>0.44</v>
      </c>
      <c r="F272" s="31">
        <v>189.08166649726201</v>
      </c>
      <c r="G272" s="26">
        <f t="shared" si="78"/>
        <v>3403658847665.0801</v>
      </c>
      <c r="H272" s="26">
        <f t="shared" si="79"/>
        <v>340.36588476650797</v>
      </c>
      <c r="I272" s="26">
        <f t="shared" si="80"/>
        <v>70398438844.745697</v>
      </c>
      <c r="J272" s="26">
        <f t="shared" si="73"/>
        <v>70398.438844745702</v>
      </c>
      <c r="K272" s="27">
        <v>70882</v>
      </c>
      <c r="L272" s="27">
        <v>45.55</v>
      </c>
      <c r="M272" s="26">
        <f t="shared" si="81"/>
        <v>2896670439.467</v>
      </c>
      <c r="N272" s="26">
        <f t="shared" si="74"/>
        <v>2896.6704394670001</v>
      </c>
      <c r="O272" s="26">
        <f t="shared" si="82"/>
        <v>182662293782.5</v>
      </c>
      <c r="P272" s="26">
        <f t="shared" si="75"/>
        <v>182662.2937825</v>
      </c>
      <c r="Q272" s="27">
        <v>99500</v>
      </c>
      <c r="R272" s="28">
        <f>Q272*19.5%</f>
        <v>19402.5</v>
      </c>
      <c r="S272" s="28">
        <f>Q272*16.2%</f>
        <v>16119</v>
      </c>
      <c r="T272" s="28">
        <f>Q272*14%</f>
        <v>13930</v>
      </c>
      <c r="U272" s="28">
        <f>Q272*44.3%</f>
        <v>44078.5</v>
      </c>
      <c r="V272" s="28">
        <f>Q272*6.1%</f>
        <v>6069.5</v>
      </c>
      <c r="W272" s="26">
        <f t="shared" si="83"/>
        <v>730529000000</v>
      </c>
      <c r="X272" s="26">
        <f t="shared" si="84"/>
        <v>730529</v>
      </c>
      <c r="Y272" s="26">
        <f t="shared" si="85"/>
        <v>13651400000</v>
      </c>
      <c r="Z272" s="26">
        <f t="shared" si="86"/>
        <v>13651.4</v>
      </c>
      <c r="AA272" s="9">
        <f t="shared" si="87"/>
        <v>4137084518104.5498</v>
      </c>
      <c r="AB272" s="9">
        <v>413.70845181045502</v>
      </c>
      <c r="AC272" s="9">
        <f t="shared" si="88"/>
        <v>266712132627.246</v>
      </c>
      <c r="AD272" s="9">
        <v>266712.13262724603</v>
      </c>
      <c r="AE272" s="21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  <c r="EB272" s="22"/>
      <c r="EC272" s="22"/>
      <c r="ED272" s="22"/>
      <c r="EE272" s="22"/>
      <c r="EF272" s="22"/>
      <c r="EG272" s="22"/>
      <c r="EH272" s="22"/>
      <c r="EI272" s="22"/>
      <c r="EJ272" s="22"/>
      <c r="EK272" s="22"/>
      <c r="EL272" s="22"/>
      <c r="EM272" s="22"/>
      <c r="EN272" s="22"/>
      <c r="EO272" s="22"/>
      <c r="EP272" s="22"/>
      <c r="EQ272" s="22"/>
      <c r="ER272" s="22"/>
      <c r="ES272" s="22"/>
      <c r="ET272" s="22"/>
      <c r="EU272" s="22"/>
      <c r="EV272" s="22"/>
      <c r="EW272" s="22"/>
      <c r="EX272" s="22"/>
      <c r="EY272" s="22"/>
      <c r="EZ272" s="22"/>
      <c r="FA272" s="22"/>
      <c r="FB272" s="22"/>
      <c r="FC272" s="22"/>
      <c r="FD272" s="22"/>
      <c r="FE272" s="22"/>
      <c r="FF272" s="22"/>
      <c r="FG272" s="22"/>
      <c r="FH272" s="22"/>
      <c r="FI272" s="22"/>
      <c r="FJ272" s="22"/>
      <c r="FK272" s="22"/>
      <c r="FL272" s="22"/>
      <c r="FM272" s="22"/>
      <c r="FN272" s="22"/>
      <c r="FO272" s="22"/>
      <c r="FP272" s="22"/>
      <c r="FQ272" s="22"/>
      <c r="FR272" s="22"/>
      <c r="FS272" s="22"/>
      <c r="FT272" s="22"/>
      <c r="FU272" s="22"/>
      <c r="FV272" s="22"/>
      <c r="FW272" s="22"/>
      <c r="FX272" s="22"/>
      <c r="FY272" s="22"/>
      <c r="FZ272" s="22"/>
      <c r="GA272" s="22"/>
      <c r="GB272" s="22"/>
      <c r="GC272" s="22"/>
      <c r="GD272" s="22"/>
      <c r="GE272" s="22"/>
      <c r="GF272" s="22"/>
      <c r="GG272" s="22"/>
      <c r="GH272" s="22"/>
      <c r="GI272" s="22"/>
      <c r="GJ272" s="22"/>
      <c r="GK272" s="22"/>
      <c r="GL272" s="22"/>
      <c r="GM272" s="22"/>
      <c r="GN272" s="22"/>
      <c r="GO272" s="22"/>
      <c r="GP272" s="22"/>
      <c r="GQ272" s="22"/>
      <c r="GR272" s="22"/>
      <c r="GS272" s="22"/>
      <c r="GT272" s="22"/>
    </row>
    <row r="273" spans="1:204">
      <c r="A273" s="7" t="s">
        <v>70</v>
      </c>
      <c r="B273" s="8">
        <v>2024</v>
      </c>
      <c r="C273" s="28">
        <v>1213.05</v>
      </c>
      <c r="D273" s="28">
        <v>521.86</v>
      </c>
      <c r="E273" s="34">
        <v>0.43</v>
      </c>
      <c r="F273" s="31">
        <v>189.08166649726201</v>
      </c>
      <c r="G273" s="26">
        <f t="shared" si="78"/>
        <v>3669280235665.0801</v>
      </c>
      <c r="H273" s="26">
        <f t="shared" si="79"/>
        <v>366.92802356650799</v>
      </c>
      <c r="I273" s="26">
        <f t="shared" si="80"/>
        <v>75766652244.745697</v>
      </c>
      <c r="J273" s="26">
        <f t="shared" si="73"/>
        <v>75766.652244745695</v>
      </c>
      <c r="K273" s="31">
        <v>70882</v>
      </c>
      <c r="L273" s="31">
        <v>45.55</v>
      </c>
      <c r="M273" s="26">
        <f t="shared" si="81"/>
        <v>2896670439.467</v>
      </c>
      <c r="N273" s="26">
        <f t="shared" ref="N273" si="89">M273/10000000000</f>
        <v>0.28966704394670001</v>
      </c>
      <c r="O273" s="26">
        <f t="shared" si="82"/>
        <v>182662293782.5</v>
      </c>
      <c r="P273" s="26">
        <f t="shared" si="75"/>
        <v>182662.2937825</v>
      </c>
      <c r="Q273" s="31">
        <v>99654.65</v>
      </c>
      <c r="R273" s="28">
        <f>Q273*19.5%</f>
        <v>19432.656749999998</v>
      </c>
      <c r="S273" s="28">
        <f>Q273*16.2%</f>
        <v>16144.0533</v>
      </c>
      <c r="T273" s="28">
        <f>Q273*14%</f>
        <v>13951.651</v>
      </c>
      <c r="U273" s="28">
        <f>Q273*44.3%</f>
        <v>44147.00995</v>
      </c>
      <c r="V273" s="28">
        <f>Q273*6.1%</f>
        <v>6078.9336499999999</v>
      </c>
      <c r="W273" s="26">
        <f t="shared" si="83"/>
        <v>731664440300</v>
      </c>
      <c r="X273" s="26">
        <f t="shared" si="84"/>
        <v>731664.44030000002</v>
      </c>
      <c r="Y273" s="26">
        <f t="shared" si="85"/>
        <v>13672617980</v>
      </c>
      <c r="Z273" s="26">
        <f t="shared" si="86"/>
        <v>13672.617980000001</v>
      </c>
      <c r="AA273" s="9">
        <f t="shared" si="87"/>
        <v>4403841346404.5498</v>
      </c>
      <c r="AB273" s="9">
        <v>440.38413464045499</v>
      </c>
      <c r="AC273" s="9">
        <f t="shared" si="88"/>
        <v>272101564007.246</v>
      </c>
      <c r="AD273" s="9">
        <v>272101.56400724599</v>
      </c>
      <c r="AE273" s="21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  <c r="EB273" s="22"/>
      <c r="EC273" s="22"/>
      <c r="ED273" s="22"/>
      <c r="EE273" s="22"/>
      <c r="EF273" s="22"/>
      <c r="EG273" s="22"/>
      <c r="EH273" s="22"/>
      <c r="EI273" s="22"/>
      <c r="EJ273" s="22"/>
      <c r="EK273" s="22"/>
      <c r="EL273" s="22"/>
      <c r="EM273" s="22"/>
      <c r="EN273" s="22"/>
      <c r="EO273" s="22"/>
      <c r="EP273" s="22"/>
      <c r="EQ273" s="22"/>
      <c r="ER273" s="22"/>
      <c r="ES273" s="22"/>
      <c r="ET273" s="22"/>
      <c r="EU273" s="22"/>
      <c r="EV273" s="22"/>
      <c r="EW273" s="22"/>
      <c r="EX273" s="22"/>
      <c r="EY273" s="22"/>
      <c r="EZ273" s="22"/>
      <c r="FA273" s="22"/>
      <c r="FB273" s="22"/>
      <c r="FC273" s="22"/>
      <c r="FD273" s="22"/>
      <c r="FE273" s="22"/>
      <c r="FF273" s="22"/>
      <c r="FG273" s="22"/>
      <c r="FH273" s="22"/>
      <c r="FI273" s="22"/>
      <c r="FJ273" s="22"/>
      <c r="FK273" s="22"/>
      <c r="FL273" s="22"/>
      <c r="FM273" s="22"/>
      <c r="FN273" s="22"/>
      <c r="FO273" s="22"/>
      <c r="FP273" s="22"/>
      <c r="FQ273" s="22"/>
      <c r="FR273" s="22"/>
      <c r="FS273" s="22"/>
      <c r="FT273" s="22"/>
      <c r="FU273" s="22"/>
      <c r="FV273" s="22"/>
      <c r="FW273" s="22"/>
      <c r="FX273" s="22"/>
      <c r="FY273" s="22"/>
      <c r="FZ273" s="22"/>
      <c r="GA273" s="22"/>
      <c r="GB273" s="22"/>
      <c r="GC273" s="22"/>
      <c r="GD273" s="22"/>
      <c r="GE273" s="22"/>
      <c r="GF273" s="22"/>
      <c r="GG273" s="22"/>
      <c r="GH273" s="22"/>
      <c r="GI273" s="22"/>
      <c r="GJ273" s="22"/>
      <c r="GK273" s="22"/>
      <c r="GL273" s="22"/>
      <c r="GM273" s="22"/>
      <c r="GN273" s="22"/>
      <c r="GO273" s="22"/>
      <c r="GP273" s="22"/>
      <c r="GQ273" s="22"/>
      <c r="GR273" s="22"/>
      <c r="GS273" s="22"/>
      <c r="GT273" s="22"/>
      <c r="GU273" s="22"/>
      <c r="GV273" s="22"/>
    </row>
    <row r="274" spans="1:204">
      <c r="A274" s="7" t="s">
        <v>72</v>
      </c>
      <c r="B274" s="8">
        <v>2008</v>
      </c>
      <c r="C274" s="23">
        <v>379</v>
      </c>
      <c r="D274" s="24">
        <v>522.57000000000005</v>
      </c>
      <c r="E274" s="34">
        <v>2.2999999999999998</v>
      </c>
      <c r="F274" s="28">
        <v>78.8</v>
      </c>
      <c r="G274" s="26">
        <f t="shared" si="78"/>
        <v>1983547378000</v>
      </c>
      <c r="H274" s="26">
        <f t="shared" si="79"/>
        <v>198.35473780000001</v>
      </c>
      <c r="I274" s="26">
        <f t="shared" si="80"/>
        <v>35175700800</v>
      </c>
      <c r="J274" s="26">
        <f t="shared" ref="J274:J337" si="90">I274/1000000</f>
        <v>35175.700799999999</v>
      </c>
      <c r="K274" s="27">
        <v>98989</v>
      </c>
      <c r="L274" s="27">
        <v>57.95</v>
      </c>
      <c r="M274" s="26">
        <f t="shared" si="81"/>
        <v>5146537247.4834995</v>
      </c>
      <c r="N274" s="26">
        <f t="shared" ref="N274:N340" si="91">M274/1000000</f>
        <v>5146.5372474835003</v>
      </c>
      <c r="O274" s="26">
        <f t="shared" si="82"/>
        <v>324537540016.25</v>
      </c>
      <c r="P274" s="26">
        <f t="shared" ref="P274:P337" si="92">O274/1000000</f>
        <v>324537.54001624999</v>
      </c>
      <c r="Q274" s="27">
        <v>11796.75</v>
      </c>
      <c r="R274" s="28">
        <f>Q274*27.3%</f>
        <v>3220.5127499999999</v>
      </c>
      <c r="S274" s="28">
        <f>Q274*24.9%</f>
        <v>2937.39075</v>
      </c>
      <c r="T274" s="28">
        <f>Q274*3.3%</f>
        <v>389.29275000000001</v>
      </c>
      <c r="U274" s="28">
        <f>Q274*36.7%</f>
        <v>4329.4072500000002</v>
      </c>
      <c r="V274" s="28">
        <f>Q274*7.8%</f>
        <v>920.14649999999995</v>
      </c>
      <c r="W274" s="26">
        <f t="shared" si="83"/>
        <v>92713253535</v>
      </c>
      <c r="X274" s="26">
        <f t="shared" si="84"/>
        <v>92713.253534999996</v>
      </c>
      <c r="Y274" s="26">
        <f t="shared" si="85"/>
        <v>1666172970</v>
      </c>
      <c r="Z274" s="26">
        <f t="shared" si="86"/>
        <v>1666.1729700000001</v>
      </c>
      <c r="AA274" s="9">
        <f t="shared" si="87"/>
        <v>2081407168782.48</v>
      </c>
      <c r="AB274" s="9">
        <v>208.14071687824801</v>
      </c>
      <c r="AC274" s="9">
        <f t="shared" si="88"/>
        <v>361379413786.25</v>
      </c>
      <c r="AD274" s="9">
        <v>361379.41378624999</v>
      </c>
      <c r="AE274" s="21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  <c r="DU274" s="22"/>
      <c r="DV274" s="22"/>
      <c r="DW274" s="22"/>
      <c r="DX274" s="22"/>
      <c r="DY274" s="22"/>
      <c r="DZ274" s="22"/>
      <c r="EA274" s="22"/>
      <c r="EB274" s="22"/>
      <c r="EC274" s="22"/>
      <c r="ED274" s="22"/>
      <c r="EE274" s="22"/>
      <c r="EF274" s="22"/>
      <c r="EG274" s="22"/>
      <c r="EH274" s="22"/>
      <c r="EI274" s="22"/>
      <c r="EJ274" s="22"/>
      <c r="EK274" s="22"/>
      <c r="EL274" s="22"/>
      <c r="EM274" s="22"/>
      <c r="EN274" s="22"/>
      <c r="EO274" s="22"/>
      <c r="EP274" s="22"/>
      <c r="EQ274" s="22"/>
      <c r="ER274" s="22"/>
      <c r="ES274" s="22"/>
      <c r="ET274" s="22"/>
      <c r="EU274" s="22"/>
      <c r="EV274" s="22"/>
      <c r="EW274" s="22"/>
      <c r="EX274" s="22"/>
      <c r="EY274" s="22"/>
      <c r="EZ274" s="22"/>
      <c r="FA274" s="22"/>
      <c r="FB274" s="22"/>
      <c r="FC274" s="22"/>
      <c r="FD274" s="22"/>
      <c r="FE274" s="22"/>
      <c r="FF274" s="22"/>
      <c r="FG274" s="22"/>
      <c r="FH274" s="22"/>
      <c r="FI274" s="22"/>
      <c r="FJ274" s="22"/>
      <c r="FK274" s="22"/>
      <c r="FL274" s="22"/>
      <c r="FM274" s="22"/>
      <c r="FN274" s="22"/>
      <c r="FO274" s="22"/>
      <c r="FP274" s="22"/>
      <c r="FQ274" s="22"/>
      <c r="FR274" s="22"/>
      <c r="FS274" s="22"/>
      <c r="FT274" s="22"/>
      <c r="FU274" s="22"/>
      <c r="FV274" s="22"/>
      <c r="FW274" s="22"/>
      <c r="FX274" s="22"/>
      <c r="FY274" s="22"/>
      <c r="FZ274" s="22"/>
      <c r="GA274" s="22"/>
      <c r="GB274" s="22"/>
      <c r="GC274" s="22"/>
      <c r="GD274" s="22"/>
      <c r="GE274" s="22"/>
      <c r="GF274" s="22"/>
      <c r="GG274" s="22"/>
      <c r="GH274" s="22"/>
      <c r="GI274" s="22"/>
      <c r="GJ274" s="22"/>
      <c r="GK274" s="22"/>
      <c r="GL274" s="22"/>
      <c r="GM274" s="22"/>
      <c r="GN274" s="22"/>
      <c r="GO274" s="22"/>
      <c r="GP274" s="22"/>
      <c r="GQ274" s="22"/>
      <c r="GR274" s="22"/>
      <c r="GS274" s="22"/>
      <c r="GT274" s="22"/>
    </row>
    <row r="275" spans="1:204">
      <c r="A275" s="7" t="s">
        <v>72</v>
      </c>
      <c r="B275" s="8">
        <v>2009</v>
      </c>
      <c r="C275" s="23">
        <v>374.08</v>
      </c>
      <c r="D275" s="24">
        <v>562.34</v>
      </c>
      <c r="E275" s="34">
        <v>2.4900000000000002</v>
      </c>
      <c r="F275" s="28">
        <v>64.78</v>
      </c>
      <c r="G275" s="26">
        <f t="shared" si="78"/>
        <v>1928285098000</v>
      </c>
      <c r="H275" s="26">
        <f t="shared" si="79"/>
        <v>192.82850980000001</v>
      </c>
      <c r="I275" s="26">
        <f t="shared" si="80"/>
        <v>34195740200</v>
      </c>
      <c r="J275" s="26">
        <f t="shared" si="90"/>
        <v>34195.7402</v>
      </c>
      <c r="K275" s="27">
        <v>102943</v>
      </c>
      <c r="L275" s="27">
        <v>58.96</v>
      </c>
      <c r="M275" s="26">
        <f t="shared" si="81"/>
        <v>5445390612.4376001</v>
      </c>
      <c r="N275" s="26">
        <f t="shared" si="91"/>
        <v>5445.3906124375999</v>
      </c>
      <c r="O275" s="26">
        <f t="shared" si="82"/>
        <v>343383053266</v>
      </c>
      <c r="P275" s="26">
        <f t="shared" si="92"/>
        <v>343383.053266</v>
      </c>
      <c r="Q275" s="27">
        <v>15198.64</v>
      </c>
      <c r="R275" s="28">
        <f>Q275*28.9%</f>
        <v>4392.4069600000003</v>
      </c>
      <c r="S275" s="28">
        <f>Q275*23.4%</f>
        <v>3556.4817600000001</v>
      </c>
      <c r="T275" s="28">
        <f>Q275*3.5%</f>
        <v>531.95240000000001</v>
      </c>
      <c r="U275" s="28">
        <f>Q275*35.9%</f>
        <v>5456.3117599999996</v>
      </c>
      <c r="V275" s="28">
        <f>Q275*8.4%</f>
        <v>1276.6857600000001</v>
      </c>
      <c r="W275" s="26">
        <f t="shared" si="83"/>
        <v>116333430288</v>
      </c>
      <c r="X275" s="26">
        <f t="shared" si="84"/>
        <v>116333.430288</v>
      </c>
      <c r="Y275" s="26">
        <f t="shared" si="85"/>
        <v>2100376054.8</v>
      </c>
      <c r="Z275" s="26">
        <f t="shared" si="86"/>
        <v>2100.3760548</v>
      </c>
      <c r="AA275" s="9">
        <f t="shared" si="87"/>
        <v>2050063918900.4399</v>
      </c>
      <c r="AB275" s="9">
        <v>205.006391890044</v>
      </c>
      <c r="AC275" s="9">
        <f t="shared" si="88"/>
        <v>379679169520.79999</v>
      </c>
      <c r="AD275" s="9">
        <v>379679.1695208</v>
      </c>
      <c r="AE275" s="21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  <c r="DU275" s="22"/>
      <c r="DV275" s="22"/>
      <c r="DW275" s="22"/>
      <c r="DX275" s="22"/>
      <c r="DY275" s="22"/>
      <c r="DZ275" s="22"/>
      <c r="EA275" s="22"/>
      <c r="EB275" s="22"/>
      <c r="EC275" s="22"/>
      <c r="ED275" s="22"/>
      <c r="EE275" s="22"/>
      <c r="EF275" s="22"/>
      <c r="EG275" s="22"/>
      <c r="EH275" s="22"/>
      <c r="EI275" s="22"/>
      <c r="EJ275" s="22"/>
      <c r="EK275" s="22"/>
      <c r="EL275" s="22"/>
      <c r="EM275" s="22"/>
      <c r="EN275" s="22"/>
      <c r="EO275" s="22"/>
      <c r="EP275" s="22"/>
      <c r="EQ275" s="22"/>
      <c r="ER275" s="22"/>
      <c r="ES275" s="22"/>
      <c r="ET275" s="22"/>
      <c r="EU275" s="22"/>
      <c r="EV275" s="22"/>
      <c r="EW275" s="22"/>
      <c r="EX275" s="22"/>
      <c r="EY275" s="22"/>
      <c r="EZ275" s="22"/>
      <c r="FA275" s="22"/>
      <c r="FB275" s="22"/>
      <c r="FC275" s="22"/>
      <c r="FD275" s="22"/>
      <c r="FE275" s="22"/>
      <c r="FF275" s="22"/>
      <c r="FG275" s="22"/>
      <c r="FH275" s="22"/>
      <c r="FI275" s="22"/>
      <c r="FJ275" s="22"/>
      <c r="FK275" s="22"/>
      <c r="FL275" s="22"/>
      <c r="FM275" s="22"/>
      <c r="FN275" s="22"/>
      <c r="FO275" s="22"/>
      <c r="FP275" s="22"/>
      <c r="FQ275" s="22"/>
      <c r="FR275" s="22"/>
      <c r="FS275" s="22"/>
      <c r="FT275" s="22"/>
      <c r="FU275" s="22"/>
      <c r="FV275" s="22"/>
      <c r="FW275" s="22"/>
      <c r="FX275" s="22"/>
      <c r="FY275" s="22"/>
      <c r="FZ275" s="22"/>
      <c r="GA275" s="22"/>
      <c r="GB275" s="22"/>
      <c r="GC275" s="22"/>
      <c r="GD275" s="22"/>
      <c r="GE275" s="22"/>
      <c r="GF275" s="22"/>
      <c r="GG275" s="22"/>
      <c r="GH275" s="22"/>
      <c r="GI275" s="22"/>
      <c r="GJ275" s="22"/>
      <c r="GK275" s="22"/>
      <c r="GL275" s="22"/>
      <c r="GM275" s="22"/>
      <c r="GN275" s="22"/>
      <c r="GO275" s="22"/>
      <c r="GP275" s="22"/>
      <c r="GQ275" s="22"/>
      <c r="GR275" s="22"/>
      <c r="GS275" s="22"/>
      <c r="GT275" s="22"/>
    </row>
    <row r="276" spans="1:204">
      <c r="A276" s="7" t="s">
        <v>72</v>
      </c>
      <c r="B276" s="8">
        <v>2010</v>
      </c>
      <c r="C276" s="23">
        <v>430.53</v>
      </c>
      <c r="D276" s="24">
        <v>631.39</v>
      </c>
      <c r="E276" s="34">
        <v>2.92</v>
      </c>
      <c r="F276" s="28">
        <v>99.05</v>
      </c>
      <c r="G276" s="26">
        <f t="shared" si="78"/>
        <v>2407431609000</v>
      </c>
      <c r="H276" s="26">
        <f t="shared" si="79"/>
        <v>240.74316089999999</v>
      </c>
      <c r="I276" s="26">
        <f t="shared" si="80"/>
        <v>42133402400</v>
      </c>
      <c r="J276" s="26">
        <f t="shared" si="90"/>
        <v>42133.402399999999</v>
      </c>
      <c r="K276" s="27">
        <v>78813</v>
      </c>
      <c r="L276" s="27">
        <v>62.78</v>
      </c>
      <c r="M276" s="26">
        <f t="shared" si="81"/>
        <v>4439089625.2038002</v>
      </c>
      <c r="N276" s="26">
        <f t="shared" si="91"/>
        <v>4439.0896252038001</v>
      </c>
      <c r="O276" s="26">
        <f t="shared" si="82"/>
        <v>279926318920.5</v>
      </c>
      <c r="P276" s="26">
        <f t="shared" si="92"/>
        <v>279926.31892049999</v>
      </c>
      <c r="Q276" s="27">
        <v>21127.74</v>
      </c>
      <c r="R276" s="28">
        <f>Q276*32.9%</f>
        <v>6951.02646</v>
      </c>
      <c r="S276" s="28">
        <f>Q276*25%</f>
        <v>5281.9350000000004</v>
      </c>
      <c r="T276" s="28">
        <f>Q276*3.6%</f>
        <v>760.59864000000005</v>
      </c>
      <c r="U276" s="28">
        <f>Q276*31%</f>
        <v>6549.5994000000001</v>
      </c>
      <c r="V276" s="28">
        <f>Q276*7.5%</f>
        <v>1584.5805</v>
      </c>
      <c r="W276" s="26">
        <f t="shared" si="83"/>
        <v>164606011062.60001</v>
      </c>
      <c r="X276" s="26">
        <f t="shared" si="84"/>
        <v>164606.01106260001</v>
      </c>
      <c r="Y276" s="26">
        <f t="shared" si="85"/>
        <v>2953658052</v>
      </c>
      <c r="Z276" s="26">
        <f t="shared" si="86"/>
        <v>2953.6580520000002</v>
      </c>
      <c r="AA276" s="9">
        <f t="shared" si="87"/>
        <v>2576476709687.7998</v>
      </c>
      <c r="AB276" s="9">
        <v>257.64767096878001</v>
      </c>
      <c r="AC276" s="9">
        <f t="shared" si="88"/>
        <v>325013379372.5</v>
      </c>
      <c r="AD276" s="9">
        <v>325013.3793725</v>
      </c>
      <c r="AE276" s="21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/>
      <c r="DW276" s="22"/>
      <c r="DX276" s="22"/>
      <c r="DY276" s="22"/>
      <c r="DZ276" s="22"/>
      <c r="EA276" s="22"/>
      <c r="EB276" s="22"/>
      <c r="EC276" s="22"/>
      <c r="ED276" s="22"/>
      <c r="EE276" s="22"/>
      <c r="EF276" s="22"/>
      <c r="EG276" s="22"/>
      <c r="EH276" s="22"/>
      <c r="EI276" s="22"/>
      <c r="EJ276" s="22"/>
      <c r="EK276" s="22"/>
      <c r="EL276" s="22"/>
      <c r="EM276" s="22"/>
      <c r="EN276" s="22"/>
      <c r="EO276" s="22"/>
      <c r="EP276" s="22"/>
      <c r="EQ276" s="22"/>
      <c r="ER276" s="22"/>
      <c r="ES276" s="22"/>
      <c r="ET276" s="22"/>
      <c r="EU276" s="22"/>
      <c r="EV276" s="22"/>
      <c r="EW276" s="22"/>
      <c r="EX276" s="22"/>
      <c r="EY276" s="22"/>
      <c r="EZ276" s="22"/>
      <c r="FA276" s="22"/>
      <c r="FB276" s="22"/>
      <c r="FC276" s="22"/>
      <c r="FD276" s="22"/>
      <c r="FE276" s="22"/>
      <c r="FF276" s="22"/>
      <c r="FG276" s="22"/>
      <c r="FH276" s="22"/>
      <c r="FI276" s="22"/>
      <c r="FJ276" s="22"/>
      <c r="FK276" s="22"/>
      <c r="FL276" s="22"/>
      <c r="FM276" s="22"/>
      <c r="FN276" s="22"/>
      <c r="FO276" s="22"/>
      <c r="FP276" s="22"/>
      <c r="FQ276" s="22"/>
      <c r="FR276" s="22"/>
      <c r="FS276" s="22"/>
      <c r="FT276" s="22"/>
      <c r="FU276" s="22"/>
      <c r="FV276" s="22"/>
      <c r="FW276" s="22"/>
      <c r="FX276" s="22"/>
      <c r="FY276" s="22"/>
      <c r="FZ276" s="22"/>
      <c r="GA276" s="22"/>
      <c r="GB276" s="22"/>
      <c r="GC276" s="22"/>
      <c r="GD276" s="22"/>
      <c r="GE276" s="22"/>
      <c r="GF276" s="22"/>
      <c r="GG276" s="22"/>
      <c r="GH276" s="22"/>
      <c r="GI276" s="22"/>
      <c r="GJ276" s="22"/>
      <c r="GK276" s="22"/>
      <c r="GL276" s="22"/>
      <c r="GM276" s="22"/>
      <c r="GN276" s="22"/>
      <c r="GO276" s="22"/>
      <c r="GP276" s="22"/>
      <c r="GQ276" s="22"/>
      <c r="GR276" s="22"/>
      <c r="GS276" s="22"/>
      <c r="GT276" s="22"/>
    </row>
    <row r="277" spans="1:204">
      <c r="A277" s="7" t="s">
        <v>72</v>
      </c>
      <c r="B277" s="8">
        <v>2011</v>
      </c>
      <c r="C277" s="23">
        <v>533.53</v>
      </c>
      <c r="D277" s="24">
        <v>700.06</v>
      </c>
      <c r="E277" s="34">
        <v>2.4900000000000002</v>
      </c>
      <c r="F277" s="28">
        <v>102.97</v>
      </c>
      <c r="G277" s="26">
        <f t="shared" si="78"/>
        <v>2655611467000</v>
      </c>
      <c r="H277" s="26">
        <f t="shared" si="79"/>
        <v>265.56114669999999</v>
      </c>
      <c r="I277" s="26">
        <f t="shared" si="80"/>
        <v>47597111000</v>
      </c>
      <c r="J277" s="26">
        <f t="shared" si="90"/>
        <v>47597.110999999997</v>
      </c>
      <c r="K277" s="27">
        <v>72812</v>
      </c>
      <c r="L277" s="27">
        <v>59.51</v>
      </c>
      <c r="M277" s="26">
        <f t="shared" si="81"/>
        <v>3887475398.8003998</v>
      </c>
      <c r="N277" s="26">
        <f t="shared" si="91"/>
        <v>3887.4753988003999</v>
      </c>
      <c r="O277" s="26">
        <f t="shared" si="82"/>
        <v>245141857939</v>
      </c>
      <c r="P277" s="26">
        <f t="shared" si="92"/>
        <v>245141.85793900001</v>
      </c>
      <c r="Q277" s="27">
        <v>27368.39</v>
      </c>
      <c r="R277" s="28">
        <f>Q277*29.5%</f>
        <v>8073.6750499999998</v>
      </c>
      <c r="S277" s="28">
        <f>Q277*23.7%</f>
        <v>6486.30843</v>
      </c>
      <c r="T277" s="28">
        <f>Q277*15.2%</f>
        <v>4159.9952800000001</v>
      </c>
      <c r="U277" s="28">
        <f>Q277*28.9%</f>
        <v>7909.4647100000002</v>
      </c>
      <c r="V277" s="28">
        <f>Q277*2.6%</f>
        <v>711.57813999999996</v>
      </c>
      <c r="W277" s="26">
        <f t="shared" si="83"/>
        <v>222654989477.20001</v>
      </c>
      <c r="X277" s="26">
        <f t="shared" si="84"/>
        <v>222654.9894772</v>
      </c>
      <c r="Y277" s="26">
        <f t="shared" si="85"/>
        <v>4044774358.0999999</v>
      </c>
      <c r="Z277" s="26">
        <f t="shared" si="86"/>
        <v>4044.7743581</v>
      </c>
      <c r="AA277" s="9">
        <f t="shared" si="87"/>
        <v>2882153931876</v>
      </c>
      <c r="AB277" s="9">
        <v>288.2153931876</v>
      </c>
      <c r="AC277" s="9">
        <f t="shared" si="88"/>
        <v>296783743297.09998</v>
      </c>
      <c r="AD277" s="9">
        <v>296783.74329710001</v>
      </c>
      <c r="AE277" s="21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/>
      <c r="DW277" s="22"/>
      <c r="DX277" s="22"/>
      <c r="DY277" s="22"/>
      <c r="DZ277" s="22"/>
      <c r="EA277" s="22"/>
      <c r="EB277" s="22"/>
      <c r="EC277" s="22"/>
      <c r="ED277" s="22"/>
      <c r="EE277" s="22"/>
      <c r="EF277" s="22"/>
      <c r="EG277" s="22"/>
      <c r="EH277" s="22"/>
      <c r="EI277" s="22"/>
      <c r="EJ277" s="22"/>
      <c r="EK277" s="22"/>
      <c r="EL277" s="22"/>
      <c r="EM277" s="22"/>
      <c r="EN277" s="22"/>
      <c r="EO277" s="22"/>
      <c r="EP277" s="22"/>
      <c r="EQ277" s="22"/>
      <c r="ER277" s="22"/>
      <c r="ES277" s="22"/>
      <c r="ET277" s="22"/>
      <c r="EU277" s="22"/>
      <c r="EV277" s="22"/>
      <c r="EW277" s="22"/>
      <c r="EX277" s="22"/>
      <c r="EY277" s="22"/>
      <c r="EZ277" s="22"/>
      <c r="FA277" s="22"/>
      <c r="FB277" s="22"/>
      <c r="FC277" s="22"/>
      <c r="FD277" s="22"/>
      <c r="FE277" s="22"/>
      <c r="FF277" s="22"/>
      <c r="FG277" s="22"/>
      <c r="FH277" s="22"/>
      <c r="FI277" s="22"/>
      <c r="FJ277" s="22"/>
      <c r="FK277" s="22"/>
      <c r="FL277" s="22"/>
      <c r="FM277" s="22"/>
      <c r="FN277" s="22"/>
      <c r="FO277" s="22"/>
      <c r="FP277" s="22"/>
      <c r="FQ277" s="22"/>
      <c r="FR277" s="22"/>
      <c r="FS277" s="22"/>
      <c r="FT277" s="22"/>
      <c r="FU277" s="22"/>
      <c r="FV277" s="22"/>
      <c r="FW277" s="22"/>
      <c r="FX277" s="22"/>
      <c r="FY277" s="22"/>
      <c r="FZ277" s="22"/>
      <c r="GA277" s="22"/>
      <c r="GB277" s="22"/>
      <c r="GC277" s="22"/>
      <c r="GD277" s="22"/>
      <c r="GE277" s="22"/>
      <c r="GF277" s="22"/>
      <c r="GG277" s="22"/>
      <c r="GH277" s="22"/>
      <c r="GI277" s="22"/>
      <c r="GJ277" s="22"/>
      <c r="GK277" s="22"/>
      <c r="GL277" s="22"/>
      <c r="GM277" s="22"/>
      <c r="GN277" s="22"/>
      <c r="GO277" s="22"/>
      <c r="GP277" s="22"/>
      <c r="GQ277" s="22"/>
      <c r="GR277" s="22"/>
      <c r="GS277" s="22"/>
      <c r="GT277" s="22"/>
    </row>
    <row r="278" spans="1:204">
      <c r="A278" s="7" t="s">
        <v>72</v>
      </c>
      <c r="B278" s="8">
        <v>2012</v>
      </c>
      <c r="C278" s="23">
        <v>554.41</v>
      </c>
      <c r="D278" s="24">
        <v>804.07</v>
      </c>
      <c r="E278" s="34">
        <v>2.94</v>
      </c>
      <c r="F278" s="28">
        <v>106.36</v>
      </c>
      <c r="G278" s="26">
        <f t="shared" si="78"/>
        <v>2894880478000</v>
      </c>
      <c r="H278" s="26">
        <f t="shared" si="79"/>
        <v>289.4880478</v>
      </c>
      <c r="I278" s="26">
        <f t="shared" si="80"/>
        <v>51283486400</v>
      </c>
      <c r="J278" s="26">
        <f t="shared" si="90"/>
        <v>51283.486400000002</v>
      </c>
      <c r="K278" s="27" t="s">
        <v>73</v>
      </c>
      <c r="L278" s="27">
        <v>57.84</v>
      </c>
      <c r="M278" s="26">
        <f t="shared" si="81"/>
        <v>3708847380.4415998</v>
      </c>
      <c r="N278" s="26">
        <f t="shared" si="91"/>
        <v>3708.8473804415999</v>
      </c>
      <c r="O278" s="26">
        <f t="shared" si="82"/>
        <v>233877682656</v>
      </c>
      <c r="P278" s="26">
        <f t="shared" si="92"/>
        <v>233877.68265599999</v>
      </c>
      <c r="Q278" s="27">
        <v>34494.720000000001</v>
      </c>
      <c r="R278" s="28">
        <f>Q278*28%</f>
        <v>9658.5216</v>
      </c>
      <c r="S278" s="28">
        <f>Q278*24.4%</f>
        <v>8416.7116800000003</v>
      </c>
      <c r="T278" s="28">
        <f>Q278*12.8%</f>
        <v>4415.3241600000001</v>
      </c>
      <c r="U278" s="28">
        <f>Q278*32%</f>
        <v>11038.3104</v>
      </c>
      <c r="V278" s="28">
        <f>Q278*2.9%</f>
        <v>1000.3468800000001</v>
      </c>
      <c r="W278" s="26">
        <f t="shared" si="83"/>
        <v>282496579123.20001</v>
      </c>
      <c r="X278" s="26">
        <f t="shared" si="84"/>
        <v>282496.57912319998</v>
      </c>
      <c r="Y278" s="26">
        <f t="shared" si="85"/>
        <v>5117464185.6000004</v>
      </c>
      <c r="Z278" s="26">
        <f t="shared" si="86"/>
        <v>5117.4641855999998</v>
      </c>
      <c r="AA278" s="9">
        <f t="shared" si="87"/>
        <v>3181085904503.6401</v>
      </c>
      <c r="AB278" s="9">
        <v>318.10859045036398</v>
      </c>
      <c r="AC278" s="9">
        <f t="shared" si="88"/>
        <v>290278633241.59998</v>
      </c>
      <c r="AD278" s="9">
        <v>290278.63324160001</v>
      </c>
      <c r="AE278" s="21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  <c r="EB278" s="22"/>
      <c r="EC278" s="22"/>
      <c r="ED278" s="22"/>
      <c r="EE278" s="22"/>
      <c r="EF278" s="22"/>
      <c r="EG278" s="22"/>
      <c r="EH278" s="22"/>
      <c r="EI278" s="22"/>
      <c r="EJ278" s="22"/>
      <c r="EK278" s="22"/>
      <c r="EL278" s="22"/>
      <c r="EM278" s="22"/>
      <c r="EN278" s="22"/>
      <c r="EO278" s="22"/>
      <c r="EP278" s="22"/>
      <c r="EQ278" s="22"/>
      <c r="ER278" s="22"/>
      <c r="ES278" s="22"/>
      <c r="ET278" s="22"/>
      <c r="EU278" s="22"/>
      <c r="EV278" s="22"/>
      <c r="EW278" s="22"/>
      <c r="EX278" s="22"/>
      <c r="EY278" s="22"/>
      <c r="EZ278" s="22"/>
      <c r="FA278" s="22"/>
      <c r="FB278" s="22"/>
      <c r="FC278" s="22"/>
      <c r="FD278" s="22"/>
      <c r="FE278" s="22"/>
      <c r="FF278" s="22"/>
      <c r="FG278" s="22"/>
      <c r="FH278" s="22"/>
      <c r="FI278" s="22"/>
      <c r="FJ278" s="22"/>
      <c r="FK278" s="22"/>
      <c r="FL278" s="22"/>
      <c r="FM278" s="22"/>
      <c r="FN278" s="22"/>
      <c r="FO278" s="22"/>
      <c r="FP278" s="22"/>
      <c r="FQ278" s="22"/>
      <c r="FR278" s="22"/>
      <c r="FS278" s="22"/>
      <c r="FT278" s="22"/>
      <c r="FU278" s="22"/>
      <c r="FV278" s="22"/>
      <c r="FW278" s="22"/>
      <c r="FX278" s="22"/>
      <c r="FY278" s="22"/>
      <c r="FZ278" s="22"/>
      <c r="GA278" s="22"/>
      <c r="GB278" s="22"/>
      <c r="GC278" s="22"/>
      <c r="GD278" s="22"/>
      <c r="GE278" s="22"/>
      <c r="GF278" s="22"/>
      <c r="GG278" s="22"/>
      <c r="GH278" s="22"/>
      <c r="GI278" s="22"/>
      <c r="GJ278" s="22"/>
      <c r="GK278" s="22"/>
      <c r="GL278" s="22"/>
      <c r="GM278" s="22"/>
      <c r="GN278" s="22"/>
      <c r="GO278" s="22"/>
      <c r="GP278" s="22"/>
      <c r="GQ278" s="22"/>
      <c r="GR278" s="22"/>
      <c r="GS278" s="22"/>
      <c r="GT278" s="22"/>
    </row>
    <row r="279" spans="1:204">
      <c r="A279" s="7" t="s">
        <v>72</v>
      </c>
      <c r="B279" s="8">
        <v>2013</v>
      </c>
      <c r="C279" s="23">
        <v>634.05999999999995</v>
      </c>
      <c r="D279" s="24">
        <v>415.07</v>
      </c>
      <c r="E279" s="34">
        <v>3.14</v>
      </c>
      <c r="F279" s="28">
        <v>109.31</v>
      </c>
      <c r="G279" s="26">
        <f t="shared" si="78"/>
        <v>2275240483000</v>
      </c>
      <c r="H279" s="26">
        <f t="shared" si="79"/>
        <v>227.5240483</v>
      </c>
      <c r="I279" s="26">
        <f t="shared" si="80"/>
        <v>44521304400</v>
      </c>
      <c r="J279" s="26">
        <f t="shared" si="90"/>
        <v>44521.304400000001</v>
      </c>
      <c r="K279" s="27">
        <v>73239</v>
      </c>
      <c r="L279" s="27">
        <v>55.29</v>
      </c>
      <c r="M279" s="26">
        <f t="shared" si="81"/>
        <v>3632986121.4026999</v>
      </c>
      <c r="N279" s="26">
        <f t="shared" si="91"/>
        <v>3632.9861214027001</v>
      </c>
      <c r="O279" s="26">
        <f t="shared" si="82"/>
        <v>229093917338.25</v>
      </c>
      <c r="P279" s="26">
        <f t="shared" si="92"/>
        <v>229093.91733825</v>
      </c>
      <c r="Q279" s="27">
        <v>40889</v>
      </c>
      <c r="R279" s="28">
        <f>Q279*28.1%</f>
        <v>11489.808999999999</v>
      </c>
      <c r="S279" s="28">
        <f>Q279*25.6%</f>
        <v>10467.584000000001</v>
      </c>
      <c r="T279" s="28">
        <f>Q279*10.6%</f>
        <v>4334.2340000000004</v>
      </c>
      <c r="U279" s="28">
        <f>Q279*33.1%</f>
        <v>13534.259</v>
      </c>
      <c r="V279" s="28">
        <f>Q279*2.7%</f>
        <v>1104.0029999999999</v>
      </c>
      <c r="W279" s="26">
        <f t="shared" si="83"/>
        <v>338674591420</v>
      </c>
      <c r="X279" s="26">
        <f t="shared" si="84"/>
        <v>338674.59142000001</v>
      </c>
      <c r="Y279" s="26">
        <f t="shared" si="85"/>
        <v>6106772150</v>
      </c>
      <c r="Z279" s="26">
        <f t="shared" si="86"/>
        <v>6106.7721499999998</v>
      </c>
      <c r="AA279" s="9">
        <f t="shared" si="87"/>
        <v>2617548060541.3999</v>
      </c>
      <c r="AB279" s="9">
        <v>261.75480605413998</v>
      </c>
      <c r="AC279" s="9">
        <f t="shared" si="88"/>
        <v>279721993888.25</v>
      </c>
      <c r="AD279" s="9">
        <v>279721.99388825003</v>
      </c>
      <c r="AE279" s="21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/>
      <c r="DW279" s="22"/>
      <c r="DX279" s="22"/>
      <c r="DY279" s="22"/>
      <c r="DZ279" s="22"/>
      <c r="EA279" s="22"/>
      <c r="EB279" s="22"/>
      <c r="EC279" s="22"/>
      <c r="ED279" s="22"/>
      <c r="EE279" s="22"/>
      <c r="EF279" s="22"/>
      <c r="EG279" s="22"/>
      <c r="EH279" s="22"/>
      <c r="EI279" s="22"/>
      <c r="EJ279" s="22"/>
      <c r="EK279" s="22"/>
      <c r="EL279" s="22"/>
      <c r="EM279" s="22"/>
      <c r="EN279" s="22"/>
      <c r="EO279" s="22"/>
      <c r="EP279" s="22"/>
      <c r="EQ279" s="22"/>
      <c r="ER279" s="22"/>
      <c r="ES279" s="22"/>
      <c r="ET279" s="22"/>
      <c r="EU279" s="22"/>
      <c r="EV279" s="22"/>
      <c r="EW279" s="22"/>
      <c r="EX279" s="22"/>
      <c r="EY279" s="22"/>
      <c r="EZ279" s="22"/>
      <c r="FA279" s="22"/>
      <c r="FB279" s="22"/>
      <c r="FC279" s="22"/>
      <c r="FD279" s="22"/>
      <c r="FE279" s="22"/>
      <c r="FF279" s="22"/>
      <c r="FG279" s="22"/>
      <c r="FH279" s="22"/>
      <c r="FI279" s="22"/>
      <c r="FJ279" s="22"/>
      <c r="FK279" s="22"/>
      <c r="FL279" s="22"/>
      <c r="FM279" s="22"/>
      <c r="FN279" s="22"/>
      <c r="FO279" s="22"/>
      <c r="FP279" s="22"/>
      <c r="FQ279" s="22"/>
      <c r="FR279" s="22"/>
      <c r="FS279" s="22"/>
      <c r="FT279" s="22"/>
      <c r="FU279" s="22"/>
      <c r="FV279" s="22"/>
      <c r="FW279" s="22"/>
      <c r="FX279" s="22"/>
      <c r="FY279" s="22"/>
      <c r="FZ279" s="22"/>
      <c r="GA279" s="22"/>
      <c r="GB279" s="22"/>
      <c r="GC279" s="22"/>
      <c r="GD279" s="22"/>
      <c r="GE279" s="22"/>
      <c r="GF279" s="22"/>
      <c r="GG279" s="22"/>
      <c r="GH279" s="22"/>
      <c r="GI279" s="22"/>
      <c r="GJ279" s="22"/>
      <c r="GK279" s="22"/>
      <c r="GL279" s="22"/>
      <c r="GM279" s="22"/>
      <c r="GN279" s="22"/>
      <c r="GO279" s="22"/>
      <c r="GP279" s="22"/>
      <c r="GQ279" s="22"/>
      <c r="GR279" s="22"/>
      <c r="GS279" s="22"/>
      <c r="GT279" s="22"/>
    </row>
    <row r="280" spans="1:204">
      <c r="A280" s="7" t="s">
        <v>72</v>
      </c>
      <c r="B280" s="8">
        <v>2014</v>
      </c>
      <c r="C280" s="23">
        <v>722.2</v>
      </c>
      <c r="D280" s="24">
        <v>483.89</v>
      </c>
      <c r="E280" s="34">
        <v>2.85</v>
      </c>
      <c r="F280" s="28">
        <v>120.1</v>
      </c>
      <c r="G280" s="26">
        <f t="shared" si="78"/>
        <v>2572069396000</v>
      </c>
      <c r="H280" s="26">
        <f t="shared" si="79"/>
        <v>257.2069396</v>
      </c>
      <c r="I280" s="26">
        <f t="shared" si="80"/>
        <v>50409476600</v>
      </c>
      <c r="J280" s="26">
        <f t="shared" si="90"/>
        <v>50409.476600000002</v>
      </c>
      <c r="K280" s="27">
        <v>87302</v>
      </c>
      <c r="L280" s="27">
        <v>57.26</v>
      </c>
      <c r="M280" s="26">
        <f t="shared" si="81"/>
        <v>4484874345.5684004</v>
      </c>
      <c r="N280" s="26">
        <f t="shared" si="91"/>
        <v>4484.8743455683998</v>
      </c>
      <c r="O280" s="26">
        <f t="shared" si="82"/>
        <v>282813475819</v>
      </c>
      <c r="P280" s="26">
        <f t="shared" si="92"/>
        <v>282813.47581899998</v>
      </c>
      <c r="Q280" s="27">
        <v>47177.07</v>
      </c>
      <c r="R280" s="28">
        <f>Q280*14.2%</f>
        <v>6699.1439399999999</v>
      </c>
      <c r="S280" s="28">
        <f>Q280*50.1%</f>
        <v>23635.712070000001</v>
      </c>
      <c r="T280" s="28">
        <f>Q280*9.1%</f>
        <v>4293.11337</v>
      </c>
      <c r="U280" s="28">
        <f>Q280*24%</f>
        <v>11322.496800000001</v>
      </c>
      <c r="V280" s="28">
        <f>Q280*2.6%</f>
        <v>1226.60382</v>
      </c>
      <c r="W280" s="26">
        <f t="shared" si="83"/>
        <v>525421407545.40002</v>
      </c>
      <c r="X280" s="26">
        <f t="shared" si="84"/>
        <v>525421.40754539997</v>
      </c>
      <c r="Y280" s="26">
        <f t="shared" si="85"/>
        <v>8921419822.3500004</v>
      </c>
      <c r="Z280" s="26">
        <f t="shared" si="86"/>
        <v>8921.4198223500007</v>
      </c>
      <c r="AA280" s="9">
        <f t="shared" si="87"/>
        <v>3101975677890.9702</v>
      </c>
      <c r="AB280" s="9">
        <v>310.19756778909698</v>
      </c>
      <c r="AC280" s="9">
        <f t="shared" si="88"/>
        <v>342144372241.34998</v>
      </c>
      <c r="AD280" s="9">
        <v>342144.37224135001</v>
      </c>
      <c r="AE280" s="21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  <c r="DU280" s="22"/>
      <c r="DV280" s="22"/>
      <c r="DW280" s="22"/>
      <c r="DX280" s="22"/>
      <c r="DY280" s="22"/>
      <c r="DZ280" s="22"/>
      <c r="EA280" s="22"/>
      <c r="EB280" s="22"/>
      <c r="EC280" s="22"/>
      <c r="ED280" s="22"/>
      <c r="EE280" s="22"/>
      <c r="EF280" s="22"/>
      <c r="EG280" s="22"/>
      <c r="EH280" s="22"/>
      <c r="EI280" s="22"/>
      <c r="EJ280" s="22"/>
      <c r="EK280" s="22"/>
      <c r="EL280" s="22"/>
      <c r="EM280" s="22"/>
      <c r="EN280" s="22"/>
      <c r="EO280" s="22"/>
      <c r="EP280" s="22"/>
      <c r="EQ280" s="22"/>
      <c r="ER280" s="22"/>
      <c r="ES280" s="22"/>
      <c r="ET280" s="22"/>
      <c r="EU280" s="22"/>
      <c r="EV280" s="22"/>
      <c r="EW280" s="22"/>
      <c r="EX280" s="22"/>
      <c r="EY280" s="22"/>
      <c r="EZ280" s="22"/>
      <c r="FA280" s="22"/>
      <c r="FB280" s="22"/>
      <c r="FC280" s="22"/>
      <c r="FD280" s="22"/>
      <c r="FE280" s="22"/>
      <c r="FF280" s="22"/>
      <c r="FG280" s="22"/>
      <c r="FH280" s="22"/>
      <c r="FI280" s="22"/>
      <c r="FJ280" s="22"/>
      <c r="FK280" s="22"/>
      <c r="FL280" s="22"/>
      <c r="FM280" s="22"/>
      <c r="FN280" s="22"/>
      <c r="FO280" s="22"/>
      <c r="FP280" s="22"/>
      <c r="FQ280" s="22"/>
      <c r="FR280" s="22"/>
      <c r="FS280" s="22"/>
      <c r="FT280" s="22"/>
      <c r="FU280" s="22"/>
      <c r="FV280" s="22"/>
      <c r="FW280" s="22"/>
      <c r="FX280" s="22"/>
      <c r="FY280" s="22"/>
      <c r="FZ280" s="22"/>
      <c r="GA280" s="22"/>
      <c r="GB280" s="22"/>
      <c r="GC280" s="22"/>
      <c r="GD280" s="22"/>
      <c r="GE280" s="22"/>
      <c r="GF280" s="22"/>
      <c r="GG280" s="22"/>
      <c r="GH280" s="22"/>
      <c r="GI280" s="22"/>
      <c r="GJ280" s="22"/>
      <c r="GK280" s="22"/>
      <c r="GL280" s="22"/>
      <c r="GM280" s="22"/>
      <c r="GN280" s="22"/>
      <c r="GO280" s="22"/>
      <c r="GP280" s="22"/>
      <c r="GQ280" s="22"/>
      <c r="GR280" s="22"/>
      <c r="GS280" s="22"/>
      <c r="GT280" s="22"/>
    </row>
    <row r="281" spans="1:204">
      <c r="A281" s="7" t="s">
        <v>72</v>
      </c>
      <c r="B281" s="8">
        <v>2015</v>
      </c>
      <c r="C281" s="23">
        <v>726.06</v>
      </c>
      <c r="D281" s="24">
        <v>489.29</v>
      </c>
      <c r="E281" s="34">
        <v>3.32</v>
      </c>
      <c r="F281" s="28">
        <v>128.9</v>
      </c>
      <c r="G281" s="26">
        <f t="shared" si="78"/>
        <v>2663804320000</v>
      </c>
      <c r="H281" s="26">
        <f t="shared" si="79"/>
        <v>266.38043199999998</v>
      </c>
      <c r="I281" s="26">
        <f t="shared" si="80"/>
        <v>51808792400</v>
      </c>
      <c r="J281" s="26">
        <f t="shared" si="90"/>
        <v>51808.792399999998</v>
      </c>
      <c r="K281" s="27">
        <v>77191</v>
      </c>
      <c r="L281" s="27">
        <v>54.87</v>
      </c>
      <c r="M281" s="26">
        <f t="shared" si="81"/>
        <v>3799936772.4189</v>
      </c>
      <c r="N281" s="26">
        <f t="shared" si="91"/>
        <v>3799.9367724189001</v>
      </c>
      <c r="O281" s="26">
        <f t="shared" si="82"/>
        <v>239621724867.75</v>
      </c>
      <c r="P281" s="26">
        <f t="shared" si="92"/>
        <v>239621.72486774999</v>
      </c>
      <c r="Q281" s="27">
        <v>50980</v>
      </c>
      <c r="R281" s="28">
        <f>Q281*13.9%</f>
        <v>7086.22</v>
      </c>
      <c r="S281" s="28">
        <f>Q281*48.3%</f>
        <v>24623.34</v>
      </c>
      <c r="T281" s="28">
        <f>Q281*8.1%</f>
        <v>4129.38</v>
      </c>
      <c r="U281" s="28">
        <f>Q281*27.2%</f>
        <v>13866.56</v>
      </c>
      <c r="V281" s="28">
        <f>Q281*2.5%</f>
        <v>1274.5</v>
      </c>
      <c r="W281" s="26">
        <f t="shared" si="83"/>
        <v>557359751800</v>
      </c>
      <c r="X281" s="26">
        <f t="shared" si="84"/>
        <v>557359.75179999997</v>
      </c>
      <c r="Y281" s="26">
        <f t="shared" si="85"/>
        <v>9496809300</v>
      </c>
      <c r="Z281" s="26">
        <f t="shared" si="86"/>
        <v>9496.8093000000008</v>
      </c>
      <c r="AA281" s="9">
        <f t="shared" si="87"/>
        <v>3224964008572.4199</v>
      </c>
      <c r="AB281" s="9">
        <v>322.49640085724201</v>
      </c>
      <c r="AC281" s="9">
        <f t="shared" si="88"/>
        <v>300927326567.75</v>
      </c>
      <c r="AD281" s="9">
        <v>300927.32656775002</v>
      </c>
      <c r="AE281" s="21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/>
      <c r="DW281" s="22"/>
      <c r="DX281" s="22"/>
      <c r="DY281" s="22"/>
      <c r="DZ281" s="22"/>
      <c r="EA281" s="22"/>
      <c r="EB281" s="22"/>
      <c r="EC281" s="22"/>
      <c r="ED281" s="22"/>
      <c r="EE281" s="22"/>
      <c r="EF281" s="22"/>
      <c r="EG281" s="22"/>
      <c r="EH281" s="22"/>
      <c r="EI281" s="22"/>
      <c r="EJ281" s="22"/>
      <c r="EK281" s="22"/>
      <c r="EL281" s="22"/>
      <c r="EM281" s="22"/>
      <c r="EN281" s="22"/>
      <c r="EO281" s="22"/>
      <c r="EP281" s="22"/>
      <c r="EQ281" s="22"/>
      <c r="ER281" s="22"/>
      <c r="ES281" s="22"/>
      <c r="ET281" s="22"/>
      <c r="EU281" s="22"/>
      <c r="EV281" s="22"/>
      <c r="EW281" s="22"/>
      <c r="EX281" s="22"/>
      <c r="EY281" s="22"/>
      <c r="EZ281" s="22"/>
      <c r="FA281" s="22"/>
      <c r="FB281" s="22"/>
      <c r="FC281" s="22"/>
      <c r="FD281" s="22"/>
      <c r="FE281" s="22"/>
      <c r="FF281" s="22"/>
      <c r="FG281" s="22"/>
      <c r="FH281" s="22"/>
      <c r="FI281" s="22"/>
      <c r="FJ281" s="22"/>
      <c r="FK281" s="22"/>
      <c r="FL281" s="22"/>
      <c r="FM281" s="22"/>
      <c r="FN281" s="22"/>
      <c r="FO281" s="22"/>
      <c r="FP281" s="22"/>
      <c r="FQ281" s="22"/>
      <c r="FR281" s="22"/>
      <c r="FS281" s="22"/>
      <c r="FT281" s="22"/>
      <c r="FU281" s="22"/>
      <c r="FV281" s="22"/>
      <c r="FW281" s="22"/>
      <c r="FX281" s="22"/>
      <c r="FY281" s="22"/>
      <c r="FZ281" s="22"/>
      <c r="GA281" s="22"/>
      <c r="GB281" s="22"/>
      <c r="GC281" s="22"/>
      <c r="GD281" s="22"/>
      <c r="GE281" s="22"/>
      <c r="GF281" s="22"/>
      <c r="GG281" s="22"/>
      <c r="GH281" s="22"/>
      <c r="GI281" s="22"/>
      <c r="GJ281" s="22"/>
      <c r="GK281" s="22"/>
      <c r="GL281" s="22"/>
      <c r="GM281" s="22"/>
      <c r="GN281" s="22"/>
      <c r="GO281" s="22"/>
      <c r="GP281" s="22"/>
      <c r="GQ281" s="22"/>
      <c r="GR281" s="22"/>
      <c r="GS281" s="22"/>
      <c r="GT281" s="22"/>
    </row>
    <row r="282" spans="1:204">
      <c r="A282" s="7" t="s">
        <v>72</v>
      </c>
      <c r="B282" s="8">
        <v>2016</v>
      </c>
      <c r="C282" s="23">
        <v>741.65</v>
      </c>
      <c r="D282" s="24">
        <v>487.33</v>
      </c>
      <c r="E282" s="34">
        <v>3.35</v>
      </c>
      <c r="F282" s="28">
        <v>134.57</v>
      </c>
      <c r="G282" s="26">
        <f t="shared" si="78"/>
        <v>2723800345000</v>
      </c>
      <c r="H282" s="26">
        <f t="shared" si="79"/>
        <v>272.38003450000002</v>
      </c>
      <c r="I282" s="26">
        <f t="shared" si="80"/>
        <v>52986734200</v>
      </c>
      <c r="J282" s="26">
        <f t="shared" si="90"/>
        <v>52986.734199999999</v>
      </c>
      <c r="K282" s="27">
        <v>80077</v>
      </c>
      <c r="L282" s="27">
        <v>55.89</v>
      </c>
      <c r="M282" s="26">
        <f t="shared" si="81"/>
        <v>4015287502.0100999</v>
      </c>
      <c r="N282" s="26">
        <f t="shared" si="91"/>
        <v>4015.2875020101001</v>
      </c>
      <c r="O282" s="26">
        <f t="shared" si="82"/>
        <v>253201612209.75</v>
      </c>
      <c r="P282" s="26">
        <f t="shared" si="92"/>
        <v>253201.61220974999</v>
      </c>
      <c r="Q282" s="27">
        <v>57268.39</v>
      </c>
      <c r="R282" s="28">
        <f>Q282*29.5%</f>
        <v>16894.175050000002</v>
      </c>
      <c r="S282" s="28">
        <f>Q282*30.1%</f>
        <v>17237.785390000001</v>
      </c>
      <c r="T282" s="28">
        <f>Q282*12.6%</f>
        <v>7215.8171400000001</v>
      </c>
      <c r="U282" s="28">
        <f>Q282*22.1%</f>
        <v>12656.314189999999</v>
      </c>
      <c r="V282" s="28">
        <f>Q282*5.6%</f>
        <v>3207.0298400000001</v>
      </c>
      <c r="W282" s="26">
        <f t="shared" si="83"/>
        <v>495350956879.59998</v>
      </c>
      <c r="X282" s="26">
        <f t="shared" si="84"/>
        <v>495350.95687960001</v>
      </c>
      <c r="Y282" s="26">
        <f t="shared" si="85"/>
        <v>8789552497.2000008</v>
      </c>
      <c r="Z282" s="26">
        <f t="shared" si="86"/>
        <v>8789.5524972000003</v>
      </c>
      <c r="AA282" s="9">
        <f t="shared" si="87"/>
        <v>3223166589381.6099</v>
      </c>
      <c r="AB282" s="9">
        <v>322.31665893816103</v>
      </c>
      <c r="AC282" s="9">
        <f t="shared" si="88"/>
        <v>314977898906.95001</v>
      </c>
      <c r="AD282" s="9">
        <v>314977.89890695002</v>
      </c>
      <c r="AE282" s="21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/>
      <c r="DX282" s="22"/>
      <c r="DY282" s="22"/>
      <c r="DZ282" s="22"/>
      <c r="EA282" s="22"/>
      <c r="EB282" s="22"/>
      <c r="EC282" s="22"/>
      <c r="ED282" s="22"/>
      <c r="EE282" s="22"/>
      <c r="EF282" s="22"/>
      <c r="EG282" s="22"/>
      <c r="EH282" s="22"/>
      <c r="EI282" s="22"/>
      <c r="EJ282" s="22"/>
      <c r="EK282" s="22"/>
      <c r="EL282" s="22"/>
      <c r="EM282" s="22"/>
      <c r="EN282" s="22"/>
      <c r="EO282" s="22"/>
      <c r="EP282" s="22"/>
      <c r="EQ282" s="22"/>
      <c r="ER282" s="22"/>
      <c r="ES282" s="22"/>
      <c r="ET282" s="22"/>
      <c r="EU282" s="22"/>
      <c r="EV282" s="22"/>
      <c r="EW282" s="22"/>
      <c r="EX282" s="22"/>
      <c r="EY282" s="22"/>
      <c r="EZ282" s="22"/>
      <c r="FA282" s="22"/>
      <c r="FB282" s="22"/>
      <c r="FC282" s="22"/>
      <c r="FD282" s="22"/>
      <c r="FE282" s="22"/>
      <c r="FF282" s="22"/>
      <c r="FG282" s="22"/>
      <c r="FH282" s="22"/>
      <c r="FI282" s="22"/>
      <c r="FJ282" s="22"/>
      <c r="FK282" s="22"/>
      <c r="FL282" s="22"/>
      <c r="FM282" s="22"/>
      <c r="FN282" s="22"/>
      <c r="FO282" s="22"/>
      <c r="FP282" s="22"/>
      <c r="FQ282" s="22"/>
      <c r="FR282" s="22"/>
      <c r="FS282" s="22"/>
      <c r="FT282" s="22"/>
      <c r="FU282" s="22"/>
      <c r="FV282" s="22"/>
      <c r="FW282" s="22"/>
      <c r="FX282" s="22"/>
      <c r="FY282" s="22"/>
      <c r="FZ282" s="22"/>
      <c r="GA282" s="22"/>
      <c r="GB282" s="22"/>
      <c r="GC282" s="22"/>
      <c r="GD282" s="22"/>
      <c r="GE282" s="22"/>
      <c r="GF282" s="22"/>
      <c r="GG282" s="22"/>
      <c r="GH282" s="22"/>
      <c r="GI282" s="22"/>
      <c r="GJ282" s="22"/>
      <c r="GK282" s="22"/>
      <c r="GL282" s="22"/>
      <c r="GM282" s="22"/>
      <c r="GN282" s="22"/>
      <c r="GO282" s="22"/>
      <c r="GP282" s="22"/>
      <c r="GQ282" s="22"/>
      <c r="GR282" s="22"/>
      <c r="GS282" s="22"/>
      <c r="GT282" s="22"/>
    </row>
    <row r="283" spans="1:204">
      <c r="A283" s="7" t="s">
        <v>72</v>
      </c>
      <c r="B283" s="8">
        <v>2017</v>
      </c>
      <c r="C283" s="23">
        <v>791.81</v>
      </c>
      <c r="D283" s="24">
        <v>482.27</v>
      </c>
      <c r="E283" s="34">
        <v>4.0599999999999996</v>
      </c>
      <c r="F283" s="28">
        <f>B283-C283-D283-E283</f>
        <v>738.86</v>
      </c>
      <c r="G283" s="26">
        <f t="shared" si="78"/>
        <v>8114473620000</v>
      </c>
      <c r="H283" s="26">
        <f t="shared" si="79"/>
        <v>811.447362</v>
      </c>
      <c r="I283" s="26">
        <f t="shared" si="80"/>
        <v>132647999200</v>
      </c>
      <c r="J283" s="26">
        <f t="shared" si="90"/>
        <v>132647.99919999999</v>
      </c>
      <c r="K283" s="27">
        <v>79753</v>
      </c>
      <c r="L283" s="27">
        <v>57.8</v>
      </c>
      <c r="M283" s="26">
        <f t="shared" si="81"/>
        <v>4135705542.7779999</v>
      </c>
      <c r="N283" s="26">
        <f t="shared" si="91"/>
        <v>4135.7055427779997</v>
      </c>
      <c r="O283" s="26">
        <f t="shared" si="82"/>
        <v>260795101355</v>
      </c>
      <c r="P283" s="26">
        <f t="shared" si="92"/>
        <v>260795.10135499999</v>
      </c>
      <c r="Q283" s="27">
        <v>63868</v>
      </c>
      <c r="R283" s="28">
        <f>Q283*29.4%</f>
        <v>18777.191999999999</v>
      </c>
      <c r="S283" s="28">
        <f>Q283*24.8%</f>
        <v>15839.263999999999</v>
      </c>
      <c r="T283" s="28">
        <f>Q283*11.9%</f>
        <v>7600.2920000000004</v>
      </c>
      <c r="U283" s="28">
        <f>Q283*29.8%</f>
        <v>19032.664000000001</v>
      </c>
      <c r="V283" s="28">
        <f>Q283*4.1%</f>
        <v>2618.5880000000002</v>
      </c>
      <c r="W283" s="26">
        <f t="shared" si="83"/>
        <v>519541910160</v>
      </c>
      <c r="X283" s="26">
        <f t="shared" si="84"/>
        <v>519541.91016000003</v>
      </c>
      <c r="Y283" s="26">
        <f t="shared" si="85"/>
        <v>9385083260</v>
      </c>
      <c r="Z283" s="26">
        <f t="shared" si="86"/>
        <v>9385.0832599999994</v>
      </c>
      <c r="AA283" s="9">
        <f t="shared" si="87"/>
        <v>8638151235702.7803</v>
      </c>
      <c r="AB283" s="9">
        <v>863.81512357027805</v>
      </c>
      <c r="AC283" s="9">
        <f t="shared" si="88"/>
        <v>402828183815</v>
      </c>
      <c r="AD283" s="9">
        <v>402828.183815</v>
      </c>
      <c r="AE283" s="21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/>
      <c r="DW283" s="22"/>
      <c r="DX283" s="22"/>
      <c r="DY283" s="22"/>
      <c r="DZ283" s="22"/>
      <c r="EA283" s="22"/>
      <c r="EB283" s="22"/>
      <c r="EC283" s="22"/>
      <c r="ED283" s="22"/>
      <c r="EE283" s="22"/>
      <c r="EF283" s="22"/>
      <c r="EG283" s="22"/>
      <c r="EH283" s="22"/>
      <c r="EI283" s="22"/>
      <c r="EJ283" s="22"/>
      <c r="EK283" s="22"/>
      <c r="EL283" s="22"/>
      <c r="EM283" s="22"/>
      <c r="EN283" s="22"/>
      <c r="EO283" s="22"/>
      <c r="EP283" s="22"/>
      <c r="EQ283" s="22"/>
      <c r="ER283" s="22"/>
      <c r="ES283" s="22"/>
      <c r="ET283" s="22"/>
      <c r="EU283" s="22"/>
      <c r="EV283" s="22"/>
      <c r="EW283" s="22"/>
      <c r="EX283" s="22"/>
      <c r="EY283" s="22"/>
      <c r="EZ283" s="22"/>
      <c r="FA283" s="22"/>
      <c r="FB283" s="22"/>
      <c r="FC283" s="22"/>
      <c r="FD283" s="22"/>
      <c r="FE283" s="22"/>
      <c r="FF283" s="22"/>
      <c r="FG283" s="22"/>
      <c r="FH283" s="22"/>
      <c r="FI283" s="22"/>
      <c r="FJ283" s="22"/>
      <c r="FK283" s="22"/>
      <c r="FL283" s="22"/>
      <c r="FM283" s="22"/>
      <c r="FN283" s="22"/>
      <c r="FO283" s="22"/>
      <c r="FP283" s="22"/>
      <c r="FQ283" s="22"/>
      <c r="FR283" s="22"/>
      <c r="FS283" s="22"/>
      <c r="FT283" s="22"/>
      <c r="FU283" s="22"/>
      <c r="FV283" s="22"/>
      <c r="FW283" s="22"/>
      <c r="FX283" s="22"/>
      <c r="FY283" s="22"/>
      <c r="FZ283" s="22"/>
      <c r="GA283" s="22"/>
      <c r="GB283" s="22"/>
      <c r="GC283" s="22"/>
      <c r="GD283" s="22"/>
      <c r="GE283" s="22"/>
      <c r="GF283" s="22"/>
      <c r="GG283" s="22"/>
      <c r="GH283" s="22"/>
      <c r="GI283" s="22"/>
      <c r="GJ283" s="22"/>
      <c r="GK283" s="22"/>
      <c r="GL283" s="22"/>
      <c r="GM283" s="22"/>
      <c r="GN283" s="22"/>
      <c r="GO283" s="22"/>
      <c r="GP283" s="22"/>
      <c r="GQ283" s="22"/>
      <c r="GR283" s="22"/>
      <c r="GS283" s="22"/>
      <c r="GT283" s="22"/>
    </row>
    <row r="284" spans="1:204">
      <c r="A284" s="7" t="s">
        <v>72</v>
      </c>
      <c r="B284" s="8">
        <v>2018</v>
      </c>
      <c r="C284" s="23">
        <v>800.74</v>
      </c>
      <c r="D284" s="24">
        <v>453.44</v>
      </c>
      <c r="E284" s="34">
        <v>4.74</v>
      </c>
      <c r="F284" s="28">
        <f>B284-C284-D284-E284</f>
        <v>759.08</v>
      </c>
      <c r="G284" s="26">
        <f t="shared" si="78"/>
        <v>8249170220000</v>
      </c>
      <c r="H284" s="26">
        <f t="shared" si="79"/>
        <v>824.91702199999997</v>
      </c>
      <c r="I284" s="26">
        <f t="shared" si="80"/>
        <v>134837005200</v>
      </c>
      <c r="J284" s="26">
        <f t="shared" si="90"/>
        <v>134837.00520000001</v>
      </c>
      <c r="K284" s="27">
        <v>78022</v>
      </c>
      <c r="L284" s="27">
        <v>58.35</v>
      </c>
      <c r="M284" s="26">
        <f t="shared" si="81"/>
        <v>4084441518.1290002</v>
      </c>
      <c r="N284" s="26">
        <f t="shared" si="91"/>
        <v>4084.4415181290001</v>
      </c>
      <c r="O284" s="26">
        <f t="shared" si="82"/>
        <v>257562422827.5</v>
      </c>
      <c r="P284" s="26">
        <f t="shared" si="92"/>
        <v>257562.42282750001</v>
      </c>
      <c r="Q284" s="27">
        <v>53961.39</v>
      </c>
      <c r="R284" s="28">
        <f>Q284*28.7%</f>
        <v>15486.91893</v>
      </c>
      <c r="S284" s="28">
        <f>Q284*24.4%</f>
        <v>13166.579159999999</v>
      </c>
      <c r="T284" s="28">
        <f>Q284*13.3%</f>
        <v>7176.8648700000003</v>
      </c>
      <c r="U284" s="28">
        <f>Q284*29.5%</f>
        <v>15918.610049999999</v>
      </c>
      <c r="V284" s="28">
        <f>Q284*4%</f>
        <v>2158.4555999999998</v>
      </c>
      <c r="W284" s="26">
        <f t="shared" si="83"/>
        <v>438664010815.79999</v>
      </c>
      <c r="X284" s="26">
        <f t="shared" si="84"/>
        <v>438664.01081579999</v>
      </c>
      <c r="Y284" s="26">
        <f t="shared" si="85"/>
        <v>7939609117.6499996</v>
      </c>
      <c r="Z284" s="26">
        <f t="shared" si="86"/>
        <v>7939.6091176500004</v>
      </c>
      <c r="AA284" s="9">
        <f t="shared" si="87"/>
        <v>8691918672333.9297</v>
      </c>
      <c r="AB284" s="9">
        <v>869.19186723339305</v>
      </c>
      <c r="AC284" s="9">
        <f t="shared" si="88"/>
        <v>400339037145.15002</v>
      </c>
      <c r="AD284" s="9">
        <v>400339.03714515001</v>
      </c>
      <c r="AE284" s="21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/>
      <c r="DW284" s="22"/>
      <c r="DX284" s="22"/>
      <c r="DY284" s="22"/>
      <c r="DZ284" s="22"/>
      <c r="EA284" s="22"/>
      <c r="EB284" s="22"/>
      <c r="EC284" s="22"/>
      <c r="ED284" s="22"/>
      <c r="EE284" s="22"/>
      <c r="EF284" s="22"/>
      <c r="EG284" s="22"/>
      <c r="EH284" s="22"/>
      <c r="EI284" s="22"/>
      <c r="EJ284" s="22"/>
      <c r="EK284" s="22"/>
      <c r="EL284" s="22"/>
      <c r="EM284" s="22"/>
      <c r="EN284" s="22"/>
      <c r="EO284" s="22"/>
      <c r="EP284" s="22"/>
      <c r="EQ284" s="22"/>
      <c r="ER284" s="22"/>
      <c r="ES284" s="22"/>
      <c r="ET284" s="22"/>
      <c r="EU284" s="22"/>
      <c r="EV284" s="22"/>
      <c r="EW284" s="22"/>
      <c r="EX284" s="22"/>
      <c r="EY284" s="22"/>
      <c r="EZ284" s="22"/>
      <c r="FA284" s="22"/>
      <c r="FB284" s="22"/>
      <c r="FC284" s="22"/>
      <c r="FD284" s="22"/>
      <c r="FE284" s="22"/>
      <c r="FF284" s="22"/>
      <c r="FG284" s="22"/>
      <c r="FH284" s="22"/>
      <c r="FI284" s="22"/>
      <c r="FJ284" s="22"/>
      <c r="FK284" s="22"/>
      <c r="FL284" s="22"/>
      <c r="FM284" s="22"/>
      <c r="FN284" s="22"/>
      <c r="FO284" s="22"/>
      <c r="FP284" s="22"/>
      <c r="FQ284" s="22"/>
      <c r="FR284" s="22"/>
      <c r="FS284" s="22"/>
      <c r="FT284" s="22"/>
      <c r="FU284" s="22"/>
      <c r="FV284" s="22"/>
      <c r="FW284" s="22"/>
      <c r="FX284" s="22"/>
      <c r="FY284" s="22"/>
      <c r="FZ284" s="22"/>
      <c r="GA284" s="22"/>
      <c r="GB284" s="22"/>
      <c r="GC284" s="22"/>
      <c r="GD284" s="22"/>
      <c r="GE284" s="22"/>
      <c r="GF284" s="22"/>
      <c r="GG284" s="22"/>
      <c r="GH284" s="22"/>
      <c r="GI284" s="22"/>
      <c r="GJ284" s="22"/>
      <c r="GK284" s="22"/>
      <c r="GL284" s="22"/>
      <c r="GM284" s="22"/>
      <c r="GN284" s="22"/>
      <c r="GO284" s="22"/>
      <c r="GP284" s="22"/>
      <c r="GQ284" s="22"/>
      <c r="GR284" s="22"/>
      <c r="GS284" s="22"/>
      <c r="GT284" s="22"/>
    </row>
    <row r="285" spans="1:204">
      <c r="A285" s="7" t="s">
        <v>72</v>
      </c>
      <c r="B285" s="8">
        <v>2019</v>
      </c>
      <c r="C285" s="23">
        <v>803.51</v>
      </c>
      <c r="D285" s="24">
        <v>392.09</v>
      </c>
      <c r="E285" s="34">
        <v>4.7583455900000002</v>
      </c>
      <c r="F285" s="28">
        <v>186.43164999999999</v>
      </c>
      <c r="G285" s="26">
        <f t="shared" si="78"/>
        <v>3063054697539.9199</v>
      </c>
      <c r="H285" s="26">
        <f t="shared" si="79"/>
        <v>306.30546975399199</v>
      </c>
      <c r="I285" s="26">
        <f t="shared" si="80"/>
        <v>59300081726.928596</v>
      </c>
      <c r="J285" s="26">
        <f t="shared" si="90"/>
        <v>59300.081726928598</v>
      </c>
      <c r="K285" s="27">
        <v>92468</v>
      </c>
      <c r="L285" s="27">
        <v>54.32</v>
      </c>
      <c r="M285" s="26">
        <f t="shared" si="81"/>
        <v>4506360885.2192001</v>
      </c>
      <c r="N285" s="26">
        <f t="shared" si="91"/>
        <v>4506.3608852192001</v>
      </c>
      <c r="O285" s="26">
        <f t="shared" si="82"/>
        <v>284168404072</v>
      </c>
      <c r="P285" s="26">
        <f t="shared" si="92"/>
        <v>284168.404072</v>
      </c>
      <c r="Q285" s="27">
        <v>60593.72</v>
      </c>
      <c r="R285" s="28">
        <f>Q285*28.8%</f>
        <v>17450.99136</v>
      </c>
      <c r="S285" s="28">
        <f>Q285*23.8%</f>
        <v>14421.30536</v>
      </c>
      <c r="T285" s="28">
        <f>Q285*13.3%</f>
        <v>8058.9647599999998</v>
      </c>
      <c r="U285" s="28">
        <f>Q285*30%</f>
        <v>18178.116000000002</v>
      </c>
      <c r="V285" s="28">
        <f>Q285*4%</f>
        <v>2423.7487999999998</v>
      </c>
      <c r="W285" s="26">
        <f t="shared" si="83"/>
        <v>488551409992.79999</v>
      </c>
      <c r="X285" s="26">
        <f t="shared" si="84"/>
        <v>488551.40999279998</v>
      </c>
      <c r="Y285" s="26">
        <f t="shared" si="85"/>
        <v>8860619675.6000004</v>
      </c>
      <c r="Z285" s="26">
        <f t="shared" si="86"/>
        <v>8860.6196756000008</v>
      </c>
      <c r="AA285" s="9">
        <f t="shared" si="87"/>
        <v>3556112468417.9399</v>
      </c>
      <c r="AB285" s="9">
        <v>355.61124684179401</v>
      </c>
      <c r="AC285" s="9">
        <f t="shared" si="88"/>
        <v>352329105474.52899</v>
      </c>
      <c r="AD285" s="9">
        <v>352329.10547452897</v>
      </c>
      <c r="AE285" s="21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/>
      <c r="EA285" s="22"/>
      <c r="EB285" s="22"/>
      <c r="EC285" s="22"/>
      <c r="ED285" s="22"/>
      <c r="EE285" s="22"/>
      <c r="EF285" s="22"/>
      <c r="EG285" s="22"/>
      <c r="EH285" s="22"/>
      <c r="EI285" s="22"/>
      <c r="EJ285" s="22"/>
      <c r="EK285" s="22"/>
      <c r="EL285" s="22"/>
      <c r="EM285" s="22"/>
      <c r="EN285" s="22"/>
      <c r="EO285" s="22"/>
      <c r="EP285" s="22"/>
      <c r="EQ285" s="22"/>
      <c r="ER285" s="22"/>
      <c r="ES285" s="22"/>
      <c r="ET285" s="22"/>
      <c r="EU285" s="22"/>
      <c r="EV285" s="22"/>
      <c r="EW285" s="22"/>
      <c r="EX285" s="22"/>
      <c r="EY285" s="22"/>
      <c r="EZ285" s="22"/>
      <c r="FA285" s="22"/>
      <c r="FB285" s="22"/>
      <c r="FC285" s="22"/>
      <c r="FD285" s="22"/>
      <c r="FE285" s="22"/>
      <c r="FF285" s="22"/>
      <c r="FG285" s="22"/>
      <c r="FH285" s="22"/>
      <c r="FI285" s="22"/>
      <c r="FJ285" s="22"/>
      <c r="FK285" s="22"/>
      <c r="FL285" s="22"/>
      <c r="FM285" s="22"/>
      <c r="FN285" s="22"/>
      <c r="FO285" s="22"/>
      <c r="FP285" s="22"/>
      <c r="FQ285" s="22"/>
      <c r="FR285" s="22"/>
      <c r="FS285" s="22"/>
      <c r="FT285" s="22"/>
      <c r="FU285" s="22"/>
      <c r="FV285" s="22"/>
      <c r="FW285" s="22"/>
      <c r="FX285" s="22"/>
      <c r="FY285" s="22"/>
      <c r="FZ285" s="22"/>
      <c r="GA285" s="22"/>
      <c r="GB285" s="22"/>
      <c r="GC285" s="22"/>
      <c r="GD285" s="22"/>
      <c r="GE285" s="22"/>
      <c r="GF285" s="22"/>
      <c r="GG285" s="22"/>
      <c r="GH285" s="22"/>
      <c r="GI285" s="22"/>
      <c r="GJ285" s="22"/>
      <c r="GK285" s="22"/>
      <c r="GL285" s="22"/>
      <c r="GM285" s="22"/>
      <c r="GN285" s="22"/>
      <c r="GO285" s="22"/>
      <c r="GP285" s="22"/>
      <c r="GQ285" s="22"/>
      <c r="GR285" s="22"/>
      <c r="GS285" s="22"/>
      <c r="GT285" s="22"/>
    </row>
    <row r="286" spans="1:204">
      <c r="A286" s="7" t="s">
        <v>72</v>
      </c>
      <c r="B286" s="8">
        <v>2020</v>
      </c>
      <c r="C286" s="23">
        <v>390.31</v>
      </c>
      <c r="D286" s="24">
        <v>131.6</v>
      </c>
      <c r="E286" s="34">
        <v>1.01</v>
      </c>
      <c r="F286" s="28">
        <v>89.504880999999997</v>
      </c>
      <c r="G286" s="26">
        <f t="shared" si="78"/>
        <v>1369048282695.8999</v>
      </c>
      <c r="H286" s="26">
        <f t="shared" si="79"/>
        <v>136.90482826959001</v>
      </c>
      <c r="I286" s="26">
        <f t="shared" si="80"/>
        <v>27194307001.400002</v>
      </c>
      <c r="J286" s="26">
        <f t="shared" si="90"/>
        <v>27194.3070014</v>
      </c>
      <c r="K286" s="27">
        <v>67862</v>
      </c>
      <c r="L286" s="27">
        <v>39.43</v>
      </c>
      <c r="M286" s="26">
        <f t="shared" si="81"/>
        <v>2400646283.7922001</v>
      </c>
      <c r="N286" s="26">
        <f t="shared" si="91"/>
        <v>2400.6462837921999</v>
      </c>
      <c r="O286" s="26">
        <f t="shared" si="82"/>
        <v>151383309189.5</v>
      </c>
      <c r="P286" s="26">
        <f t="shared" si="92"/>
        <v>151383.3091895</v>
      </c>
      <c r="Q286" s="27">
        <v>43729.642</v>
      </c>
      <c r="R286" s="28">
        <f>Q286*18%</f>
        <v>7871.3355600000004</v>
      </c>
      <c r="S286" s="28">
        <f>Q286*15.5%</f>
        <v>6778.0945099999999</v>
      </c>
      <c r="T286" s="28">
        <f>Q286*15.8%</f>
        <v>6909.2834359999997</v>
      </c>
      <c r="U286" s="28">
        <f>Q286*44%</f>
        <v>19241.04248</v>
      </c>
      <c r="V286" s="28">
        <f>Q286*6.7%</f>
        <v>2929.8860140000002</v>
      </c>
      <c r="W286" s="26">
        <f t="shared" si="83"/>
        <v>319078580410.03998</v>
      </c>
      <c r="X286" s="26">
        <f t="shared" si="84"/>
        <v>319078.58041003998</v>
      </c>
      <c r="Y286" s="26">
        <f t="shared" si="85"/>
        <v>5982215025.6000004</v>
      </c>
      <c r="Z286" s="26">
        <f t="shared" si="86"/>
        <v>5982.2150256000004</v>
      </c>
      <c r="AA286" s="9">
        <f t="shared" si="87"/>
        <v>1690527509389.73</v>
      </c>
      <c r="AB286" s="9">
        <v>169.05275093897299</v>
      </c>
      <c r="AC286" s="9">
        <f t="shared" si="88"/>
        <v>184559831216.5</v>
      </c>
      <c r="AD286" s="9">
        <v>184559.8312165</v>
      </c>
      <c r="AE286" s="21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/>
      <c r="DW286" s="22"/>
      <c r="DX286" s="22"/>
      <c r="DY286" s="22"/>
      <c r="DZ286" s="22"/>
      <c r="EA286" s="22"/>
      <c r="EB286" s="22"/>
      <c r="EC286" s="22"/>
      <c r="ED286" s="22"/>
      <c r="EE286" s="22"/>
      <c r="EF286" s="22"/>
      <c r="EG286" s="22"/>
      <c r="EH286" s="22"/>
      <c r="EI286" s="22"/>
      <c r="EJ286" s="22"/>
      <c r="EK286" s="22"/>
      <c r="EL286" s="22"/>
      <c r="EM286" s="22"/>
      <c r="EN286" s="22"/>
      <c r="EO286" s="22"/>
      <c r="EP286" s="22"/>
      <c r="EQ286" s="22"/>
      <c r="ER286" s="22"/>
      <c r="ES286" s="22"/>
      <c r="ET286" s="22"/>
      <c r="EU286" s="22"/>
      <c r="EV286" s="22"/>
      <c r="EW286" s="22"/>
      <c r="EX286" s="22"/>
      <c r="EY286" s="22"/>
      <c r="EZ286" s="22"/>
      <c r="FA286" s="22"/>
      <c r="FB286" s="22"/>
      <c r="FC286" s="22"/>
      <c r="FD286" s="22"/>
      <c r="FE286" s="22"/>
      <c r="FF286" s="22"/>
      <c r="FG286" s="22"/>
      <c r="FH286" s="22"/>
      <c r="FI286" s="22"/>
      <c r="FJ286" s="22"/>
      <c r="FK286" s="22"/>
      <c r="FL286" s="22"/>
      <c r="FM286" s="22"/>
      <c r="FN286" s="22"/>
      <c r="FO286" s="22"/>
      <c r="FP286" s="22"/>
      <c r="FQ286" s="22"/>
      <c r="FR286" s="22"/>
      <c r="FS286" s="22"/>
      <c r="FT286" s="22"/>
      <c r="FU286" s="22"/>
      <c r="FV286" s="22"/>
      <c r="FW286" s="22"/>
      <c r="FX286" s="22"/>
      <c r="FY286" s="22"/>
      <c r="FZ286" s="22"/>
      <c r="GA286" s="22"/>
      <c r="GB286" s="22"/>
      <c r="GC286" s="22"/>
      <c r="GD286" s="22"/>
      <c r="GE286" s="22"/>
      <c r="GF286" s="22"/>
      <c r="GG286" s="22"/>
      <c r="GH286" s="22"/>
      <c r="GI286" s="22"/>
      <c r="GJ286" s="22"/>
      <c r="GK286" s="22"/>
      <c r="GL286" s="22"/>
      <c r="GM286" s="22"/>
      <c r="GN286" s="22"/>
      <c r="GO286" s="22"/>
      <c r="GP286" s="22"/>
      <c r="GQ286" s="22"/>
      <c r="GR286" s="22"/>
      <c r="GS286" s="22"/>
      <c r="GT286" s="22"/>
    </row>
    <row r="287" spans="1:204">
      <c r="A287" s="7" t="s">
        <v>72</v>
      </c>
      <c r="B287" s="8">
        <v>2021</v>
      </c>
      <c r="C287" s="23">
        <v>490.28</v>
      </c>
      <c r="D287" s="24">
        <v>128.61000000000001</v>
      </c>
      <c r="E287" s="34">
        <v>1.87750372</v>
      </c>
      <c r="F287" s="28">
        <v>123.978897</v>
      </c>
      <c r="G287" s="26">
        <f t="shared" si="78"/>
        <v>1755403798298.0901</v>
      </c>
      <c r="H287" s="26">
        <f t="shared" si="79"/>
        <v>175.54037982980901</v>
      </c>
      <c r="I287" s="26">
        <f t="shared" si="80"/>
        <v>34748301057.288803</v>
      </c>
      <c r="J287" s="26">
        <f t="shared" si="90"/>
        <v>34748.301057288802</v>
      </c>
      <c r="K287" s="27">
        <v>61647</v>
      </c>
      <c r="L287" s="27">
        <v>43.1</v>
      </c>
      <c r="M287" s="26">
        <f t="shared" si="81"/>
        <v>2383767860.4689999</v>
      </c>
      <c r="N287" s="26">
        <f t="shared" si="91"/>
        <v>2383.767860469</v>
      </c>
      <c r="O287" s="26">
        <f t="shared" si="82"/>
        <v>150318965977.5</v>
      </c>
      <c r="P287" s="26">
        <f t="shared" si="92"/>
        <v>150318.96597749999</v>
      </c>
      <c r="Q287" s="27">
        <v>60621.31</v>
      </c>
      <c r="R287" s="28">
        <f>Q287*19.5%</f>
        <v>11821.15545</v>
      </c>
      <c r="S287" s="28">
        <f>Q287*16.2%</f>
        <v>9820.6522199999999</v>
      </c>
      <c r="T287" s="28">
        <f>Q287*14%</f>
        <v>8486.9833999999992</v>
      </c>
      <c r="U287" s="28">
        <f>Q287*44.3%</f>
        <v>26855.240330000001</v>
      </c>
      <c r="V287" s="28">
        <f>Q287*6.1%</f>
        <v>3697.8999100000001</v>
      </c>
      <c r="W287" s="26">
        <f t="shared" si="83"/>
        <v>445081658020</v>
      </c>
      <c r="X287" s="26">
        <f t="shared" si="84"/>
        <v>445081.65801999997</v>
      </c>
      <c r="Y287" s="26">
        <f t="shared" si="85"/>
        <v>8317243732</v>
      </c>
      <c r="Z287" s="26">
        <f t="shared" si="86"/>
        <v>8317.2437320000008</v>
      </c>
      <c r="AA287" s="9">
        <f t="shared" si="87"/>
        <v>2202869224178.5601</v>
      </c>
      <c r="AB287" s="9">
        <v>220.286922417856</v>
      </c>
      <c r="AC287" s="9">
        <f t="shared" si="88"/>
        <v>193384510766.789</v>
      </c>
      <c r="AD287" s="9">
        <v>193384.510766789</v>
      </c>
      <c r="AE287" s="21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/>
      <c r="DW287" s="22"/>
      <c r="DX287" s="22"/>
      <c r="DY287" s="22"/>
      <c r="DZ287" s="22"/>
      <c r="EA287" s="22"/>
      <c r="EB287" s="22"/>
      <c r="EC287" s="22"/>
      <c r="ED287" s="22"/>
      <c r="EE287" s="22"/>
      <c r="EF287" s="22"/>
      <c r="EG287" s="22"/>
      <c r="EH287" s="22"/>
      <c r="EI287" s="22"/>
      <c r="EJ287" s="22"/>
      <c r="EK287" s="22"/>
      <c r="EL287" s="22"/>
      <c r="EM287" s="22"/>
      <c r="EN287" s="22"/>
      <c r="EO287" s="22"/>
      <c r="EP287" s="22"/>
      <c r="EQ287" s="22"/>
      <c r="ER287" s="22"/>
      <c r="ES287" s="22"/>
      <c r="ET287" s="22"/>
      <c r="EU287" s="22"/>
      <c r="EV287" s="22"/>
      <c r="EW287" s="22"/>
      <c r="EX287" s="22"/>
      <c r="EY287" s="22"/>
      <c r="EZ287" s="22"/>
      <c r="FA287" s="22"/>
      <c r="FB287" s="22"/>
      <c r="FC287" s="22"/>
      <c r="FD287" s="22"/>
      <c r="FE287" s="22"/>
      <c r="FF287" s="22"/>
      <c r="FG287" s="22"/>
      <c r="FH287" s="22"/>
      <c r="FI287" s="22"/>
      <c r="FJ287" s="22"/>
      <c r="FK287" s="22"/>
      <c r="FL287" s="22"/>
      <c r="FM287" s="22"/>
      <c r="FN287" s="22"/>
      <c r="FO287" s="22"/>
      <c r="FP287" s="22"/>
      <c r="FQ287" s="22"/>
      <c r="FR287" s="22"/>
      <c r="FS287" s="22"/>
      <c r="FT287" s="22"/>
      <c r="FU287" s="22"/>
      <c r="FV287" s="22"/>
      <c r="FW287" s="22"/>
      <c r="FX287" s="22"/>
      <c r="FY287" s="22"/>
      <c r="FZ287" s="22"/>
      <c r="GA287" s="22"/>
      <c r="GB287" s="22"/>
      <c r="GC287" s="22"/>
      <c r="GD287" s="22"/>
      <c r="GE287" s="22"/>
      <c r="GF287" s="22"/>
      <c r="GG287" s="22"/>
      <c r="GH287" s="22"/>
      <c r="GI287" s="22"/>
      <c r="GJ287" s="22"/>
      <c r="GK287" s="22"/>
      <c r="GL287" s="22"/>
      <c r="GM287" s="22"/>
      <c r="GN287" s="22"/>
      <c r="GO287" s="22"/>
      <c r="GP287" s="22"/>
      <c r="GQ287" s="22"/>
      <c r="GR287" s="22"/>
      <c r="GS287" s="22"/>
      <c r="GT287" s="22"/>
    </row>
    <row r="288" spans="1:204">
      <c r="A288" s="7" t="s">
        <v>72</v>
      </c>
      <c r="B288" s="8">
        <v>2022</v>
      </c>
      <c r="C288" s="23">
        <v>377.61</v>
      </c>
      <c r="D288" s="24">
        <v>96.24</v>
      </c>
      <c r="E288" s="34">
        <v>0.80483132000000002</v>
      </c>
      <c r="F288" s="28">
        <v>63.808014999999997</v>
      </c>
      <c r="G288" s="26">
        <f t="shared" si="78"/>
        <v>1065307920629.65</v>
      </c>
      <c r="H288" s="26">
        <f t="shared" si="79"/>
        <v>106.53079206296501</v>
      </c>
      <c r="I288" s="26">
        <f t="shared" si="80"/>
        <v>22587512831.792801</v>
      </c>
      <c r="J288" s="26">
        <f t="shared" si="90"/>
        <v>22587.512831792799</v>
      </c>
      <c r="K288" s="27">
        <v>60629</v>
      </c>
      <c r="L288" s="27">
        <v>41.72</v>
      </c>
      <c r="M288" s="26">
        <f t="shared" si="81"/>
        <v>2269339371.4796</v>
      </c>
      <c r="N288" s="26">
        <f t="shared" si="91"/>
        <v>2269.3393714795998</v>
      </c>
      <c r="O288" s="26">
        <f t="shared" si="82"/>
        <v>143103174361</v>
      </c>
      <c r="P288" s="26">
        <f t="shared" si="92"/>
        <v>143103.17436100001</v>
      </c>
      <c r="Q288" s="27">
        <v>58461</v>
      </c>
      <c r="R288" s="28">
        <f>Q288*19.5%</f>
        <v>11399.895</v>
      </c>
      <c r="S288" s="28">
        <f>Q288*16.2%</f>
        <v>9470.6820000000007</v>
      </c>
      <c r="T288" s="28">
        <f>Q288*14%</f>
        <v>8184.54</v>
      </c>
      <c r="U288" s="28">
        <f>Q288*44.3%</f>
        <v>25898.223000000002</v>
      </c>
      <c r="V288" s="28">
        <f>Q288*6.1%</f>
        <v>3566.1210000000001</v>
      </c>
      <c r="W288" s="26">
        <f t="shared" si="83"/>
        <v>429220662000</v>
      </c>
      <c r="X288" s="26">
        <f t="shared" si="84"/>
        <v>429220.66200000001</v>
      </c>
      <c r="Y288" s="26">
        <f t="shared" si="85"/>
        <v>8020849200</v>
      </c>
      <c r="Z288" s="26">
        <f t="shared" si="86"/>
        <v>8020.8491999999997</v>
      </c>
      <c r="AA288" s="9">
        <f t="shared" si="87"/>
        <v>1496797922001.1299</v>
      </c>
      <c r="AB288" s="9">
        <v>149.67979220011301</v>
      </c>
      <c r="AC288" s="9">
        <f t="shared" si="88"/>
        <v>173711536392.793</v>
      </c>
      <c r="AD288" s="9">
        <v>173711.536392793</v>
      </c>
      <c r="AE288" s="21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/>
      <c r="DX288" s="22"/>
      <c r="DY288" s="22"/>
      <c r="DZ288" s="22"/>
      <c r="EA288" s="22"/>
      <c r="EB288" s="22"/>
      <c r="EC288" s="22"/>
      <c r="ED288" s="22"/>
      <c r="EE288" s="22"/>
      <c r="EF288" s="22"/>
      <c r="EG288" s="22"/>
      <c r="EH288" s="22"/>
      <c r="EI288" s="22"/>
      <c r="EJ288" s="22"/>
      <c r="EK288" s="22"/>
      <c r="EL288" s="22"/>
      <c r="EM288" s="22"/>
      <c r="EN288" s="22"/>
      <c r="EO288" s="22"/>
      <c r="EP288" s="22"/>
      <c r="EQ288" s="22"/>
      <c r="ER288" s="22"/>
      <c r="ES288" s="22"/>
      <c r="ET288" s="22"/>
      <c r="EU288" s="22"/>
      <c r="EV288" s="22"/>
      <c r="EW288" s="22"/>
      <c r="EX288" s="22"/>
      <c r="EY288" s="22"/>
      <c r="EZ288" s="22"/>
      <c r="FA288" s="22"/>
      <c r="FB288" s="22"/>
      <c r="FC288" s="22"/>
      <c r="FD288" s="22"/>
      <c r="FE288" s="22"/>
      <c r="FF288" s="22"/>
      <c r="FG288" s="22"/>
      <c r="FH288" s="22"/>
      <c r="FI288" s="22"/>
      <c r="FJ288" s="22"/>
      <c r="FK288" s="22"/>
      <c r="FL288" s="22"/>
      <c r="FM288" s="22"/>
      <c r="FN288" s="22"/>
      <c r="FO288" s="22"/>
      <c r="FP288" s="22"/>
      <c r="FQ288" s="22"/>
      <c r="FR288" s="22"/>
      <c r="FS288" s="22"/>
      <c r="FT288" s="22"/>
      <c r="FU288" s="22"/>
      <c r="FV288" s="22"/>
      <c r="FW288" s="22"/>
      <c r="FX288" s="22"/>
      <c r="FY288" s="22"/>
      <c r="FZ288" s="22"/>
      <c r="GA288" s="22"/>
      <c r="GB288" s="22"/>
      <c r="GC288" s="22"/>
      <c r="GD288" s="22"/>
      <c r="GE288" s="22"/>
      <c r="GF288" s="22"/>
      <c r="GG288" s="22"/>
      <c r="GH288" s="22"/>
      <c r="GI288" s="22"/>
      <c r="GJ288" s="22"/>
      <c r="GK288" s="22"/>
      <c r="GL288" s="22"/>
      <c r="GM288" s="22"/>
      <c r="GN288" s="22"/>
      <c r="GO288" s="22"/>
      <c r="GP288" s="22"/>
      <c r="GQ288" s="22"/>
      <c r="GR288" s="22"/>
      <c r="GS288" s="22"/>
      <c r="GT288" s="22"/>
    </row>
    <row r="289" spans="1:204">
      <c r="A289" s="7" t="s">
        <v>72</v>
      </c>
      <c r="B289" s="8">
        <v>2023</v>
      </c>
      <c r="C289" s="23">
        <v>743.23</v>
      </c>
      <c r="D289" s="24">
        <v>167.83</v>
      </c>
      <c r="E289" s="34">
        <v>3.94</v>
      </c>
      <c r="F289" s="28">
        <v>160.54</v>
      </c>
      <c r="G289" s="26">
        <f t="shared" si="78"/>
        <v>2369596508000</v>
      </c>
      <c r="H289" s="26">
        <f t="shared" si="79"/>
        <v>236.95965079999999</v>
      </c>
      <c r="I289" s="26">
        <f t="shared" si="80"/>
        <v>48466428800</v>
      </c>
      <c r="J289" s="26">
        <f t="shared" si="90"/>
        <v>48466.428800000002</v>
      </c>
      <c r="K289" s="27">
        <v>64105</v>
      </c>
      <c r="L289" s="27">
        <v>46.99</v>
      </c>
      <c r="M289" s="26">
        <f t="shared" si="81"/>
        <v>2702539763.1215</v>
      </c>
      <c r="N289" s="26">
        <f t="shared" si="91"/>
        <v>2702.5397631215001</v>
      </c>
      <c r="O289" s="26">
        <f t="shared" si="82"/>
        <v>170420530221.25</v>
      </c>
      <c r="P289" s="26">
        <f t="shared" si="92"/>
        <v>170420.53022125</v>
      </c>
      <c r="Q289" s="27">
        <v>76000</v>
      </c>
      <c r="R289" s="28">
        <f>Q289*19.5%</f>
        <v>14820</v>
      </c>
      <c r="S289" s="28">
        <f>Q289*16.2%</f>
        <v>12312</v>
      </c>
      <c r="T289" s="28">
        <f>Q289*14%</f>
        <v>10640</v>
      </c>
      <c r="U289" s="28">
        <f>Q289*44.3%</f>
        <v>33668</v>
      </c>
      <c r="V289" s="28">
        <f>Q289*6.1%</f>
        <v>4636</v>
      </c>
      <c r="W289" s="26">
        <f t="shared" si="83"/>
        <v>557992000000</v>
      </c>
      <c r="X289" s="26">
        <f t="shared" si="84"/>
        <v>557992</v>
      </c>
      <c r="Y289" s="26">
        <f t="shared" si="85"/>
        <v>10427200000</v>
      </c>
      <c r="Z289" s="26">
        <f t="shared" si="86"/>
        <v>10427.200000000001</v>
      </c>
      <c r="AA289" s="9">
        <f t="shared" si="87"/>
        <v>2930291047763.1201</v>
      </c>
      <c r="AB289" s="9">
        <v>293.02910477631201</v>
      </c>
      <c r="AC289" s="9">
        <f t="shared" si="88"/>
        <v>229314159021.25</v>
      </c>
      <c r="AD289" s="9">
        <v>229314.15902125</v>
      </c>
      <c r="AE289" s="21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/>
      <c r="DY289" s="22"/>
      <c r="DZ289" s="22"/>
      <c r="EA289" s="22"/>
      <c r="EB289" s="22"/>
      <c r="EC289" s="22"/>
      <c r="ED289" s="22"/>
      <c r="EE289" s="22"/>
      <c r="EF289" s="22"/>
      <c r="EG289" s="22"/>
      <c r="EH289" s="22"/>
      <c r="EI289" s="22"/>
      <c r="EJ289" s="22"/>
      <c r="EK289" s="22"/>
      <c r="EL289" s="22"/>
      <c r="EM289" s="22"/>
      <c r="EN289" s="22"/>
      <c r="EO289" s="22"/>
      <c r="EP289" s="22"/>
      <c r="EQ289" s="22"/>
      <c r="ER289" s="22"/>
      <c r="ES289" s="22"/>
      <c r="ET289" s="22"/>
      <c r="EU289" s="22"/>
      <c r="EV289" s="22"/>
      <c r="EW289" s="22"/>
      <c r="EX289" s="22"/>
      <c r="EY289" s="22"/>
      <c r="EZ289" s="22"/>
      <c r="FA289" s="22"/>
      <c r="FB289" s="22"/>
      <c r="FC289" s="22"/>
      <c r="FD289" s="22"/>
      <c r="FE289" s="22"/>
      <c r="FF289" s="22"/>
      <c r="FG289" s="22"/>
      <c r="FH289" s="22"/>
      <c r="FI289" s="22"/>
      <c r="FJ289" s="22"/>
      <c r="FK289" s="22"/>
      <c r="FL289" s="22"/>
      <c r="FM289" s="22"/>
      <c r="FN289" s="22"/>
      <c r="FO289" s="22"/>
      <c r="FP289" s="22"/>
      <c r="FQ289" s="22"/>
      <c r="FR289" s="22"/>
      <c r="FS289" s="22"/>
      <c r="FT289" s="22"/>
      <c r="FU289" s="22"/>
      <c r="FV289" s="22"/>
      <c r="FW289" s="22"/>
      <c r="FX289" s="22"/>
      <c r="FY289" s="22"/>
      <c r="FZ289" s="22"/>
      <c r="GA289" s="22"/>
      <c r="GB289" s="22"/>
      <c r="GC289" s="22"/>
      <c r="GD289" s="22"/>
      <c r="GE289" s="22"/>
      <c r="GF289" s="22"/>
      <c r="GG289" s="22"/>
      <c r="GH289" s="22"/>
      <c r="GI289" s="22"/>
      <c r="GJ289" s="22"/>
      <c r="GK289" s="22"/>
      <c r="GL289" s="22"/>
      <c r="GM289" s="22"/>
      <c r="GN289" s="22"/>
      <c r="GO289" s="22"/>
      <c r="GP289" s="22"/>
      <c r="GQ289" s="22"/>
      <c r="GR289" s="22"/>
      <c r="GS289" s="22"/>
      <c r="GT289" s="22"/>
    </row>
    <row r="290" spans="1:204">
      <c r="A290" s="7" t="s">
        <v>72</v>
      </c>
      <c r="B290" s="8">
        <v>2024</v>
      </c>
      <c r="C290" s="28">
        <v>774.47</v>
      </c>
      <c r="D290" s="28">
        <v>174.95</v>
      </c>
      <c r="E290" s="34">
        <v>3.64</v>
      </c>
      <c r="F290" s="28">
        <v>163.87</v>
      </c>
      <c r="G290" s="26">
        <f t="shared" si="78"/>
        <v>2438498231000</v>
      </c>
      <c r="H290" s="26">
        <f t="shared" si="79"/>
        <v>243.84982310000001</v>
      </c>
      <c r="I290" s="26">
        <f t="shared" si="80"/>
        <v>50058513600</v>
      </c>
      <c r="J290" s="26">
        <f t="shared" si="90"/>
        <v>50058.513599999998</v>
      </c>
      <c r="K290" s="31">
        <v>64105</v>
      </c>
      <c r="L290" s="31">
        <v>46.99</v>
      </c>
      <c r="M290" s="26">
        <f t="shared" si="81"/>
        <v>2702539763.1215</v>
      </c>
      <c r="N290" s="26">
        <f t="shared" ref="N290" si="93">M290/10000000000</f>
        <v>0.27025397631214998</v>
      </c>
      <c r="O290" s="26">
        <f t="shared" si="82"/>
        <v>170420530221.25</v>
      </c>
      <c r="P290" s="26">
        <f t="shared" si="92"/>
        <v>170420.53022125</v>
      </c>
      <c r="Q290" s="31">
        <v>76000</v>
      </c>
      <c r="R290" s="28">
        <f>Q290*19.5%</f>
        <v>14820</v>
      </c>
      <c r="S290" s="28">
        <f>Q290*16.2%</f>
        <v>12312</v>
      </c>
      <c r="T290" s="28">
        <f>Q290*14%</f>
        <v>10640</v>
      </c>
      <c r="U290" s="28">
        <f>Q290*44.3%</f>
        <v>33668</v>
      </c>
      <c r="V290" s="28">
        <f>Q290*6.1%</f>
        <v>4636</v>
      </c>
      <c r="W290" s="26">
        <f t="shared" si="83"/>
        <v>557992000000</v>
      </c>
      <c r="X290" s="26">
        <f t="shared" si="84"/>
        <v>557992</v>
      </c>
      <c r="Y290" s="26">
        <f t="shared" si="85"/>
        <v>10427200000</v>
      </c>
      <c r="Z290" s="26">
        <f t="shared" si="86"/>
        <v>10427.200000000001</v>
      </c>
      <c r="AA290" s="9">
        <f t="shared" si="87"/>
        <v>2999192770763.1201</v>
      </c>
      <c r="AB290" s="9">
        <v>299.91927707631203</v>
      </c>
      <c r="AC290" s="9">
        <f t="shared" si="88"/>
        <v>230906243821.25</v>
      </c>
      <c r="AD290" s="9">
        <v>230906.24382125001</v>
      </c>
      <c r="AE290" s="21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/>
      <c r="DW290" s="22"/>
      <c r="DX290" s="22"/>
      <c r="DY290" s="22"/>
      <c r="DZ290" s="22"/>
      <c r="EA290" s="22"/>
      <c r="EB290" s="22"/>
      <c r="EC290" s="22"/>
      <c r="ED290" s="22"/>
      <c r="EE290" s="22"/>
      <c r="EF290" s="22"/>
      <c r="EG290" s="22"/>
      <c r="EH290" s="22"/>
      <c r="EI290" s="22"/>
      <c r="EJ290" s="22"/>
      <c r="EK290" s="22"/>
      <c r="EL290" s="22"/>
      <c r="EM290" s="22"/>
      <c r="EN290" s="22"/>
      <c r="EO290" s="22"/>
      <c r="EP290" s="22"/>
      <c r="EQ290" s="22"/>
      <c r="ER290" s="22"/>
      <c r="ES290" s="22"/>
      <c r="ET290" s="22"/>
      <c r="EU290" s="22"/>
      <c r="EV290" s="22"/>
      <c r="EW290" s="22"/>
      <c r="EX290" s="22"/>
      <c r="EY290" s="22"/>
      <c r="EZ290" s="22"/>
      <c r="FA290" s="22"/>
      <c r="FB290" s="22"/>
      <c r="FC290" s="22"/>
      <c r="FD290" s="22"/>
      <c r="FE290" s="22"/>
      <c r="FF290" s="22"/>
      <c r="FG290" s="22"/>
      <c r="FH290" s="22"/>
      <c r="FI290" s="22"/>
      <c r="FJ290" s="22"/>
      <c r="FK290" s="22"/>
      <c r="FL290" s="22"/>
      <c r="FM290" s="22"/>
      <c r="FN290" s="22"/>
      <c r="FO290" s="22"/>
      <c r="FP290" s="22"/>
      <c r="FQ290" s="22"/>
      <c r="FR290" s="22"/>
      <c r="FS290" s="22"/>
      <c r="FT290" s="22"/>
      <c r="FU290" s="22"/>
      <c r="FV290" s="22"/>
      <c r="FW290" s="22"/>
      <c r="FX290" s="22"/>
      <c r="FY290" s="22"/>
      <c r="FZ290" s="22"/>
      <c r="GA290" s="22"/>
      <c r="GB290" s="22"/>
      <c r="GC290" s="22"/>
      <c r="GD290" s="22"/>
      <c r="GE290" s="22"/>
      <c r="GF290" s="22"/>
      <c r="GG290" s="22"/>
      <c r="GH290" s="22"/>
      <c r="GI290" s="22"/>
      <c r="GJ290" s="22"/>
      <c r="GK290" s="22"/>
      <c r="GL290" s="22"/>
      <c r="GM290" s="22"/>
      <c r="GN290" s="22"/>
      <c r="GO290" s="22"/>
      <c r="GP290" s="22"/>
      <c r="GQ290" s="22"/>
      <c r="GR290" s="22"/>
      <c r="GS290" s="22"/>
      <c r="GT290" s="22"/>
      <c r="GU290" s="22"/>
      <c r="GV290" s="22"/>
    </row>
    <row r="291" spans="1:204">
      <c r="A291" s="7" t="s">
        <v>74</v>
      </c>
      <c r="B291" s="8">
        <v>2008</v>
      </c>
      <c r="C291" s="23">
        <v>651.03</v>
      </c>
      <c r="D291" s="24">
        <v>565.64</v>
      </c>
      <c r="E291" s="32">
        <v>0.82</v>
      </c>
      <c r="F291" s="27">
        <v>47.73</v>
      </c>
      <c r="G291" s="26">
        <f t="shared" si="78"/>
        <v>2017629751000</v>
      </c>
      <c r="H291" s="26">
        <f t="shared" si="79"/>
        <v>201.76297510000001</v>
      </c>
      <c r="I291" s="26">
        <f t="shared" si="80"/>
        <v>40807130400</v>
      </c>
      <c r="J291" s="26">
        <f t="shared" si="90"/>
        <v>40807.130400000002</v>
      </c>
      <c r="K291" s="27">
        <v>109509</v>
      </c>
      <c r="L291" s="27">
        <v>72.58</v>
      </c>
      <c r="M291" s="26">
        <f t="shared" si="81"/>
        <v>7130853596.0874004</v>
      </c>
      <c r="N291" s="26">
        <f t="shared" si="91"/>
        <v>7130.8535960873996</v>
      </c>
      <c r="O291" s="26">
        <f t="shared" si="82"/>
        <v>449667334171.5</v>
      </c>
      <c r="P291" s="26">
        <f t="shared" si="92"/>
        <v>449667.3341715</v>
      </c>
      <c r="Q291" s="27">
        <v>12829.97</v>
      </c>
      <c r="R291" s="28">
        <f>Q291*27.3%</f>
        <v>3502.5818100000001</v>
      </c>
      <c r="S291" s="28">
        <f>Q291*24.9%</f>
        <v>3194.6625300000001</v>
      </c>
      <c r="T291" s="28">
        <f>Q291*3.3%</f>
        <v>423.38900999999998</v>
      </c>
      <c r="U291" s="28">
        <f>Q291*36.7%</f>
        <v>4708.5989900000004</v>
      </c>
      <c r="V291" s="28">
        <f>Q291*7.8%</f>
        <v>1000.73766</v>
      </c>
      <c r="W291" s="26">
        <f t="shared" si="83"/>
        <v>100833556823.39999</v>
      </c>
      <c r="X291" s="26">
        <f t="shared" si="84"/>
        <v>100833.55682339999</v>
      </c>
      <c r="Y291" s="26">
        <f t="shared" si="85"/>
        <v>1812104962.8</v>
      </c>
      <c r="Z291" s="26">
        <f t="shared" si="86"/>
        <v>1812.1049628000001</v>
      </c>
      <c r="AA291" s="9">
        <f t="shared" si="87"/>
        <v>2125594161419.49</v>
      </c>
      <c r="AB291" s="9">
        <v>212.55941614194899</v>
      </c>
      <c r="AC291" s="9">
        <f t="shared" si="88"/>
        <v>492286569534.29999</v>
      </c>
      <c r="AD291" s="9">
        <v>492286.56953430001</v>
      </c>
      <c r="AE291" s="21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/>
      <c r="DY291" s="22"/>
      <c r="DZ291" s="22"/>
      <c r="EA291" s="22"/>
      <c r="EB291" s="22"/>
      <c r="EC291" s="22"/>
      <c r="ED291" s="22"/>
      <c r="EE291" s="22"/>
      <c r="EF291" s="22"/>
      <c r="EG291" s="22"/>
      <c r="EH291" s="22"/>
      <c r="EI291" s="22"/>
      <c r="EJ291" s="22"/>
      <c r="EK291" s="22"/>
      <c r="EL291" s="22"/>
      <c r="EM291" s="22"/>
      <c r="EN291" s="22"/>
      <c r="EO291" s="22"/>
      <c r="EP291" s="22"/>
      <c r="EQ291" s="22"/>
      <c r="ER291" s="22"/>
      <c r="ES291" s="22"/>
      <c r="ET291" s="22"/>
      <c r="EU291" s="22"/>
      <c r="EV291" s="22"/>
      <c r="EW291" s="22"/>
      <c r="EX291" s="22"/>
      <c r="EY291" s="22"/>
      <c r="EZ291" s="22"/>
      <c r="FA291" s="22"/>
      <c r="FB291" s="22"/>
      <c r="FC291" s="22"/>
      <c r="FD291" s="22"/>
      <c r="FE291" s="22"/>
      <c r="FF291" s="22"/>
      <c r="FG291" s="22"/>
      <c r="FH291" s="22"/>
      <c r="FI291" s="22"/>
      <c r="FJ291" s="22"/>
      <c r="FK291" s="22"/>
      <c r="FL291" s="22"/>
      <c r="FM291" s="22"/>
      <c r="FN291" s="22"/>
      <c r="FO291" s="22"/>
      <c r="FP291" s="22"/>
      <c r="FQ291" s="22"/>
      <c r="FR291" s="22"/>
      <c r="FS291" s="22"/>
      <c r="FT291" s="22"/>
      <c r="FU291" s="22"/>
      <c r="FV291" s="22"/>
      <c r="FW291" s="22"/>
      <c r="FX291" s="22"/>
      <c r="FY291" s="22"/>
      <c r="FZ291" s="22"/>
      <c r="GA291" s="22"/>
      <c r="GB291" s="22"/>
      <c r="GC291" s="22"/>
      <c r="GD291" s="22"/>
      <c r="GE291" s="22"/>
      <c r="GF291" s="22"/>
      <c r="GG291" s="22"/>
      <c r="GH291" s="22"/>
      <c r="GI291" s="22"/>
      <c r="GJ291" s="22"/>
      <c r="GK291" s="22"/>
      <c r="GL291" s="22"/>
      <c r="GM291" s="22"/>
      <c r="GN291" s="22"/>
      <c r="GO291" s="22"/>
      <c r="GP291" s="22"/>
      <c r="GQ291" s="22"/>
      <c r="GR291" s="22"/>
      <c r="GS291" s="22"/>
      <c r="GT291" s="22"/>
    </row>
    <row r="292" spans="1:204">
      <c r="A292" s="7" t="s">
        <v>74</v>
      </c>
      <c r="B292" s="8">
        <v>2009</v>
      </c>
      <c r="C292" s="23">
        <v>631.30999999999995</v>
      </c>
      <c r="D292" s="24">
        <v>601.11</v>
      </c>
      <c r="E292" s="32">
        <v>1.01</v>
      </c>
      <c r="F292" s="27">
        <v>62.37</v>
      </c>
      <c r="G292" s="26">
        <f t="shared" si="78"/>
        <v>2195887265000</v>
      </c>
      <c r="H292" s="26">
        <f t="shared" si="79"/>
        <v>219.58872650000001</v>
      </c>
      <c r="I292" s="26">
        <f t="shared" si="80"/>
        <v>42961281800</v>
      </c>
      <c r="J292" s="26">
        <f t="shared" si="90"/>
        <v>42961.281799999997</v>
      </c>
      <c r="K292" s="27">
        <v>111914</v>
      </c>
      <c r="L292" s="27">
        <v>77.680000000000007</v>
      </c>
      <c r="M292" s="26">
        <f t="shared" si="81"/>
        <v>7799529020.9583998</v>
      </c>
      <c r="N292" s="26">
        <f t="shared" si="91"/>
        <v>7799.5290209584</v>
      </c>
      <c r="O292" s="26">
        <f t="shared" si="82"/>
        <v>491833603844</v>
      </c>
      <c r="P292" s="26">
        <f t="shared" si="92"/>
        <v>491833.60384400003</v>
      </c>
      <c r="Q292" s="27">
        <v>16065.03</v>
      </c>
      <c r="R292" s="28">
        <f>Q292*28.9%</f>
        <v>4642.79367</v>
      </c>
      <c r="S292" s="28">
        <f>Q292*23.4%</f>
        <v>3759.21702</v>
      </c>
      <c r="T292" s="28">
        <f>Q292*3.5%</f>
        <v>562.27605000000005</v>
      </c>
      <c r="U292" s="28">
        <f>Q292*35.9%</f>
        <v>5767.3457699999999</v>
      </c>
      <c r="V292" s="28">
        <f>Q292*8.4%</f>
        <v>1349.46252</v>
      </c>
      <c r="W292" s="26">
        <f t="shared" si="83"/>
        <v>122964952626</v>
      </c>
      <c r="X292" s="26">
        <f t="shared" si="84"/>
        <v>122964.952626</v>
      </c>
      <c r="Y292" s="26">
        <f t="shared" si="85"/>
        <v>2220106820.8499999</v>
      </c>
      <c r="Z292" s="26">
        <f t="shared" si="86"/>
        <v>2220.1068208500001</v>
      </c>
      <c r="AA292" s="9">
        <f t="shared" si="87"/>
        <v>2326651746646.96</v>
      </c>
      <c r="AB292" s="9">
        <v>232.665174664696</v>
      </c>
      <c r="AC292" s="9">
        <f t="shared" si="88"/>
        <v>537014992464.84998</v>
      </c>
      <c r="AD292" s="9">
        <v>537014.99246484996</v>
      </c>
      <c r="AE292" s="21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/>
      <c r="DW292" s="22"/>
      <c r="DX292" s="22"/>
      <c r="DY292" s="22"/>
      <c r="DZ292" s="22"/>
      <c r="EA292" s="22"/>
      <c r="EB292" s="22"/>
      <c r="EC292" s="22"/>
      <c r="ED292" s="22"/>
      <c r="EE292" s="22"/>
      <c r="EF292" s="22"/>
      <c r="EG292" s="22"/>
      <c r="EH292" s="22"/>
      <c r="EI292" s="22"/>
      <c r="EJ292" s="22"/>
      <c r="EK292" s="22"/>
      <c r="EL292" s="22"/>
      <c r="EM292" s="22"/>
      <c r="EN292" s="22"/>
      <c r="EO292" s="22"/>
      <c r="EP292" s="22"/>
      <c r="EQ292" s="22"/>
      <c r="ER292" s="22"/>
      <c r="ES292" s="22"/>
      <c r="ET292" s="22"/>
      <c r="EU292" s="22"/>
      <c r="EV292" s="22"/>
      <c r="EW292" s="22"/>
      <c r="EX292" s="22"/>
      <c r="EY292" s="22"/>
      <c r="EZ292" s="22"/>
      <c r="FA292" s="22"/>
      <c r="FB292" s="22"/>
      <c r="FC292" s="22"/>
      <c r="FD292" s="22"/>
      <c r="FE292" s="22"/>
      <c r="FF292" s="22"/>
      <c r="FG292" s="22"/>
      <c r="FH292" s="22"/>
      <c r="FI292" s="22"/>
      <c r="FJ292" s="22"/>
      <c r="FK292" s="22"/>
      <c r="FL292" s="22"/>
      <c r="FM292" s="22"/>
      <c r="FN292" s="22"/>
      <c r="FO292" s="22"/>
      <c r="FP292" s="22"/>
      <c r="FQ292" s="22"/>
      <c r="FR292" s="22"/>
      <c r="FS292" s="22"/>
      <c r="FT292" s="22"/>
      <c r="FU292" s="22"/>
      <c r="FV292" s="22"/>
      <c r="FW292" s="22"/>
      <c r="FX292" s="22"/>
      <c r="FY292" s="22"/>
      <c r="FZ292" s="22"/>
      <c r="GA292" s="22"/>
      <c r="GB292" s="22"/>
      <c r="GC292" s="22"/>
      <c r="GD292" s="22"/>
      <c r="GE292" s="22"/>
      <c r="GF292" s="22"/>
      <c r="GG292" s="22"/>
      <c r="GH292" s="22"/>
      <c r="GI292" s="22"/>
      <c r="GJ292" s="22"/>
      <c r="GK292" s="22"/>
      <c r="GL292" s="22"/>
      <c r="GM292" s="22"/>
      <c r="GN292" s="22"/>
      <c r="GO292" s="22"/>
      <c r="GP292" s="22"/>
      <c r="GQ292" s="22"/>
      <c r="GR292" s="22"/>
      <c r="GS292" s="22"/>
      <c r="GT292" s="22"/>
    </row>
    <row r="293" spans="1:204">
      <c r="A293" s="7" t="s">
        <v>74</v>
      </c>
      <c r="B293" s="8">
        <v>2010</v>
      </c>
      <c r="C293" s="23">
        <v>717.34</v>
      </c>
      <c r="D293" s="24">
        <v>683.58</v>
      </c>
      <c r="E293" s="32">
        <v>1.69</v>
      </c>
      <c r="F293" s="27">
        <v>72.510000000000005</v>
      </c>
      <c r="G293" s="26">
        <f t="shared" si="78"/>
        <v>2511297493000</v>
      </c>
      <c r="H293" s="26">
        <f t="shared" si="79"/>
        <v>251.12974929999999</v>
      </c>
      <c r="I293" s="26">
        <f t="shared" si="80"/>
        <v>49046987800</v>
      </c>
      <c r="J293" s="26">
        <f t="shared" si="90"/>
        <v>49046.987800000003</v>
      </c>
      <c r="K293" s="27">
        <v>92263</v>
      </c>
      <c r="L293" s="27">
        <v>71.38</v>
      </c>
      <c r="M293" s="26">
        <f t="shared" si="81"/>
        <v>5908522021.7798004</v>
      </c>
      <c r="N293" s="26">
        <f t="shared" si="91"/>
        <v>5908.5220217797996</v>
      </c>
      <c r="O293" s="26">
        <f t="shared" si="82"/>
        <v>372587841080.5</v>
      </c>
      <c r="P293" s="26">
        <f t="shared" si="92"/>
        <v>372587.84108049999</v>
      </c>
      <c r="Q293" s="27">
        <v>20398.03</v>
      </c>
      <c r="R293" s="28">
        <f>Q293*32.9%</f>
        <v>6710.9518699999999</v>
      </c>
      <c r="S293" s="28">
        <f>Q293*25%</f>
        <v>5099.5074999999997</v>
      </c>
      <c r="T293" s="28">
        <f>Q293*3.6%</f>
        <v>734.32907999999998</v>
      </c>
      <c r="U293" s="28">
        <f>Q293*31%</f>
        <v>6323.3892999999998</v>
      </c>
      <c r="V293" s="28">
        <f>Q293*7.5%</f>
        <v>1529.8522499999999</v>
      </c>
      <c r="W293" s="26">
        <f t="shared" si="83"/>
        <v>158920847749.70001</v>
      </c>
      <c r="X293" s="26">
        <f t="shared" si="84"/>
        <v>158920.84774970001</v>
      </c>
      <c r="Y293" s="26">
        <f t="shared" si="85"/>
        <v>2851644594</v>
      </c>
      <c r="Z293" s="26">
        <f t="shared" si="86"/>
        <v>2851.6445939999999</v>
      </c>
      <c r="AA293" s="9">
        <f t="shared" si="87"/>
        <v>2676126862771.48</v>
      </c>
      <c r="AB293" s="9">
        <v>267.61268627714799</v>
      </c>
      <c r="AC293" s="9">
        <f t="shared" si="88"/>
        <v>424486473474.5</v>
      </c>
      <c r="AD293" s="9">
        <v>424486.4734745</v>
      </c>
      <c r="AE293" s="21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  <c r="DU293" s="22"/>
      <c r="DV293" s="22"/>
      <c r="DW293" s="22"/>
      <c r="DX293" s="22"/>
      <c r="DY293" s="22"/>
      <c r="DZ293" s="22"/>
      <c r="EA293" s="22"/>
      <c r="EB293" s="22"/>
      <c r="EC293" s="22"/>
      <c r="ED293" s="22"/>
      <c r="EE293" s="22"/>
      <c r="EF293" s="22"/>
      <c r="EG293" s="22"/>
      <c r="EH293" s="22"/>
      <c r="EI293" s="22"/>
      <c r="EJ293" s="22"/>
      <c r="EK293" s="22"/>
      <c r="EL293" s="22"/>
      <c r="EM293" s="22"/>
      <c r="EN293" s="22"/>
      <c r="EO293" s="22"/>
      <c r="EP293" s="22"/>
      <c r="EQ293" s="22"/>
      <c r="ER293" s="22"/>
      <c r="ES293" s="22"/>
      <c r="ET293" s="22"/>
      <c r="EU293" s="22"/>
      <c r="EV293" s="22"/>
      <c r="EW293" s="22"/>
      <c r="EX293" s="22"/>
      <c r="EY293" s="22"/>
      <c r="EZ293" s="22"/>
      <c r="FA293" s="22"/>
      <c r="FB293" s="22"/>
      <c r="FC293" s="22"/>
      <c r="FD293" s="22"/>
      <c r="FE293" s="22"/>
      <c r="FF293" s="22"/>
      <c r="FG293" s="22"/>
      <c r="FH293" s="22"/>
      <c r="FI293" s="22"/>
      <c r="FJ293" s="22"/>
      <c r="FK293" s="22"/>
      <c r="FL293" s="22"/>
      <c r="FM293" s="22"/>
      <c r="FN293" s="22"/>
      <c r="FO293" s="22"/>
      <c r="FP293" s="22"/>
      <c r="FQ293" s="22"/>
      <c r="FR293" s="22"/>
      <c r="FS293" s="22"/>
      <c r="FT293" s="22"/>
      <c r="FU293" s="22"/>
      <c r="FV293" s="22"/>
      <c r="FW293" s="22"/>
      <c r="FX293" s="22"/>
      <c r="FY293" s="22"/>
      <c r="FZ293" s="22"/>
      <c r="GA293" s="22"/>
      <c r="GB293" s="22"/>
      <c r="GC293" s="22"/>
      <c r="GD293" s="22"/>
      <c r="GE293" s="22"/>
      <c r="GF293" s="22"/>
      <c r="GG293" s="22"/>
      <c r="GH293" s="22"/>
      <c r="GI293" s="22"/>
      <c r="GJ293" s="22"/>
      <c r="GK293" s="22"/>
      <c r="GL293" s="22"/>
      <c r="GM293" s="22"/>
      <c r="GN293" s="22"/>
      <c r="GO293" s="22"/>
      <c r="GP293" s="22"/>
      <c r="GQ293" s="22"/>
      <c r="GR293" s="22"/>
      <c r="GS293" s="22"/>
      <c r="GT293" s="22"/>
    </row>
    <row r="294" spans="1:204">
      <c r="A294" s="7" t="s">
        <v>74</v>
      </c>
      <c r="B294" s="8">
        <v>2011</v>
      </c>
      <c r="C294" s="23">
        <v>784.59</v>
      </c>
      <c r="D294" s="24">
        <v>778.04</v>
      </c>
      <c r="E294" s="32">
        <v>2.74</v>
      </c>
      <c r="F294" s="27">
        <v>80.36</v>
      </c>
      <c r="G294" s="26">
        <f t="shared" si="78"/>
        <v>2812808472000</v>
      </c>
      <c r="H294" s="26">
        <f t="shared" si="79"/>
        <v>281.28084719999998</v>
      </c>
      <c r="I294" s="26">
        <f t="shared" si="80"/>
        <v>54544281200</v>
      </c>
      <c r="J294" s="26">
        <f t="shared" si="90"/>
        <v>54544.281199999998</v>
      </c>
      <c r="K294" s="27">
        <v>96624</v>
      </c>
      <c r="L294" s="27">
        <v>75.150000000000006</v>
      </c>
      <c r="M294" s="26">
        <f t="shared" si="81"/>
        <v>6514614779.1120005</v>
      </c>
      <c r="N294" s="26">
        <f t="shared" si="91"/>
        <v>6514.6147791120002</v>
      </c>
      <c r="O294" s="26">
        <f t="shared" si="82"/>
        <v>410807685420</v>
      </c>
      <c r="P294" s="26">
        <f t="shared" si="92"/>
        <v>410807.68541999999</v>
      </c>
      <c r="Q294" s="27">
        <v>25328.29</v>
      </c>
      <c r="R294" s="28">
        <f>Q294*29.5%</f>
        <v>7471.84555</v>
      </c>
      <c r="S294" s="28">
        <f>Q294*23.7%</f>
        <v>6002.8047299999998</v>
      </c>
      <c r="T294" s="28">
        <f>Q294*15.2%</f>
        <v>3849.9000799999999</v>
      </c>
      <c r="U294" s="28">
        <f>Q294*28.9%</f>
        <v>7319.8758099999995</v>
      </c>
      <c r="V294" s="28">
        <f>Q294*2.6%</f>
        <v>658.53553999999997</v>
      </c>
      <c r="W294" s="26">
        <f t="shared" si="83"/>
        <v>206057796729.20001</v>
      </c>
      <c r="X294" s="26">
        <f t="shared" si="84"/>
        <v>206057.7967292</v>
      </c>
      <c r="Y294" s="26">
        <f t="shared" si="85"/>
        <v>3743267979.0999999</v>
      </c>
      <c r="Z294" s="26">
        <f t="shared" si="86"/>
        <v>3743.2679791</v>
      </c>
      <c r="AA294" s="9">
        <f t="shared" si="87"/>
        <v>3025380883508.3101</v>
      </c>
      <c r="AB294" s="9">
        <v>302.538088350831</v>
      </c>
      <c r="AC294" s="9">
        <f t="shared" si="88"/>
        <v>469095234599.09998</v>
      </c>
      <c r="AD294" s="9">
        <v>469095.23459910002</v>
      </c>
      <c r="AE294" s="21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/>
      <c r="DY294" s="22"/>
      <c r="DZ294" s="22"/>
      <c r="EA294" s="22"/>
      <c r="EB294" s="22"/>
      <c r="EC294" s="22"/>
      <c r="ED294" s="22"/>
      <c r="EE294" s="22"/>
      <c r="EF294" s="22"/>
      <c r="EG294" s="22"/>
      <c r="EH294" s="22"/>
      <c r="EI294" s="22"/>
      <c r="EJ294" s="22"/>
      <c r="EK294" s="22"/>
      <c r="EL294" s="22"/>
      <c r="EM294" s="22"/>
      <c r="EN294" s="22"/>
      <c r="EO294" s="22"/>
      <c r="EP294" s="22"/>
      <c r="EQ294" s="22"/>
      <c r="ER294" s="22"/>
      <c r="ES294" s="22"/>
      <c r="ET294" s="22"/>
      <c r="EU294" s="22"/>
      <c r="EV294" s="22"/>
      <c r="EW294" s="22"/>
      <c r="EX294" s="22"/>
      <c r="EY294" s="22"/>
      <c r="EZ294" s="22"/>
      <c r="FA294" s="22"/>
      <c r="FB294" s="22"/>
      <c r="FC294" s="22"/>
      <c r="FD294" s="22"/>
      <c r="FE294" s="22"/>
      <c r="FF294" s="22"/>
      <c r="FG294" s="22"/>
      <c r="FH294" s="22"/>
      <c r="FI294" s="22"/>
      <c r="FJ294" s="22"/>
      <c r="FK294" s="22"/>
      <c r="FL294" s="22"/>
      <c r="FM294" s="22"/>
      <c r="FN294" s="22"/>
      <c r="FO294" s="22"/>
      <c r="FP294" s="22"/>
      <c r="FQ294" s="22"/>
      <c r="FR294" s="22"/>
      <c r="FS294" s="22"/>
      <c r="FT294" s="22"/>
      <c r="FU294" s="22"/>
      <c r="FV294" s="22"/>
      <c r="FW294" s="22"/>
      <c r="FX294" s="22"/>
      <c r="FY294" s="22"/>
      <c r="FZ294" s="22"/>
      <c r="GA294" s="22"/>
      <c r="GB294" s="22"/>
      <c r="GC294" s="22"/>
      <c r="GD294" s="22"/>
      <c r="GE294" s="22"/>
      <c r="GF294" s="22"/>
      <c r="GG294" s="22"/>
      <c r="GH294" s="22"/>
      <c r="GI294" s="22"/>
      <c r="GJ294" s="22"/>
      <c r="GK294" s="22"/>
      <c r="GL294" s="22"/>
      <c r="GM294" s="22"/>
      <c r="GN294" s="22"/>
      <c r="GO294" s="22"/>
      <c r="GP294" s="22"/>
      <c r="GQ294" s="22"/>
      <c r="GR294" s="22"/>
      <c r="GS294" s="22"/>
      <c r="GT294" s="22"/>
    </row>
    <row r="295" spans="1:204">
      <c r="A295" s="7" t="s">
        <v>74</v>
      </c>
      <c r="B295" s="8">
        <v>2012</v>
      </c>
      <c r="C295" s="23">
        <v>780.25</v>
      </c>
      <c r="D295" s="24">
        <v>853.96</v>
      </c>
      <c r="E295" s="32">
        <v>2.63</v>
      </c>
      <c r="F295" s="27">
        <v>87.73</v>
      </c>
      <c r="G295" s="26">
        <f t="shared" si="78"/>
        <v>3013652499000</v>
      </c>
      <c r="H295" s="26">
        <f t="shared" si="79"/>
        <v>301.36524989999998</v>
      </c>
      <c r="I295" s="26">
        <f t="shared" si="80"/>
        <v>57245618600</v>
      </c>
      <c r="J295" s="26">
        <f t="shared" si="90"/>
        <v>57245.618600000002</v>
      </c>
      <c r="K295" s="27" t="s">
        <v>75</v>
      </c>
      <c r="L295" s="27">
        <v>76.849999999999994</v>
      </c>
      <c r="M295" s="26">
        <f t="shared" si="81"/>
        <v>6629992994.3199997</v>
      </c>
      <c r="N295" s="26">
        <f t="shared" si="91"/>
        <v>6629.9929943200004</v>
      </c>
      <c r="O295" s="26">
        <f t="shared" si="82"/>
        <v>418083366200</v>
      </c>
      <c r="P295" s="26">
        <f t="shared" si="92"/>
        <v>418083.36619999999</v>
      </c>
      <c r="Q295" s="27">
        <v>30506.33</v>
      </c>
      <c r="R295" s="28">
        <f>Q295*28%</f>
        <v>8541.7723999999998</v>
      </c>
      <c r="S295" s="28">
        <f>Q295*24.4%</f>
        <v>7443.5445200000004</v>
      </c>
      <c r="T295" s="28">
        <f>Q295*12.8%</f>
        <v>3904.8102399999998</v>
      </c>
      <c r="U295" s="28">
        <f>Q295*32%</f>
        <v>9762.0256000000008</v>
      </c>
      <c r="V295" s="28">
        <f>Q295*2.9%</f>
        <v>884.68357000000003</v>
      </c>
      <c r="W295" s="26">
        <f t="shared" si="83"/>
        <v>249833419914.79999</v>
      </c>
      <c r="X295" s="26">
        <f t="shared" si="84"/>
        <v>249833.4199148</v>
      </c>
      <c r="Y295" s="26">
        <f t="shared" si="85"/>
        <v>4525766587.1499996</v>
      </c>
      <c r="Z295" s="26">
        <f t="shared" si="86"/>
        <v>4525.7665871500003</v>
      </c>
      <c r="AA295" s="9">
        <f t="shared" si="87"/>
        <v>3270115911909.1201</v>
      </c>
      <c r="AB295" s="9">
        <v>327.01159119091199</v>
      </c>
      <c r="AC295" s="9">
        <f t="shared" si="88"/>
        <v>479854751387.15002</v>
      </c>
      <c r="AD295" s="9">
        <v>479854.75138715003</v>
      </c>
      <c r="AE295" s="21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  <c r="DU295" s="22"/>
      <c r="DV295" s="22"/>
      <c r="DW295" s="22"/>
      <c r="DX295" s="22"/>
      <c r="DY295" s="22"/>
      <c r="DZ295" s="22"/>
      <c r="EA295" s="22"/>
      <c r="EB295" s="22"/>
      <c r="EC295" s="22"/>
      <c r="ED295" s="22"/>
      <c r="EE295" s="22"/>
      <c r="EF295" s="22"/>
      <c r="EG295" s="22"/>
      <c r="EH295" s="22"/>
      <c r="EI295" s="22"/>
      <c r="EJ295" s="22"/>
      <c r="EK295" s="22"/>
      <c r="EL295" s="22"/>
      <c r="EM295" s="22"/>
      <c r="EN295" s="22"/>
      <c r="EO295" s="22"/>
      <c r="EP295" s="22"/>
      <c r="EQ295" s="22"/>
      <c r="ER295" s="22"/>
      <c r="ES295" s="22"/>
      <c r="ET295" s="22"/>
      <c r="EU295" s="22"/>
      <c r="EV295" s="22"/>
      <c r="EW295" s="22"/>
      <c r="EX295" s="22"/>
      <c r="EY295" s="22"/>
      <c r="EZ295" s="22"/>
      <c r="FA295" s="22"/>
      <c r="FB295" s="22"/>
      <c r="FC295" s="22"/>
      <c r="FD295" s="22"/>
      <c r="FE295" s="22"/>
      <c r="FF295" s="22"/>
      <c r="FG295" s="22"/>
      <c r="FH295" s="22"/>
      <c r="FI295" s="22"/>
      <c r="FJ295" s="22"/>
      <c r="FK295" s="22"/>
      <c r="FL295" s="22"/>
      <c r="FM295" s="22"/>
      <c r="FN295" s="22"/>
      <c r="FO295" s="22"/>
      <c r="FP295" s="22"/>
      <c r="FQ295" s="22"/>
      <c r="FR295" s="22"/>
      <c r="FS295" s="22"/>
      <c r="FT295" s="22"/>
      <c r="FU295" s="22"/>
      <c r="FV295" s="22"/>
      <c r="FW295" s="22"/>
      <c r="FX295" s="22"/>
      <c r="FY295" s="22"/>
      <c r="FZ295" s="22"/>
      <c r="GA295" s="22"/>
      <c r="GB295" s="22"/>
      <c r="GC295" s="22"/>
      <c r="GD295" s="22"/>
      <c r="GE295" s="22"/>
      <c r="GF295" s="22"/>
      <c r="GG295" s="22"/>
      <c r="GH295" s="22"/>
      <c r="GI295" s="22"/>
      <c r="GJ295" s="22"/>
      <c r="GK295" s="22"/>
      <c r="GL295" s="22"/>
      <c r="GM295" s="22"/>
      <c r="GN295" s="22"/>
      <c r="GO295" s="22"/>
      <c r="GP295" s="22"/>
      <c r="GQ295" s="22"/>
      <c r="GR295" s="22"/>
      <c r="GS295" s="22"/>
      <c r="GT295" s="22"/>
    </row>
    <row r="296" spans="1:204">
      <c r="A296" s="7" t="s">
        <v>74</v>
      </c>
      <c r="B296" s="8">
        <v>2013</v>
      </c>
      <c r="C296" s="23">
        <v>840.28</v>
      </c>
      <c r="D296" s="24">
        <v>721.93</v>
      </c>
      <c r="E296" s="32">
        <v>2.85</v>
      </c>
      <c r="F296" s="27">
        <v>97.96</v>
      </c>
      <c r="G296" s="26">
        <f t="shared" si="78"/>
        <v>2913467122000</v>
      </c>
      <c r="H296" s="26">
        <f t="shared" si="79"/>
        <v>291.34671220000001</v>
      </c>
      <c r="I296" s="26">
        <f t="shared" si="80"/>
        <v>57188802200</v>
      </c>
      <c r="J296" s="26">
        <f t="shared" si="90"/>
        <v>57188.802199999998</v>
      </c>
      <c r="K296" s="27">
        <v>88365</v>
      </c>
      <c r="L296" s="27">
        <v>72.98</v>
      </c>
      <c r="M296" s="26">
        <f t="shared" si="81"/>
        <v>5785739606.1090002</v>
      </c>
      <c r="N296" s="26">
        <f t="shared" si="91"/>
        <v>5785.7396061090003</v>
      </c>
      <c r="O296" s="26">
        <f t="shared" si="82"/>
        <v>364845255877.5</v>
      </c>
      <c r="P296" s="26">
        <f t="shared" si="92"/>
        <v>364845.25587749999</v>
      </c>
      <c r="Q296" s="27">
        <v>36058.120000000003</v>
      </c>
      <c r="R296" s="28">
        <f>Q296*28.1%</f>
        <v>10132.33172</v>
      </c>
      <c r="S296" s="28">
        <f>Q296*25.6%</f>
        <v>9230.8787200000006</v>
      </c>
      <c r="T296" s="28">
        <f>Q296*10.6%</f>
        <v>3822.1607199999999</v>
      </c>
      <c r="U296" s="28">
        <f>Q296*33.1%</f>
        <v>11935.237719999999</v>
      </c>
      <c r="V296" s="28">
        <f>Q296*2.7%</f>
        <v>973.56924000000004</v>
      </c>
      <c r="W296" s="26">
        <f t="shared" si="83"/>
        <v>298661475173.59998</v>
      </c>
      <c r="X296" s="26">
        <f t="shared" si="84"/>
        <v>298661.47517360002</v>
      </c>
      <c r="Y296" s="26">
        <f t="shared" si="85"/>
        <v>5385280222</v>
      </c>
      <c r="Z296" s="26">
        <f t="shared" si="86"/>
        <v>5385.2802220000003</v>
      </c>
      <c r="AA296" s="9">
        <f t="shared" si="87"/>
        <v>3217914336779.71</v>
      </c>
      <c r="AB296" s="9">
        <v>321.79143367797099</v>
      </c>
      <c r="AC296" s="9">
        <f t="shared" si="88"/>
        <v>427419338299.5</v>
      </c>
      <c r="AD296" s="9">
        <v>427419.3382995</v>
      </c>
      <c r="AE296" s="21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  <c r="DU296" s="22"/>
      <c r="DV296" s="22"/>
      <c r="DW296" s="22"/>
      <c r="DX296" s="22"/>
      <c r="DY296" s="22"/>
      <c r="DZ296" s="22"/>
      <c r="EA296" s="22"/>
      <c r="EB296" s="22"/>
      <c r="EC296" s="22"/>
      <c r="ED296" s="22"/>
      <c r="EE296" s="22"/>
      <c r="EF296" s="22"/>
      <c r="EG296" s="22"/>
      <c r="EH296" s="22"/>
      <c r="EI296" s="22"/>
      <c r="EJ296" s="22"/>
      <c r="EK296" s="22"/>
      <c r="EL296" s="22"/>
      <c r="EM296" s="22"/>
      <c r="EN296" s="22"/>
      <c r="EO296" s="22"/>
      <c r="EP296" s="22"/>
      <c r="EQ296" s="22"/>
      <c r="ER296" s="22"/>
      <c r="ES296" s="22"/>
      <c r="ET296" s="22"/>
      <c r="EU296" s="22"/>
      <c r="EV296" s="22"/>
      <c r="EW296" s="22"/>
      <c r="EX296" s="22"/>
      <c r="EY296" s="22"/>
      <c r="EZ296" s="22"/>
      <c r="FA296" s="22"/>
      <c r="FB296" s="22"/>
      <c r="FC296" s="22"/>
      <c r="FD296" s="22"/>
      <c r="FE296" s="22"/>
      <c r="FF296" s="22"/>
      <c r="FG296" s="22"/>
      <c r="FH296" s="22"/>
      <c r="FI296" s="22"/>
      <c r="FJ296" s="22"/>
      <c r="FK296" s="22"/>
      <c r="FL296" s="22"/>
      <c r="FM296" s="22"/>
      <c r="FN296" s="22"/>
      <c r="FO296" s="22"/>
      <c r="FP296" s="22"/>
      <c r="FQ296" s="22"/>
      <c r="FR296" s="22"/>
      <c r="FS296" s="22"/>
      <c r="FT296" s="22"/>
      <c r="FU296" s="22"/>
      <c r="FV296" s="22"/>
      <c r="FW296" s="22"/>
      <c r="FX296" s="22"/>
      <c r="FY296" s="22"/>
      <c r="FZ296" s="22"/>
      <c r="GA296" s="22"/>
      <c r="GB296" s="22"/>
      <c r="GC296" s="22"/>
      <c r="GD296" s="22"/>
      <c r="GE296" s="22"/>
      <c r="GF296" s="22"/>
      <c r="GG296" s="22"/>
      <c r="GH296" s="22"/>
      <c r="GI296" s="22"/>
      <c r="GJ296" s="22"/>
      <c r="GK296" s="22"/>
      <c r="GL296" s="22"/>
      <c r="GM296" s="22"/>
      <c r="GN296" s="22"/>
      <c r="GO296" s="22"/>
      <c r="GP296" s="22"/>
      <c r="GQ296" s="22"/>
      <c r="GR296" s="22"/>
      <c r="GS296" s="22"/>
      <c r="GT296" s="22"/>
    </row>
    <row r="297" spans="1:204">
      <c r="A297" s="7" t="s">
        <v>74</v>
      </c>
      <c r="B297" s="8">
        <v>2014</v>
      </c>
      <c r="C297" s="23">
        <v>881.37</v>
      </c>
      <c r="D297" s="24">
        <v>776.48</v>
      </c>
      <c r="E297" s="32">
        <v>2.84</v>
      </c>
      <c r="F297" s="27">
        <v>109.6</v>
      </c>
      <c r="G297" s="26">
        <f t="shared" si="78"/>
        <v>3151810740000</v>
      </c>
      <c r="H297" s="26">
        <f t="shared" si="79"/>
        <v>315.18107400000002</v>
      </c>
      <c r="I297" s="26">
        <f t="shared" si="80"/>
        <v>61348388800</v>
      </c>
      <c r="J297" s="26">
        <f t="shared" si="90"/>
        <v>61348.388800000001</v>
      </c>
      <c r="K297" s="27">
        <v>88082</v>
      </c>
      <c r="L297" s="27">
        <v>67.73</v>
      </c>
      <c r="M297" s="26">
        <f t="shared" si="81"/>
        <v>5352331277.3761997</v>
      </c>
      <c r="N297" s="26">
        <f t="shared" si="91"/>
        <v>5352.3312773762</v>
      </c>
      <c r="O297" s="26">
        <f t="shared" si="82"/>
        <v>337514787629.5</v>
      </c>
      <c r="P297" s="26">
        <f t="shared" si="92"/>
        <v>337514.78762949997</v>
      </c>
      <c r="Q297" s="27">
        <v>41202.53</v>
      </c>
      <c r="R297" s="28">
        <f>Q297*14.2%</f>
        <v>5850.7592599999998</v>
      </c>
      <c r="S297" s="28">
        <f>Q297*50.1%</f>
        <v>20642.467530000002</v>
      </c>
      <c r="T297" s="28">
        <f>Q297*9.1%</f>
        <v>3749.4302299999999</v>
      </c>
      <c r="U297" s="28">
        <f>Q297*24%</f>
        <v>9888.6072000000004</v>
      </c>
      <c r="V297" s="28">
        <f>Q297*2.6%</f>
        <v>1071.2657799999999</v>
      </c>
      <c r="W297" s="26">
        <f t="shared" si="83"/>
        <v>458881641166.59998</v>
      </c>
      <c r="X297" s="26">
        <f t="shared" si="84"/>
        <v>458881.64116659999</v>
      </c>
      <c r="Y297" s="26">
        <f t="shared" si="85"/>
        <v>7791604435.6499996</v>
      </c>
      <c r="Z297" s="26">
        <f t="shared" si="86"/>
        <v>7791.6044356499997</v>
      </c>
      <c r="AA297" s="9">
        <f t="shared" si="87"/>
        <v>3616044712443.98</v>
      </c>
      <c r="AB297" s="9">
        <v>361.60447124439798</v>
      </c>
      <c r="AC297" s="9">
        <f t="shared" si="88"/>
        <v>406654780865.15002</v>
      </c>
      <c r="AD297" s="9">
        <v>406654.78086514998</v>
      </c>
      <c r="AE297" s="21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/>
      <c r="DY297" s="22"/>
      <c r="DZ297" s="22"/>
      <c r="EA297" s="22"/>
      <c r="EB297" s="22"/>
      <c r="EC297" s="22"/>
      <c r="ED297" s="22"/>
      <c r="EE297" s="22"/>
      <c r="EF297" s="22"/>
      <c r="EG297" s="22"/>
      <c r="EH297" s="22"/>
      <c r="EI297" s="22"/>
      <c r="EJ297" s="22"/>
      <c r="EK297" s="22"/>
      <c r="EL297" s="22"/>
      <c r="EM297" s="22"/>
      <c r="EN297" s="22"/>
      <c r="EO297" s="22"/>
      <c r="EP297" s="22"/>
      <c r="EQ297" s="22"/>
      <c r="ER297" s="22"/>
      <c r="ES297" s="22"/>
      <c r="ET297" s="22"/>
      <c r="EU297" s="22"/>
      <c r="EV297" s="22"/>
      <c r="EW297" s="22"/>
      <c r="EX297" s="22"/>
      <c r="EY297" s="22"/>
      <c r="EZ297" s="22"/>
      <c r="FA297" s="22"/>
      <c r="FB297" s="22"/>
      <c r="FC297" s="22"/>
      <c r="FD297" s="22"/>
      <c r="FE297" s="22"/>
      <c r="FF297" s="22"/>
      <c r="FG297" s="22"/>
      <c r="FH297" s="22"/>
      <c r="FI297" s="22"/>
      <c r="FJ297" s="22"/>
      <c r="FK297" s="22"/>
      <c r="FL297" s="22"/>
      <c r="FM297" s="22"/>
      <c r="FN297" s="22"/>
      <c r="FO297" s="22"/>
      <c r="FP297" s="22"/>
      <c r="FQ297" s="22"/>
      <c r="FR297" s="22"/>
      <c r="FS297" s="22"/>
      <c r="FT297" s="22"/>
      <c r="FU297" s="22"/>
      <c r="FV297" s="22"/>
      <c r="FW297" s="22"/>
      <c r="FX297" s="22"/>
      <c r="FY297" s="22"/>
      <c r="FZ297" s="22"/>
      <c r="GA297" s="22"/>
      <c r="GB297" s="22"/>
      <c r="GC297" s="22"/>
      <c r="GD297" s="22"/>
      <c r="GE297" s="22"/>
      <c r="GF297" s="22"/>
      <c r="GG297" s="22"/>
      <c r="GH297" s="22"/>
      <c r="GI297" s="22"/>
      <c r="GJ297" s="22"/>
      <c r="GK297" s="22"/>
      <c r="GL297" s="22"/>
      <c r="GM297" s="22"/>
      <c r="GN297" s="22"/>
      <c r="GO297" s="22"/>
      <c r="GP297" s="22"/>
      <c r="GQ297" s="22"/>
      <c r="GR297" s="22"/>
      <c r="GS297" s="22"/>
      <c r="GT297" s="22"/>
    </row>
    <row r="298" spans="1:204">
      <c r="A298" s="7" t="s">
        <v>74</v>
      </c>
      <c r="B298" s="8">
        <v>2015</v>
      </c>
      <c r="C298" s="23">
        <v>888.82</v>
      </c>
      <c r="D298" s="24">
        <v>635.64</v>
      </c>
      <c r="E298" s="32">
        <v>3.07</v>
      </c>
      <c r="F298" s="27">
        <v>132.28</v>
      </c>
      <c r="G298" s="26">
        <f t="shared" si="78"/>
        <v>3100961024000</v>
      </c>
      <c r="H298" s="26">
        <f t="shared" si="79"/>
        <v>310.09610240000001</v>
      </c>
      <c r="I298" s="26">
        <f t="shared" si="80"/>
        <v>61022329400</v>
      </c>
      <c r="J298" s="26">
        <f t="shared" si="90"/>
        <v>61022.329400000002</v>
      </c>
      <c r="K298" s="27">
        <v>91087</v>
      </c>
      <c r="L298" s="27">
        <v>63.86</v>
      </c>
      <c r="M298" s="26">
        <f t="shared" si="81"/>
        <v>5218672649.2293997</v>
      </c>
      <c r="N298" s="26">
        <f t="shared" si="91"/>
        <v>5218.6726492294001</v>
      </c>
      <c r="O298" s="26">
        <f t="shared" si="82"/>
        <v>329086355016.5</v>
      </c>
      <c r="P298" s="26">
        <f t="shared" si="92"/>
        <v>329086.35501649999</v>
      </c>
      <c r="Q298" s="27">
        <v>47330.73</v>
      </c>
      <c r="R298" s="28">
        <f>Q298*13.9%</f>
        <v>6578.9714700000004</v>
      </c>
      <c r="S298" s="28">
        <f>Q298*48.3%</f>
        <v>22860.742590000002</v>
      </c>
      <c r="T298" s="28">
        <f>Q298*8.1%</f>
        <v>3833.7891300000001</v>
      </c>
      <c r="U298" s="28">
        <f>Q298*27.2%</f>
        <v>12873.958559999999</v>
      </c>
      <c r="V298" s="28">
        <f>Q298*2.5%</f>
        <v>1183.2682500000001</v>
      </c>
      <c r="W298" s="26">
        <f t="shared" si="83"/>
        <v>517462611324.29999</v>
      </c>
      <c r="X298" s="26">
        <f t="shared" si="84"/>
        <v>517462.6113243</v>
      </c>
      <c r="Y298" s="26">
        <f t="shared" si="85"/>
        <v>8817005038.0499992</v>
      </c>
      <c r="Z298" s="26">
        <f t="shared" si="86"/>
        <v>8817.0050380499997</v>
      </c>
      <c r="AA298" s="9">
        <f t="shared" si="87"/>
        <v>3623642307973.5298</v>
      </c>
      <c r="AB298" s="9">
        <v>362.364230797353</v>
      </c>
      <c r="AC298" s="9">
        <f t="shared" si="88"/>
        <v>398925689454.54999</v>
      </c>
      <c r="AD298" s="9">
        <v>398925.68945454998</v>
      </c>
      <c r="AE298" s="21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  <c r="DU298" s="22"/>
      <c r="DV298" s="22"/>
      <c r="DW298" s="22"/>
      <c r="DX298" s="22"/>
      <c r="DY298" s="22"/>
      <c r="DZ298" s="22"/>
      <c r="EA298" s="22"/>
      <c r="EB298" s="22"/>
      <c r="EC298" s="22"/>
      <c r="ED298" s="22"/>
      <c r="EE298" s="22"/>
      <c r="EF298" s="22"/>
      <c r="EG298" s="22"/>
      <c r="EH298" s="22"/>
      <c r="EI298" s="22"/>
      <c r="EJ298" s="22"/>
      <c r="EK298" s="22"/>
      <c r="EL298" s="22"/>
      <c r="EM298" s="22"/>
      <c r="EN298" s="22"/>
      <c r="EO298" s="22"/>
      <c r="EP298" s="22"/>
      <c r="EQ298" s="22"/>
      <c r="ER298" s="22"/>
      <c r="ES298" s="22"/>
      <c r="ET298" s="22"/>
      <c r="EU298" s="22"/>
      <c r="EV298" s="22"/>
      <c r="EW298" s="22"/>
      <c r="EX298" s="22"/>
      <c r="EY298" s="22"/>
      <c r="EZ298" s="22"/>
      <c r="FA298" s="22"/>
      <c r="FB298" s="22"/>
      <c r="FC298" s="22"/>
      <c r="FD298" s="22"/>
      <c r="FE298" s="22"/>
      <c r="FF298" s="22"/>
      <c r="FG298" s="22"/>
      <c r="FH298" s="22"/>
      <c r="FI298" s="22"/>
      <c r="FJ298" s="22"/>
      <c r="FK298" s="22"/>
      <c r="FL298" s="22"/>
      <c r="FM298" s="22"/>
      <c r="FN298" s="22"/>
      <c r="FO298" s="22"/>
      <c r="FP298" s="22"/>
      <c r="FQ298" s="22"/>
      <c r="FR298" s="22"/>
      <c r="FS298" s="22"/>
      <c r="FT298" s="22"/>
      <c r="FU298" s="22"/>
      <c r="FV298" s="22"/>
      <c r="FW298" s="22"/>
      <c r="FX298" s="22"/>
      <c r="FY298" s="22"/>
      <c r="FZ298" s="22"/>
      <c r="GA298" s="22"/>
      <c r="GB298" s="22"/>
      <c r="GC298" s="22"/>
      <c r="GD298" s="22"/>
      <c r="GE298" s="22"/>
      <c r="GF298" s="22"/>
      <c r="GG298" s="22"/>
      <c r="GH298" s="22"/>
      <c r="GI298" s="22"/>
      <c r="GJ298" s="22"/>
      <c r="GK298" s="22"/>
      <c r="GL298" s="22"/>
      <c r="GM298" s="22"/>
      <c r="GN298" s="22"/>
      <c r="GO298" s="22"/>
      <c r="GP298" s="22"/>
      <c r="GQ298" s="22"/>
      <c r="GR298" s="22"/>
      <c r="GS298" s="22"/>
      <c r="GT298" s="22"/>
    </row>
    <row r="299" spans="1:204">
      <c r="A299" s="7" t="s">
        <v>74</v>
      </c>
      <c r="B299" s="8">
        <v>2016</v>
      </c>
      <c r="C299" s="23">
        <v>920.6</v>
      </c>
      <c r="D299" s="24">
        <v>577.03</v>
      </c>
      <c r="E299" s="32">
        <v>3.22</v>
      </c>
      <c r="F299" s="27">
        <v>164.66</v>
      </c>
      <c r="G299" s="26">
        <f t="shared" si="78"/>
        <v>3307684548000</v>
      </c>
      <c r="H299" s="26">
        <f t="shared" si="79"/>
        <v>330.76845479999997</v>
      </c>
      <c r="I299" s="26">
        <f t="shared" si="80"/>
        <v>64762108000</v>
      </c>
      <c r="J299" s="26">
        <f t="shared" si="90"/>
        <v>64762.108</v>
      </c>
      <c r="K299" s="27">
        <v>91471</v>
      </c>
      <c r="L299" s="27">
        <v>61.79</v>
      </c>
      <c r="M299" s="26">
        <f t="shared" si="81"/>
        <v>5070798640.5552998</v>
      </c>
      <c r="N299" s="26">
        <f t="shared" si="91"/>
        <v>5070.7986405553002</v>
      </c>
      <c r="O299" s="26">
        <f t="shared" si="82"/>
        <v>319761509066.75</v>
      </c>
      <c r="P299" s="26">
        <f t="shared" si="92"/>
        <v>319761.50906675</v>
      </c>
      <c r="Q299" s="27">
        <v>56547.79</v>
      </c>
      <c r="R299" s="28">
        <f>Q299*29.5%</f>
        <v>16681.598050000001</v>
      </c>
      <c r="S299" s="28">
        <f>Q299*30.1%</f>
        <v>17020.88479</v>
      </c>
      <c r="T299" s="28">
        <f>Q299*12.6%</f>
        <v>7125.0215399999997</v>
      </c>
      <c r="U299" s="28">
        <f>Q299*22.1%</f>
        <v>12497.061589999999</v>
      </c>
      <c r="V299" s="28">
        <f>Q299*5.6%</f>
        <v>3166.6762399999998</v>
      </c>
      <c r="W299" s="26">
        <f t="shared" si="83"/>
        <v>489118026295.59998</v>
      </c>
      <c r="X299" s="26">
        <f t="shared" si="84"/>
        <v>489118.02629559999</v>
      </c>
      <c r="Y299" s="26">
        <f t="shared" si="85"/>
        <v>8678954809.2000008</v>
      </c>
      <c r="Z299" s="26">
        <f t="shared" si="86"/>
        <v>8678.9548092000005</v>
      </c>
      <c r="AA299" s="9">
        <f t="shared" si="87"/>
        <v>3801873372936.1602</v>
      </c>
      <c r="AB299" s="9">
        <v>380.187337293616</v>
      </c>
      <c r="AC299" s="9">
        <f t="shared" si="88"/>
        <v>393202571875.95001</v>
      </c>
      <c r="AD299" s="9">
        <v>393202.57187594997</v>
      </c>
      <c r="AE299" s="21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/>
      <c r="DW299" s="22"/>
      <c r="DX299" s="22"/>
      <c r="DY299" s="22"/>
      <c r="DZ299" s="22"/>
      <c r="EA299" s="22"/>
      <c r="EB299" s="22"/>
      <c r="EC299" s="22"/>
      <c r="ED299" s="22"/>
      <c r="EE299" s="22"/>
      <c r="EF299" s="22"/>
      <c r="EG299" s="22"/>
      <c r="EH299" s="22"/>
      <c r="EI299" s="22"/>
      <c r="EJ299" s="22"/>
      <c r="EK299" s="22"/>
      <c r="EL299" s="22"/>
      <c r="EM299" s="22"/>
      <c r="EN299" s="22"/>
      <c r="EO299" s="22"/>
      <c r="EP299" s="22"/>
      <c r="EQ299" s="22"/>
      <c r="ER299" s="22"/>
      <c r="ES299" s="22"/>
      <c r="ET299" s="22"/>
      <c r="EU299" s="22"/>
      <c r="EV299" s="22"/>
      <c r="EW299" s="22"/>
      <c r="EX299" s="22"/>
      <c r="EY299" s="22"/>
      <c r="EZ299" s="22"/>
      <c r="FA299" s="22"/>
      <c r="FB299" s="22"/>
      <c r="FC299" s="22"/>
      <c r="FD299" s="22"/>
      <c r="FE299" s="22"/>
      <c r="FF299" s="22"/>
      <c r="FG299" s="22"/>
      <c r="FH299" s="22"/>
      <c r="FI299" s="22"/>
      <c r="FJ299" s="22"/>
      <c r="FK299" s="22"/>
      <c r="FL299" s="22"/>
      <c r="FM299" s="22"/>
      <c r="FN299" s="22"/>
      <c r="FO299" s="22"/>
      <c r="FP299" s="22"/>
      <c r="FQ299" s="22"/>
      <c r="FR299" s="22"/>
      <c r="FS299" s="22"/>
      <c r="FT299" s="22"/>
      <c r="FU299" s="22"/>
      <c r="FV299" s="22"/>
      <c r="FW299" s="22"/>
      <c r="FX299" s="22"/>
      <c r="FY299" s="22"/>
      <c r="FZ299" s="22"/>
      <c r="GA299" s="22"/>
      <c r="GB299" s="22"/>
      <c r="GC299" s="22"/>
      <c r="GD299" s="22"/>
      <c r="GE299" s="22"/>
      <c r="GF299" s="22"/>
      <c r="GG299" s="22"/>
      <c r="GH299" s="22"/>
      <c r="GI299" s="22"/>
      <c r="GJ299" s="22"/>
      <c r="GK299" s="22"/>
      <c r="GL299" s="22"/>
      <c r="GM299" s="22"/>
      <c r="GN299" s="22"/>
      <c r="GO299" s="22"/>
      <c r="GP299" s="22"/>
      <c r="GQ299" s="22"/>
      <c r="GR299" s="22"/>
      <c r="GS299" s="22"/>
      <c r="GT299" s="22"/>
    </row>
    <row r="300" spans="1:204">
      <c r="A300" s="7" t="s">
        <v>74</v>
      </c>
      <c r="B300" s="8">
        <v>2017</v>
      </c>
      <c r="C300" s="23">
        <v>970.47</v>
      </c>
      <c r="D300" s="24">
        <v>526.6</v>
      </c>
      <c r="E300" s="32">
        <v>3.47</v>
      </c>
      <c r="F300" s="27">
        <v>178.93</v>
      </c>
      <c r="G300" s="26">
        <f t="shared" si="78"/>
        <v>3384443163000</v>
      </c>
      <c r="H300" s="26">
        <f t="shared" si="79"/>
        <v>338.44431630000003</v>
      </c>
      <c r="I300" s="26">
        <f t="shared" si="80"/>
        <v>66934241800</v>
      </c>
      <c r="J300" s="26">
        <f t="shared" si="90"/>
        <v>66934.241800000003</v>
      </c>
      <c r="K300" s="27">
        <v>83534</v>
      </c>
      <c r="L300" s="27">
        <v>62.13</v>
      </c>
      <c r="M300" s="26">
        <f t="shared" si="81"/>
        <v>4656283070.2013998</v>
      </c>
      <c r="N300" s="26">
        <f t="shared" si="91"/>
        <v>4656.2830702013998</v>
      </c>
      <c r="O300" s="26">
        <f t="shared" si="82"/>
        <v>293622406786.5</v>
      </c>
      <c r="P300" s="26">
        <f t="shared" si="92"/>
        <v>293622.40678650001</v>
      </c>
      <c r="Q300" s="27">
        <v>66934.58</v>
      </c>
      <c r="R300" s="28">
        <f>Q300*29.4%</f>
        <v>19678.766520000001</v>
      </c>
      <c r="S300" s="28">
        <f>Q300*24.8%</f>
        <v>16599.775839999998</v>
      </c>
      <c r="T300" s="28">
        <f>Q300*11.9%</f>
        <v>7965.2150199999996</v>
      </c>
      <c r="U300" s="28">
        <f>Q300*29.8%</f>
        <v>19946.504840000001</v>
      </c>
      <c r="V300" s="28">
        <f>Q300*4.1%</f>
        <v>2744.3177799999999</v>
      </c>
      <c r="W300" s="26">
        <f t="shared" si="83"/>
        <v>544487373159.59998</v>
      </c>
      <c r="X300" s="26">
        <f t="shared" si="84"/>
        <v>544487.37315959996</v>
      </c>
      <c r="Y300" s="26">
        <f t="shared" si="85"/>
        <v>9835701858.1000004</v>
      </c>
      <c r="Z300" s="26">
        <f t="shared" si="86"/>
        <v>9835.7018580999993</v>
      </c>
      <c r="AA300" s="9">
        <f t="shared" si="87"/>
        <v>3933586819229.7998</v>
      </c>
      <c r="AB300" s="9">
        <v>393.35868192298</v>
      </c>
      <c r="AC300" s="9">
        <f t="shared" si="88"/>
        <v>370392350444.59998</v>
      </c>
      <c r="AD300" s="9">
        <v>370392.35044459999</v>
      </c>
      <c r="AE300" s="21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  <c r="EB300" s="22"/>
      <c r="EC300" s="22"/>
      <c r="ED300" s="22"/>
      <c r="EE300" s="22"/>
      <c r="EF300" s="22"/>
      <c r="EG300" s="22"/>
      <c r="EH300" s="22"/>
      <c r="EI300" s="22"/>
      <c r="EJ300" s="22"/>
      <c r="EK300" s="22"/>
      <c r="EL300" s="22"/>
      <c r="EM300" s="22"/>
      <c r="EN300" s="22"/>
      <c r="EO300" s="22"/>
      <c r="EP300" s="22"/>
      <c r="EQ300" s="22"/>
      <c r="ER300" s="22"/>
      <c r="ES300" s="22"/>
      <c r="ET300" s="22"/>
      <c r="EU300" s="22"/>
      <c r="EV300" s="22"/>
      <c r="EW300" s="22"/>
      <c r="EX300" s="22"/>
      <c r="EY300" s="22"/>
      <c r="EZ300" s="22"/>
      <c r="FA300" s="22"/>
      <c r="FB300" s="22"/>
      <c r="FC300" s="22"/>
      <c r="FD300" s="22"/>
      <c r="FE300" s="22"/>
      <c r="FF300" s="22"/>
      <c r="FG300" s="22"/>
      <c r="FH300" s="22"/>
      <c r="FI300" s="22"/>
      <c r="FJ300" s="22"/>
      <c r="FK300" s="22"/>
      <c r="FL300" s="22"/>
      <c r="FM300" s="22"/>
      <c r="FN300" s="22"/>
      <c r="FO300" s="22"/>
      <c r="FP300" s="22"/>
      <c r="FQ300" s="22"/>
      <c r="FR300" s="22"/>
      <c r="FS300" s="22"/>
      <c r="FT300" s="22"/>
      <c r="FU300" s="22"/>
      <c r="FV300" s="22"/>
      <c r="FW300" s="22"/>
      <c r="FX300" s="22"/>
      <c r="FY300" s="22"/>
      <c r="FZ300" s="22"/>
      <c r="GA300" s="22"/>
      <c r="GB300" s="22"/>
      <c r="GC300" s="22"/>
      <c r="GD300" s="22"/>
      <c r="GE300" s="22"/>
      <c r="GF300" s="22"/>
      <c r="GG300" s="22"/>
      <c r="GH300" s="22"/>
      <c r="GI300" s="22"/>
      <c r="GJ300" s="22"/>
      <c r="GK300" s="22"/>
      <c r="GL300" s="22"/>
      <c r="GM300" s="22"/>
      <c r="GN300" s="22"/>
      <c r="GO300" s="22"/>
      <c r="GP300" s="22"/>
      <c r="GQ300" s="22"/>
      <c r="GR300" s="22"/>
      <c r="GS300" s="22"/>
      <c r="GT300" s="22"/>
    </row>
    <row r="301" spans="1:204">
      <c r="A301" s="7" t="s">
        <v>74</v>
      </c>
      <c r="B301" s="8">
        <v>2018</v>
      </c>
      <c r="C301" s="23">
        <v>979.54</v>
      </c>
      <c r="D301" s="24">
        <v>479.93</v>
      </c>
      <c r="E301" s="32">
        <v>3.63</v>
      </c>
      <c r="F301" s="27">
        <v>205.26</v>
      </c>
      <c r="G301" s="26">
        <f t="shared" si="78"/>
        <v>3540089832000</v>
      </c>
      <c r="H301" s="26">
        <f t="shared" si="79"/>
        <v>354.00898319999999</v>
      </c>
      <c r="I301" s="26">
        <f t="shared" si="80"/>
        <v>69470199400</v>
      </c>
      <c r="J301" s="26">
        <f t="shared" si="90"/>
        <v>69470.199399999998</v>
      </c>
      <c r="K301" s="27">
        <v>72334</v>
      </c>
      <c r="L301" s="27">
        <v>60.76</v>
      </c>
      <c r="M301" s="26">
        <f t="shared" si="81"/>
        <v>3943074566.8327999</v>
      </c>
      <c r="N301" s="26">
        <f t="shared" si="91"/>
        <v>3943.0745668328</v>
      </c>
      <c r="O301" s="26">
        <f t="shared" si="82"/>
        <v>248647907998</v>
      </c>
      <c r="P301" s="26">
        <f t="shared" si="92"/>
        <v>248647.90799800001</v>
      </c>
      <c r="Q301" s="27">
        <v>75300.53</v>
      </c>
      <c r="R301" s="28">
        <f>Q301*28.7%</f>
        <v>21611.252110000001</v>
      </c>
      <c r="S301" s="28">
        <f>Q301*24.4%</f>
        <v>18373.329320000001</v>
      </c>
      <c r="T301" s="28">
        <f>Q301*13.3%</f>
        <v>10014.97049</v>
      </c>
      <c r="U301" s="28">
        <f>Q301*29.5%</f>
        <v>22213.656350000001</v>
      </c>
      <c r="V301" s="28">
        <f>Q301*4%</f>
        <v>3012.0212000000001</v>
      </c>
      <c r="W301" s="26">
        <f t="shared" si="83"/>
        <v>612134574486.59998</v>
      </c>
      <c r="X301" s="26">
        <f t="shared" si="84"/>
        <v>612134.5744866</v>
      </c>
      <c r="Y301" s="26">
        <f t="shared" si="85"/>
        <v>11079343481.549999</v>
      </c>
      <c r="Z301" s="26">
        <f t="shared" si="86"/>
        <v>11079.34348155</v>
      </c>
      <c r="AA301" s="9">
        <f t="shared" si="87"/>
        <v>4156167481053.4302</v>
      </c>
      <c r="AB301" s="9">
        <v>415.61674810534299</v>
      </c>
      <c r="AC301" s="9">
        <f t="shared" si="88"/>
        <v>329197450879.54999</v>
      </c>
      <c r="AD301" s="9">
        <v>329197.45087955002</v>
      </c>
      <c r="AE301" s="21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/>
      <c r="DW301" s="22"/>
      <c r="DX301" s="22"/>
      <c r="DY301" s="22"/>
      <c r="DZ301" s="22"/>
      <c r="EA301" s="22"/>
      <c r="EB301" s="22"/>
      <c r="EC301" s="22"/>
      <c r="ED301" s="22"/>
      <c r="EE301" s="22"/>
      <c r="EF301" s="22"/>
      <c r="EG301" s="22"/>
      <c r="EH301" s="22"/>
      <c r="EI301" s="22"/>
      <c r="EJ301" s="22"/>
      <c r="EK301" s="22"/>
      <c r="EL301" s="22"/>
      <c r="EM301" s="22"/>
      <c r="EN301" s="22"/>
      <c r="EO301" s="22"/>
      <c r="EP301" s="22"/>
      <c r="EQ301" s="22"/>
      <c r="ER301" s="22"/>
      <c r="ES301" s="22"/>
      <c r="ET301" s="22"/>
      <c r="EU301" s="22"/>
      <c r="EV301" s="22"/>
      <c r="EW301" s="22"/>
      <c r="EX301" s="22"/>
      <c r="EY301" s="22"/>
      <c r="EZ301" s="22"/>
      <c r="FA301" s="22"/>
      <c r="FB301" s="22"/>
      <c r="FC301" s="22"/>
      <c r="FD301" s="22"/>
      <c r="FE301" s="22"/>
      <c r="FF301" s="22"/>
      <c r="FG301" s="22"/>
      <c r="FH301" s="22"/>
      <c r="FI301" s="22"/>
      <c r="FJ301" s="22"/>
      <c r="FK301" s="22"/>
      <c r="FL301" s="22"/>
      <c r="FM301" s="22"/>
      <c r="FN301" s="22"/>
      <c r="FO301" s="22"/>
      <c r="FP301" s="22"/>
      <c r="FQ301" s="22"/>
      <c r="FR301" s="22"/>
      <c r="FS301" s="22"/>
      <c r="FT301" s="22"/>
      <c r="FU301" s="22"/>
      <c r="FV301" s="22"/>
      <c r="FW301" s="22"/>
      <c r="FX301" s="22"/>
      <c r="FY301" s="22"/>
      <c r="FZ301" s="22"/>
      <c r="GA301" s="22"/>
      <c r="GB301" s="22"/>
      <c r="GC301" s="22"/>
      <c r="GD301" s="22"/>
      <c r="GE301" s="22"/>
      <c r="GF301" s="22"/>
      <c r="GG301" s="22"/>
      <c r="GH301" s="22"/>
      <c r="GI301" s="22"/>
      <c r="GJ301" s="22"/>
      <c r="GK301" s="22"/>
      <c r="GL301" s="22"/>
      <c r="GM301" s="22"/>
      <c r="GN301" s="22"/>
      <c r="GO301" s="22"/>
      <c r="GP301" s="22"/>
      <c r="GQ301" s="22"/>
      <c r="GR301" s="22"/>
      <c r="GS301" s="22"/>
      <c r="GT301" s="22"/>
    </row>
    <row r="302" spans="1:204">
      <c r="A302" s="7" t="s">
        <v>74</v>
      </c>
      <c r="B302" s="8">
        <v>2019</v>
      </c>
      <c r="C302" s="23">
        <v>1006.05</v>
      </c>
      <c r="D302" s="24">
        <v>433.47</v>
      </c>
      <c r="E302" s="32">
        <v>3.45</v>
      </c>
      <c r="F302" s="27">
        <v>218.02</v>
      </c>
      <c r="G302" s="26">
        <f t="shared" si="78"/>
        <v>3590336596000</v>
      </c>
      <c r="H302" s="26">
        <f t="shared" si="79"/>
        <v>359.03365960000002</v>
      </c>
      <c r="I302" s="26">
        <f t="shared" si="80"/>
        <v>70803275800</v>
      </c>
      <c r="J302" s="26">
        <f t="shared" si="90"/>
        <v>70803.275800000003</v>
      </c>
      <c r="K302" s="27">
        <v>66551</v>
      </c>
      <c r="L302" s="27">
        <v>60.37</v>
      </c>
      <c r="M302" s="26">
        <f t="shared" si="81"/>
        <v>3604545437.6479001</v>
      </c>
      <c r="N302" s="26">
        <f t="shared" si="91"/>
        <v>3604.5454376479001</v>
      </c>
      <c r="O302" s="26">
        <f t="shared" si="82"/>
        <v>227300464945.25</v>
      </c>
      <c r="P302" s="26">
        <f t="shared" si="92"/>
        <v>227300.46494524999</v>
      </c>
      <c r="Q302" s="27">
        <v>83154.100000000006</v>
      </c>
      <c r="R302" s="28">
        <f>Q302*28.8%</f>
        <v>23948.380799999999</v>
      </c>
      <c r="S302" s="28">
        <f>Q302*23.8%</f>
        <v>19790.675800000001</v>
      </c>
      <c r="T302" s="28">
        <f>Q302*13.3%</f>
        <v>11059.4953</v>
      </c>
      <c r="U302" s="28">
        <f>Q302*30%</f>
        <v>24946.23</v>
      </c>
      <c r="V302" s="28">
        <f>Q302*4%</f>
        <v>3326.1640000000002</v>
      </c>
      <c r="W302" s="26">
        <f t="shared" si="83"/>
        <v>670449888234</v>
      </c>
      <c r="X302" s="26">
        <f t="shared" si="84"/>
        <v>670449.88823399995</v>
      </c>
      <c r="Y302" s="26">
        <f t="shared" si="85"/>
        <v>12159624043</v>
      </c>
      <c r="Z302" s="26">
        <f t="shared" si="86"/>
        <v>12159.624043</v>
      </c>
      <c r="AA302" s="9">
        <f t="shared" si="87"/>
        <v>4264391029671.6499</v>
      </c>
      <c r="AB302" s="9">
        <v>426.43910296716501</v>
      </c>
      <c r="AC302" s="9">
        <f t="shared" si="88"/>
        <v>310263364788.25</v>
      </c>
      <c r="AD302" s="9">
        <v>310263.36478825001</v>
      </c>
      <c r="AE302" s="21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  <c r="DU302" s="22"/>
      <c r="DV302" s="22"/>
      <c r="DW302" s="22"/>
      <c r="DX302" s="22"/>
      <c r="DY302" s="22"/>
      <c r="DZ302" s="22"/>
      <c r="EA302" s="22"/>
      <c r="EB302" s="22"/>
      <c r="EC302" s="22"/>
      <c r="ED302" s="22"/>
      <c r="EE302" s="22"/>
      <c r="EF302" s="22"/>
      <c r="EG302" s="22"/>
      <c r="EH302" s="22"/>
      <c r="EI302" s="22"/>
      <c r="EJ302" s="22"/>
      <c r="EK302" s="22"/>
      <c r="EL302" s="22"/>
      <c r="EM302" s="22"/>
      <c r="EN302" s="22"/>
      <c r="EO302" s="22"/>
      <c r="EP302" s="22"/>
      <c r="EQ302" s="22"/>
      <c r="ER302" s="22"/>
      <c r="ES302" s="22"/>
      <c r="ET302" s="22"/>
      <c r="EU302" s="22"/>
      <c r="EV302" s="22"/>
      <c r="EW302" s="22"/>
      <c r="EX302" s="22"/>
      <c r="EY302" s="22"/>
      <c r="EZ302" s="22"/>
      <c r="FA302" s="22"/>
      <c r="FB302" s="22"/>
      <c r="FC302" s="22"/>
      <c r="FD302" s="22"/>
      <c r="FE302" s="22"/>
      <c r="FF302" s="22"/>
      <c r="FG302" s="22"/>
      <c r="FH302" s="22"/>
      <c r="FI302" s="22"/>
      <c r="FJ302" s="22"/>
      <c r="FK302" s="22"/>
      <c r="FL302" s="22"/>
      <c r="FM302" s="22"/>
      <c r="FN302" s="22"/>
      <c r="FO302" s="22"/>
      <c r="FP302" s="22"/>
      <c r="FQ302" s="22"/>
      <c r="FR302" s="22"/>
      <c r="FS302" s="22"/>
      <c r="FT302" s="22"/>
      <c r="FU302" s="22"/>
      <c r="FV302" s="22"/>
      <c r="FW302" s="22"/>
      <c r="FX302" s="22"/>
      <c r="FY302" s="22"/>
      <c r="FZ302" s="22"/>
      <c r="GA302" s="22"/>
      <c r="GB302" s="22"/>
      <c r="GC302" s="22"/>
      <c r="GD302" s="22"/>
      <c r="GE302" s="22"/>
      <c r="GF302" s="22"/>
      <c r="GG302" s="22"/>
      <c r="GH302" s="22"/>
      <c r="GI302" s="22"/>
      <c r="GJ302" s="22"/>
      <c r="GK302" s="22"/>
      <c r="GL302" s="22"/>
      <c r="GM302" s="22"/>
      <c r="GN302" s="22"/>
      <c r="GO302" s="22"/>
      <c r="GP302" s="22"/>
      <c r="GQ302" s="22"/>
      <c r="GR302" s="22"/>
      <c r="GS302" s="22"/>
      <c r="GT302" s="22"/>
    </row>
    <row r="303" spans="1:204">
      <c r="A303" s="7" t="s">
        <v>74</v>
      </c>
      <c r="B303" s="8">
        <v>2020</v>
      </c>
      <c r="C303" s="23">
        <v>607.89</v>
      </c>
      <c r="D303" s="24">
        <v>224.84</v>
      </c>
      <c r="E303" s="32">
        <v>1.89</v>
      </c>
      <c r="F303" s="27">
        <v>151</v>
      </c>
      <c r="G303" s="26">
        <f t="shared" si="78"/>
        <v>2271895588000</v>
      </c>
      <c r="H303" s="26">
        <f t="shared" si="79"/>
        <v>227.18955879999999</v>
      </c>
      <c r="I303" s="26">
        <f t="shared" si="80"/>
        <v>44351780200</v>
      </c>
      <c r="J303" s="26">
        <f t="shared" si="90"/>
        <v>44351.780200000001</v>
      </c>
      <c r="K303" s="27">
        <v>61279</v>
      </c>
      <c r="L303" s="27">
        <v>49.27</v>
      </c>
      <c r="M303" s="26">
        <f t="shared" si="81"/>
        <v>2708750314.7860999</v>
      </c>
      <c r="N303" s="26">
        <f t="shared" si="91"/>
        <v>2708.7503147860998</v>
      </c>
      <c r="O303" s="26">
        <f t="shared" si="82"/>
        <v>170812163869.75</v>
      </c>
      <c r="P303" s="26">
        <f t="shared" si="92"/>
        <v>170812.16386974999</v>
      </c>
      <c r="Q303" s="27">
        <v>69336.070000000007</v>
      </c>
      <c r="R303" s="28">
        <f>Q303*18%</f>
        <v>12480.4926</v>
      </c>
      <c r="S303" s="28">
        <f>Q303*15.5%</f>
        <v>10747.090850000001</v>
      </c>
      <c r="T303" s="28">
        <f>Q303*15.8%</f>
        <v>10955.09906</v>
      </c>
      <c r="U303" s="28">
        <f>Q303*44%</f>
        <v>30507.870800000001</v>
      </c>
      <c r="V303" s="28">
        <f>Q303*6.7%</f>
        <v>4645.5166900000004</v>
      </c>
      <c r="W303" s="26">
        <f t="shared" si="83"/>
        <v>505918955083.40002</v>
      </c>
      <c r="X303" s="26">
        <f t="shared" si="84"/>
        <v>505918.95508340001</v>
      </c>
      <c r="Y303" s="26">
        <f t="shared" si="85"/>
        <v>9485174376</v>
      </c>
      <c r="Z303" s="26">
        <f t="shared" si="86"/>
        <v>9485.1743760000008</v>
      </c>
      <c r="AA303" s="9">
        <f t="shared" si="87"/>
        <v>2780523293398.1899</v>
      </c>
      <c r="AB303" s="9">
        <v>278.05232933981898</v>
      </c>
      <c r="AC303" s="9">
        <f t="shared" si="88"/>
        <v>224649118445.75</v>
      </c>
      <c r="AD303" s="9">
        <v>224649.11844575001</v>
      </c>
      <c r="AE303" s="21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/>
      <c r="EA303" s="22"/>
      <c r="EB303" s="22"/>
      <c r="EC303" s="22"/>
      <c r="ED303" s="22"/>
      <c r="EE303" s="22"/>
      <c r="EF303" s="22"/>
      <c r="EG303" s="22"/>
      <c r="EH303" s="22"/>
      <c r="EI303" s="22"/>
      <c r="EJ303" s="22"/>
      <c r="EK303" s="22"/>
      <c r="EL303" s="22"/>
      <c r="EM303" s="22"/>
      <c r="EN303" s="22"/>
      <c r="EO303" s="22"/>
      <c r="EP303" s="22"/>
      <c r="EQ303" s="22"/>
      <c r="ER303" s="22"/>
      <c r="ES303" s="22"/>
      <c r="ET303" s="22"/>
      <c r="EU303" s="22"/>
      <c r="EV303" s="22"/>
      <c r="EW303" s="22"/>
      <c r="EX303" s="22"/>
      <c r="EY303" s="22"/>
      <c r="EZ303" s="22"/>
      <c r="FA303" s="22"/>
      <c r="FB303" s="22"/>
      <c r="FC303" s="22"/>
      <c r="FD303" s="22"/>
      <c r="FE303" s="22"/>
      <c r="FF303" s="22"/>
      <c r="FG303" s="22"/>
      <c r="FH303" s="22"/>
      <c r="FI303" s="22"/>
      <c r="FJ303" s="22"/>
      <c r="FK303" s="22"/>
      <c r="FL303" s="22"/>
      <c r="FM303" s="22"/>
      <c r="FN303" s="22"/>
      <c r="FO303" s="22"/>
      <c r="FP303" s="22"/>
      <c r="FQ303" s="22"/>
      <c r="FR303" s="22"/>
      <c r="FS303" s="22"/>
      <c r="FT303" s="22"/>
      <c r="FU303" s="22"/>
      <c r="FV303" s="22"/>
      <c r="FW303" s="22"/>
      <c r="FX303" s="22"/>
      <c r="FY303" s="22"/>
      <c r="FZ303" s="22"/>
      <c r="GA303" s="22"/>
      <c r="GB303" s="22"/>
      <c r="GC303" s="22"/>
      <c r="GD303" s="22"/>
      <c r="GE303" s="22"/>
      <c r="GF303" s="22"/>
      <c r="GG303" s="22"/>
      <c r="GH303" s="22"/>
      <c r="GI303" s="22"/>
      <c r="GJ303" s="22"/>
      <c r="GK303" s="22"/>
      <c r="GL303" s="22"/>
      <c r="GM303" s="22"/>
      <c r="GN303" s="22"/>
      <c r="GO303" s="22"/>
      <c r="GP303" s="22"/>
      <c r="GQ303" s="22"/>
      <c r="GR303" s="22"/>
      <c r="GS303" s="22"/>
      <c r="GT303" s="22"/>
    </row>
    <row r="304" spans="1:204">
      <c r="A304" s="7" t="s">
        <v>74</v>
      </c>
      <c r="B304" s="8">
        <v>2021</v>
      </c>
      <c r="C304" s="23">
        <v>660.62</v>
      </c>
      <c r="D304" s="24">
        <v>195.38</v>
      </c>
      <c r="E304" s="32">
        <v>1.69</v>
      </c>
      <c r="F304" s="27">
        <v>155.65</v>
      </c>
      <c r="G304" s="26">
        <f t="shared" si="78"/>
        <v>2303806355000</v>
      </c>
      <c r="H304" s="26">
        <f t="shared" si="79"/>
        <v>230.38063550000001</v>
      </c>
      <c r="I304" s="26">
        <f t="shared" si="80"/>
        <v>45886063800</v>
      </c>
      <c r="J304" s="26">
        <f t="shared" si="90"/>
        <v>45886.063800000004</v>
      </c>
      <c r="K304" s="27">
        <v>57723</v>
      </c>
      <c r="L304" s="27">
        <v>49.16</v>
      </c>
      <c r="M304" s="26">
        <f t="shared" si="81"/>
        <v>2545865826.6156001</v>
      </c>
      <c r="N304" s="26">
        <f t="shared" si="91"/>
        <v>2545.8658266155999</v>
      </c>
      <c r="O304" s="26">
        <f t="shared" si="82"/>
        <v>160540766121</v>
      </c>
      <c r="P304" s="26">
        <f t="shared" si="92"/>
        <v>160540.76612099999</v>
      </c>
      <c r="Q304" s="27">
        <v>43051.81</v>
      </c>
      <c r="R304" s="28">
        <f>Q304*19.5%</f>
        <v>8395.1029500000004</v>
      </c>
      <c r="S304" s="28">
        <f>Q304*16.2%</f>
        <v>6974.3932199999999</v>
      </c>
      <c r="T304" s="28">
        <f>Q304*14%</f>
        <v>6027.2533999999996</v>
      </c>
      <c r="U304" s="28">
        <f>Q304*44.3%</f>
        <v>19071.951830000002</v>
      </c>
      <c r="V304" s="28">
        <f>Q304*6.1%</f>
        <v>2626.16041</v>
      </c>
      <c r="W304" s="26">
        <f t="shared" si="83"/>
        <v>316086389020</v>
      </c>
      <c r="X304" s="26">
        <f t="shared" si="84"/>
        <v>316086.38902</v>
      </c>
      <c r="Y304" s="26">
        <f t="shared" si="85"/>
        <v>5906708332</v>
      </c>
      <c r="Z304" s="26">
        <f t="shared" si="86"/>
        <v>5906.7083320000002</v>
      </c>
      <c r="AA304" s="9">
        <f t="shared" si="87"/>
        <v>2622438609846.6201</v>
      </c>
      <c r="AB304" s="9">
        <v>262.24386098466198</v>
      </c>
      <c r="AC304" s="9">
        <f t="shared" si="88"/>
        <v>212333538253</v>
      </c>
      <c r="AD304" s="9">
        <v>212333.53825300001</v>
      </c>
      <c r="AE304" s="21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/>
      <c r="DY304" s="22"/>
      <c r="DZ304" s="22"/>
      <c r="EA304" s="22"/>
      <c r="EB304" s="22"/>
      <c r="EC304" s="22"/>
      <c r="ED304" s="22"/>
      <c r="EE304" s="22"/>
      <c r="EF304" s="22"/>
      <c r="EG304" s="22"/>
      <c r="EH304" s="22"/>
      <c r="EI304" s="22"/>
      <c r="EJ304" s="22"/>
      <c r="EK304" s="22"/>
      <c r="EL304" s="22"/>
      <c r="EM304" s="22"/>
      <c r="EN304" s="22"/>
      <c r="EO304" s="22"/>
      <c r="EP304" s="22"/>
      <c r="EQ304" s="22"/>
      <c r="ER304" s="22"/>
      <c r="ES304" s="22"/>
      <c r="ET304" s="22"/>
      <c r="EU304" s="22"/>
      <c r="EV304" s="22"/>
      <c r="EW304" s="22"/>
      <c r="EX304" s="22"/>
      <c r="EY304" s="22"/>
      <c r="EZ304" s="22"/>
      <c r="FA304" s="22"/>
      <c r="FB304" s="22"/>
      <c r="FC304" s="22"/>
      <c r="FD304" s="22"/>
      <c r="FE304" s="22"/>
      <c r="FF304" s="22"/>
      <c r="FG304" s="22"/>
      <c r="FH304" s="22"/>
      <c r="FI304" s="22"/>
      <c r="FJ304" s="22"/>
      <c r="FK304" s="22"/>
      <c r="FL304" s="22"/>
      <c r="FM304" s="22"/>
      <c r="FN304" s="22"/>
      <c r="FO304" s="22"/>
      <c r="FP304" s="22"/>
      <c r="FQ304" s="22"/>
      <c r="FR304" s="22"/>
      <c r="FS304" s="22"/>
      <c r="FT304" s="22"/>
      <c r="FU304" s="22"/>
      <c r="FV304" s="22"/>
      <c r="FW304" s="22"/>
      <c r="FX304" s="22"/>
      <c r="FY304" s="22"/>
      <c r="FZ304" s="22"/>
      <c r="GA304" s="22"/>
      <c r="GB304" s="22"/>
      <c r="GC304" s="22"/>
      <c r="GD304" s="22"/>
      <c r="GE304" s="22"/>
      <c r="GF304" s="22"/>
      <c r="GG304" s="22"/>
      <c r="GH304" s="22"/>
      <c r="GI304" s="22"/>
      <c r="GJ304" s="22"/>
      <c r="GK304" s="22"/>
      <c r="GL304" s="22"/>
      <c r="GM304" s="22"/>
      <c r="GN304" s="22"/>
      <c r="GO304" s="22"/>
      <c r="GP304" s="22"/>
      <c r="GQ304" s="22"/>
      <c r="GR304" s="22"/>
      <c r="GS304" s="22"/>
      <c r="GT304" s="22"/>
    </row>
    <row r="305" spans="1:204">
      <c r="A305" s="7" t="s">
        <v>74</v>
      </c>
      <c r="B305" s="8">
        <v>2022</v>
      </c>
      <c r="C305" s="23">
        <v>538.72</v>
      </c>
      <c r="D305" s="24">
        <v>146.57</v>
      </c>
      <c r="E305" s="32">
        <v>1.82</v>
      </c>
      <c r="F305" s="27">
        <v>93.87</v>
      </c>
      <c r="G305" s="26">
        <f t="shared" si="78"/>
        <v>1562749727000</v>
      </c>
      <c r="H305" s="26">
        <f t="shared" si="79"/>
        <v>156.27497270000001</v>
      </c>
      <c r="I305" s="26">
        <f t="shared" si="80"/>
        <v>32828491600</v>
      </c>
      <c r="J305" s="26">
        <f t="shared" si="90"/>
        <v>32828.491600000001</v>
      </c>
      <c r="K305" s="27">
        <v>54663</v>
      </c>
      <c r="L305" s="27">
        <v>48.38</v>
      </c>
      <c r="M305" s="26">
        <f t="shared" si="81"/>
        <v>2372652139.4898</v>
      </c>
      <c r="N305" s="26">
        <f t="shared" si="91"/>
        <v>2372.6521394898</v>
      </c>
      <c r="O305" s="26">
        <f t="shared" si="82"/>
        <v>149618015305.5</v>
      </c>
      <c r="P305" s="26">
        <f t="shared" si="92"/>
        <v>149618.01530550001</v>
      </c>
      <c r="Q305" s="27">
        <v>43483</v>
      </c>
      <c r="R305" s="28">
        <f>Q305*19.5%</f>
        <v>8479.1849999999995</v>
      </c>
      <c r="S305" s="28">
        <f>Q305*16.2%</f>
        <v>7044.2460000000001</v>
      </c>
      <c r="T305" s="28">
        <f>Q305*14%</f>
        <v>6087.62</v>
      </c>
      <c r="U305" s="28">
        <f>Q305*44.3%</f>
        <v>19262.969000000001</v>
      </c>
      <c r="V305" s="28">
        <f>Q305*6.1%</f>
        <v>2652.4630000000002</v>
      </c>
      <c r="W305" s="26">
        <f t="shared" si="83"/>
        <v>319252186000</v>
      </c>
      <c r="X305" s="26">
        <f t="shared" si="84"/>
        <v>319252.18599999999</v>
      </c>
      <c r="Y305" s="26">
        <f t="shared" si="85"/>
        <v>5965867600</v>
      </c>
      <c r="Z305" s="26">
        <f t="shared" si="86"/>
        <v>5965.8675999999996</v>
      </c>
      <c r="AA305" s="9">
        <f t="shared" si="87"/>
        <v>1884374565139.49</v>
      </c>
      <c r="AB305" s="9">
        <v>188.437456513949</v>
      </c>
      <c r="AC305" s="9">
        <f t="shared" si="88"/>
        <v>188412374505.5</v>
      </c>
      <c r="AD305" s="9">
        <v>188412.37450549999</v>
      </c>
      <c r="AE305" s="21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/>
      <c r="DY305" s="22"/>
      <c r="DZ305" s="22"/>
      <c r="EA305" s="22"/>
      <c r="EB305" s="22"/>
      <c r="EC305" s="22"/>
      <c r="ED305" s="22"/>
      <c r="EE305" s="22"/>
      <c r="EF305" s="22"/>
      <c r="EG305" s="22"/>
      <c r="EH305" s="22"/>
      <c r="EI305" s="22"/>
      <c r="EJ305" s="22"/>
      <c r="EK305" s="22"/>
      <c r="EL305" s="22"/>
      <c r="EM305" s="22"/>
      <c r="EN305" s="22"/>
      <c r="EO305" s="22"/>
      <c r="EP305" s="22"/>
      <c r="EQ305" s="22"/>
      <c r="ER305" s="22"/>
      <c r="ES305" s="22"/>
      <c r="ET305" s="22"/>
      <c r="EU305" s="22"/>
      <c r="EV305" s="22"/>
      <c r="EW305" s="22"/>
      <c r="EX305" s="22"/>
      <c r="EY305" s="22"/>
      <c r="EZ305" s="22"/>
      <c r="FA305" s="22"/>
      <c r="FB305" s="22"/>
      <c r="FC305" s="22"/>
      <c r="FD305" s="22"/>
      <c r="FE305" s="22"/>
      <c r="FF305" s="22"/>
      <c r="FG305" s="22"/>
      <c r="FH305" s="22"/>
      <c r="FI305" s="22"/>
      <c r="FJ305" s="22"/>
      <c r="FK305" s="22"/>
      <c r="FL305" s="22"/>
      <c r="FM305" s="22"/>
      <c r="FN305" s="22"/>
      <c r="FO305" s="22"/>
      <c r="FP305" s="22"/>
      <c r="FQ305" s="22"/>
      <c r="FR305" s="22"/>
      <c r="FS305" s="22"/>
      <c r="FT305" s="22"/>
      <c r="FU305" s="22"/>
      <c r="FV305" s="22"/>
      <c r="FW305" s="22"/>
      <c r="FX305" s="22"/>
      <c r="FY305" s="22"/>
      <c r="FZ305" s="22"/>
      <c r="GA305" s="22"/>
      <c r="GB305" s="22"/>
      <c r="GC305" s="22"/>
      <c r="GD305" s="22"/>
      <c r="GE305" s="22"/>
      <c r="GF305" s="22"/>
      <c r="GG305" s="22"/>
      <c r="GH305" s="22"/>
      <c r="GI305" s="22"/>
      <c r="GJ305" s="22"/>
      <c r="GK305" s="22"/>
      <c r="GL305" s="22"/>
      <c r="GM305" s="22"/>
      <c r="GN305" s="22"/>
      <c r="GO305" s="22"/>
      <c r="GP305" s="22"/>
      <c r="GQ305" s="22"/>
      <c r="GR305" s="22"/>
      <c r="GS305" s="22"/>
      <c r="GT305" s="22"/>
    </row>
    <row r="306" spans="1:204">
      <c r="A306" s="7" t="s">
        <v>74</v>
      </c>
      <c r="B306" s="8">
        <v>2023</v>
      </c>
      <c r="C306" s="23">
        <v>967.78</v>
      </c>
      <c r="D306" s="24">
        <v>248.9</v>
      </c>
      <c r="E306" s="32">
        <v>2.0699999999999998</v>
      </c>
      <c r="F306" s="27">
        <v>203.27</v>
      </c>
      <c r="G306" s="26">
        <f t="shared" si="78"/>
        <v>3086631761000</v>
      </c>
      <c r="H306" s="26">
        <f t="shared" si="79"/>
        <v>308.66317609999999</v>
      </c>
      <c r="I306" s="26">
        <f t="shared" si="80"/>
        <v>63087409800</v>
      </c>
      <c r="J306" s="26">
        <f t="shared" si="90"/>
        <v>63087.409800000001</v>
      </c>
      <c r="K306" s="27">
        <v>52653</v>
      </c>
      <c r="L306" s="27">
        <v>67.12</v>
      </c>
      <c r="M306" s="26">
        <f t="shared" si="81"/>
        <v>3170661007.7112002</v>
      </c>
      <c r="N306" s="26">
        <f t="shared" si="91"/>
        <v>3170.6610077112</v>
      </c>
      <c r="O306" s="26">
        <f t="shared" si="82"/>
        <v>199939974042</v>
      </c>
      <c r="P306" s="26">
        <f t="shared" si="92"/>
        <v>199939.97404199999</v>
      </c>
      <c r="Q306" s="27">
        <v>65781.22</v>
      </c>
      <c r="R306" s="28">
        <f>Q306*19.5%</f>
        <v>12827.3379</v>
      </c>
      <c r="S306" s="28">
        <f>Q306*16.2%</f>
        <v>10656.557640000001</v>
      </c>
      <c r="T306" s="28">
        <f>Q306*14%</f>
        <v>9209.3708000000006</v>
      </c>
      <c r="U306" s="28">
        <f>Q306*44.3%</f>
        <v>29141.080460000001</v>
      </c>
      <c r="V306" s="28">
        <f>Q306*6.1%</f>
        <v>4012.6544199999998</v>
      </c>
      <c r="W306" s="26">
        <f t="shared" si="83"/>
        <v>482965717240</v>
      </c>
      <c r="X306" s="26">
        <f t="shared" si="84"/>
        <v>482965.71724000003</v>
      </c>
      <c r="Y306" s="26">
        <f t="shared" si="85"/>
        <v>9025183384</v>
      </c>
      <c r="Z306" s="26">
        <f t="shared" si="86"/>
        <v>9025.1833839999999</v>
      </c>
      <c r="AA306" s="9">
        <f t="shared" si="87"/>
        <v>3572768139247.71</v>
      </c>
      <c r="AB306" s="9">
        <v>357.27681392477098</v>
      </c>
      <c r="AC306" s="9">
        <f t="shared" si="88"/>
        <v>272052567226</v>
      </c>
      <c r="AD306" s="9">
        <v>272052.56722600001</v>
      </c>
      <c r="AE306" s="21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/>
      <c r="DY306" s="22"/>
      <c r="DZ306" s="22"/>
      <c r="EA306" s="22"/>
      <c r="EB306" s="22"/>
      <c r="EC306" s="22"/>
      <c r="ED306" s="22"/>
      <c r="EE306" s="22"/>
      <c r="EF306" s="22"/>
      <c r="EG306" s="22"/>
      <c r="EH306" s="22"/>
      <c r="EI306" s="22"/>
      <c r="EJ306" s="22"/>
      <c r="EK306" s="22"/>
      <c r="EL306" s="22"/>
      <c r="EM306" s="22"/>
      <c r="EN306" s="22"/>
      <c r="EO306" s="22"/>
      <c r="EP306" s="22"/>
      <c r="EQ306" s="22"/>
      <c r="ER306" s="22"/>
      <c r="ES306" s="22"/>
      <c r="ET306" s="22"/>
      <c r="EU306" s="22"/>
      <c r="EV306" s="22"/>
      <c r="EW306" s="22"/>
      <c r="EX306" s="22"/>
      <c r="EY306" s="22"/>
      <c r="EZ306" s="22"/>
      <c r="FA306" s="22"/>
      <c r="FB306" s="22"/>
      <c r="FC306" s="22"/>
      <c r="FD306" s="22"/>
      <c r="FE306" s="22"/>
      <c r="FF306" s="22"/>
      <c r="FG306" s="22"/>
      <c r="FH306" s="22"/>
      <c r="FI306" s="22"/>
      <c r="FJ306" s="22"/>
      <c r="FK306" s="22"/>
      <c r="FL306" s="22"/>
      <c r="FM306" s="22"/>
      <c r="FN306" s="22"/>
      <c r="FO306" s="22"/>
      <c r="FP306" s="22"/>
      <c r="FQ306" s="22"/>
      <c r="FR306" s="22"/>
      <c r="FS306" s="22"/>
      <c r="FT306" s="22"/>
      <c r="FU306" s="22"/>
      <c r="FV306" s="22"/>
      <c r="FW306" s="22"/>
      <c r="FX306" s="22"/>
      <c r="FY306" s="22"/>
      <c r="FZ306" s="22"/>
      <c r="GA306" s="22"/>
      <c r="GB306" s="22"/>
      <c r="GC306" s="22"/>
      <c r="GD306" s="22"/>
      <c r="GE306" s="22"/>
      <c r="GF306" s="22"/>
      <c r="GG306" s="22"/>
      <c r="GH306" s="22"/>
      <c r="GI306" s="22"/>
      <c r="GJ306" s="22"/>
      <c r="GK306" s="22"/>
      <c r="GL306" s="22"/>
      <c r="GM306" s="22"/>
      <c r="GN306" s="22"/>
      <c r="GO306" s="22"/>
      <c r="GP306" s="22"/>
      <c r="GQ306" s="22"/>
      <c r="GR306" s="22"/>
      <c r="GS306" s="22"/>
      <c r="GT306" s="22"/>
    </row>
    <row r="307" spans="1:204">
      <c r="A307" s="7" t="s">
        <v>74</v>
      </c>
      <c r="B307" s="8">
        <v>2024</v>
      </c>
      <c r="C307" s="28">
        <v>999.14</v>
      </c>
      <c r="D307" s="28">
        <v>265.2</v>
      </c>
      <c r="E307" s="34">
        <v>2.0699999999999998</v>
      </c>
      <c r="F307" s="27">
        <v>234.18</v>
      </c>
      <c r="G307" s="26">
        <f t="shared" si="78"/>
        <v>3417288282000</v>
      </c>
      <c r="H307" s="26">
        <f t="shared" si="79"/>
        <v>341.72882820000001</v>
      </c>
      <c r="I307" s="26">
        <f t="shared" si="80"/>
        <v>68483031800</v>
      </c>
      <c r="J307" s="26">
        <f t="shared" si="90"/>
        <v>68483.031799999997</v>
      </c>
      <c r="K307" s="31">
        <v>52653</v>
      </c>
      <c r="L307" s="31">
        <v>67.12</v>
      </c>
      <c r="M307" s="26">
        <f t="shared" si="81"/>
        <v>3170661007.7112002</v>
      </c>
      <c r="N307" s="26">
        <f t="shared" ref="N307" si="94">M307/10000000000</f>
        <v>0.31706610077112002</v>
      </c>
      <c r="O307" s="26">
        <f t="shared" si="82"/>
        <v>199939974042</v>
      </c>
      <c r="P307" s="26">
        <f t="shared" si="92"/>
        <v>199939.97404199999</v>
      </c>
      <c r="Q307" s="31">
        <v>65781.22</v>
      </c>
      <c r="R307" s="28">
        <f>Q307*19.5%</f>
        <v>12827.3379</v>
      </c>
      <c r="S307" s="28">
        <f>Q307*16.2%</f>
        <v>10656.557640000001</v>
      </c>
      <c r="T307" s="28">
        <f>Q307*14%</f>
        <v>9209.3708000000006</v>
      </c>
      <c r="U307" s="28">
        <f>Q307*44.3%</f>
        <v>29141.080460000001</v>
      </c>
      <c r="V307" s="28">
        <f>Q307*6.1%</f>
        <v>4012.6544199999998</v>
      </c>
      <c r="W307" s="26">
        <f t="shared" si="83"/>
        <v>482965717240</v>
      </c>
      <c r="X307" s="26">
        <f t="shared" si="84"/>
        <v>482965.71724000003</v>
      </c>
      <c r="Y307" s="26">
        <f t="shared" si="85"/>
        <v>9025183384</v>
      </c>
      <c r="Z307" s="26">
        <f t="shared" si="86"/>
        <v>9025.1833839999999</v>
      </c>
      <c r="AA307" s="9">
        <f t="shared" si="87"/>
        <v>3903424660247.71</v>
      </c>
      <c r="AB307" s="9">
        <v>390.342466024771</v>
      </c>
      <c r="AC307" s="9">
        <f t="shared" si="88"/>
        <v>277448189226</v>
      </c>
      <c r="AD307" s="9">
        <v>277448.18922599999</v>
      </c>
      <c r="AE307" s="21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  <c r="EB307" s="22"/>
      <c r="EC307" s="22"/>
      <c r="ED307" s="22"/>
      <c r="EE307" s="22"/>
      <c r="EF307" s="22"/>
      <c r="EG307" s="22"/>
      <c r="EH307" s="22"/>
      <c r="EI307" s="22"/>
      <c r="EJ307" s="22"/>
      <c r="EK307" s="22"/>
      <c r="EL307" s="22"/>
      <c r="EM307" s="22"/>
      <c r="EN307" s="22"/>
      <c r="EO307" s="22"/>
      <c r="EP307" s="22"/>
      <c r="EQ307" s="22"/>
      <c r="ER307" s="22"/>
      <c r="ES307" s="22"/>
      <c r="ET307" s="22"/>
      <c r="EU307" s="22"/>
      <c r="EV307" s="22"/>
      <c r="EW307" s="22"/>
      <c r="EX307" s="22"/>
      <c r="EY307" s="22"/>
      <c r="EZ307" s="22"/>
      <c r="FA307" s="22"/>
      <c r="FB307" s="22"/>
      <c r="FC307" s="22"/>
      <c r="FD307" s="22"/>
      <c r="FE307" s="22"/>
      <c r="FF307" s="22"/>
      <c r="FG307" s="22"/>
      <c r="FH307" s="22"/>
      <c r="FI307" s="22"/>
      <c r="FJ307" s="22"/>
      <c r="FK307" s="22"/>
      <c r="FL307" s="22"/>
      <c r="FM307" s="22"/>
      <c r="FN307" s="22"/>
      <c r="FO307" s="22"/>
      <c r="FP307" s="22"/>
      <c r="FQ307" s="22"/>
      <c r="FR307" s="22"/>
      <c r="FS307" s="22"/>
      <c r="FT307" s="22"/>
      <c r="FU307" s="22"/>
      <c r="FV307" s="22"/>
      <c r="FW307" s="22"/>
      <c r="FX307" s="22"/>
      <c r="FY307" s="22"/>
      <c r="FZ307" s="22"/>
      <c r="GA307" s="22"/>
      <c r="GB307" s="22"/>
      <c r="GC307" s="22"/>
      <c r="GD307" s="22"/>
      <c r="GE307" s="22"/>
      <c r="GF307" s="22"/>
      <c r="GG307" s="22"/>
      <c r="GH307" s="22"/>
      <c r="GI307" s="22"/>
      <c r="GJ307" s="22"/>
      <c r="GK307" s="22"/>
      <c r="GL307" s="22"/>
      <c r="GM307" s="22"/>
      <c r="GN307" s="22"/>
      <c r="GO307" s="22"/>
      <c r="GP307" s="22"/>
      <c r="GQ307" s="22"/>
      <c r="GR307" s="22"/>
      <c r="GS307" s="22"/>
      <c r="GT307" s="22"/>
      <c r="GU307" s="22"/>
      <c r="GV307" s="22"/>
    </row>
    <row r="308" spans="1:204">
      <c r="A308" s="7" t="s">
        <v>76</v>
      </c>
      <c r="B308" s="8">
        <v>2008</v>
      </c>
      <c r="C308" s="23">
        <v>421.89</v>
      </c>
      <c r="D308" s="24">
        <v>1276.1199999999999</v>
      </c>
      <c r="E308" s="32">
        <v>9.8000000000000007</v>
      </c>
      <c r="F308" s="33" t="s">
        <v>77</v>
      </c>
      <c r="G308" s="26">
        <f t="shared" si="78"/>
        <v>10230986622000</v>
      </c>
      <c r="H308" s="26">
        <f t="shared" si="79"/>
        <v>1023.0986622</v>
      </c>
      <c r="I308" s="26">
        <f t="shared" si="80"/>
        <v>154873352800</v>
      </c>
      <c r="J308" s="26">
        <f t="shared" si="90"/>
        <v>154873.35279999999</v>
      </c>
      <c r="K308" s="27">
        <v>215065</v>
      </c>
      <c r="L308" s="27">
        <v>57.63</v>
      </c>
      <c r="M308" s="26">
        <f t="shared" si="81"/>
        <v>11119700780.4615</v>
      </c>
      <c r="N308" s="26">
        <f t="shared" si="91"/>
        <v>11119.7007804615</v>
      </c>
      <c r="O308" s="26">
        <f t="shared" si="82"/>
        <v>701201635871.25</v>
      </c>
      <c r="P308" s="26">
        <f t="shared" si="92"/>
        <v>701201.63587124995</v>
      </c>
      <c r="Q308" s="27">
        <v>16181.39</v>
      </c>
      <c r="R308" s="28">
        <f>Q308*27.3%</f>
        <v>4417.5194700000002</v>
      </c>
      <c r="S308" s="28">
        <f>Q308*24.9%</f>
        <v>4029.1661100000001</v>
      </c>
      <c r="T308" s="28">
        <f>Q308*3.3%</f>
        <v>533.98586999999998</v>
      </c>
      <c r="U308" s="28">
        <f>Q308*36.7%</f>
        <v>5938.5701300000001</v>
      </c>
      <c r="V308" s="28">
        <f>Q308*7.8%</f>
        <v>1262.14842</v>
      </c>
      <c r="W308" s="26">
        <f t="shared" si="83"/>
        <v>127173103915.8</v>
      </c>
      <c r="X308" s="26">
        <f t="shared" si="84"/>
        <v>127173.10391580001</v>
      </c>
      <c r="Y308" s="26">
        <f t="shared" si="85"/>
        <v>2285459523.5999999</v>
      </c>
      <c r="Z308" s="26">
        <f t="shared" si="86"/>
        <v>2285.4595236</v>
      </c>
      <c r="AA308" s="9">
        <f t="shared" si="87"/>
        <v>10369279426696.301</v>
      </c>
      <c r="AB308" s="9">
        <v>1036.9279426696301</v>
      </c>
      <c r="AC308" s="9">
        <f t="shared" si="88"/>
        <v>858360448194.84998</v>
      </c>
      <c r="AD308" s="9">
        <v>858360.44819485</v>
      </c>
      <c r="AE308" s="21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  <c r="EB308" s="22"/>
      <c r="EC308" s="22"/>
      <c r="ED308" s="22"/>
      <c r="EE308" s="22"/>
      <c r="EF308" s="22"/>
      <c r="EG308" s="22"/>
      <c r="EH308" s="22"/>
      <c r="EI308" s="22"/>
      <c r="EJ308" s="22"/>
      <c r="EK308" s="22"/>
      <c r="EL308" s="22"/>
      <c r="EM308" s="22"/>
      <c r="EN308" s="22"/>
      <c r="EO308" s="22"/>
      <c r="EP308" s="22"/>
      <c r="EQ308" s="22"/>
      <c r="ER308" s="22"/>
      <c r="ES308" s="22"/>
      <c r="ET308" s="22"/>
      <c r="EU308" s="22"/>
      <c r="EV308" s="22"/>
      <c r="EW308" s="22"/>
      <c r="EX308" s="22"/>
      <c r="EY308" s="22"/>
      <c r="EZ308" s="22"/>
      <c r="FA308" s="22"/>
      <c r="FB308" s="22"/>
      <c r="FC308" s="22"/>
      <c r="FD308" s="22"/>
      <c r="FE308" s="22"/>
      <c r="FF308" s="22"/>
      <c r="FG308" s="22"/>
      <c r="FH308" s="22"/>
      <c r="FI308" s="22"/>
      <c r="FJ308" s="22"/>
      <c r="FK308" s="22"/>
      <c r="FL308" s="22"/>
      <c r="FM308" s="22"/>
      <c r="FN308" s="22"/>
      <c r="FO308" s="22"/>
      <c r="FP308" s="22"/>
      <c r="FQ308" s="22"/>
      <c r="FR308" s="22"/>
      <c r="FS308" s="22"/>
      <c r="FT308" s="22"/>
      <c r="FU308" s="22"/>
      <c r="FV308" s="22"/>
      <c r="FW308" s="22"/>
      <c r="FX308" s="22"/>
      <c r="FY308" s="22"/>
      <c r="FZ308" s="22"/>
      <c r="GA308" s="22"/>
      <c r="GB308" s="22"/>
      <c r="GC308" s="22"/>
      <c r="GD308" s="22"/>
      <c r="GE308" s="22"/>
      <c r="GF308" s="22"/>
      <c r="GG308" s="22"/>
      <c r="GH308" s="22"/>
      <c r="GI308" s="22"/>
      <c r="GJ308" s="22"/>
      <c r="GK308" s="22"/>
      <c r="GL308" s="22"/>
      <c r="GM308" s="22"/>
      <c r="GN308" s="22"/>
      <c r="GO308" s="22"/>
      <c r="GP308" s="22"/>
      <c r="GQ308" s="22"/>
      <c r="GR308" s="22"/>
      <c r="GS308" s="22"/>
      <c r="GT308" s="22"/>
    </row>
    <row r="309" spans="1:204">
      <c r="A309" s="7" t="s">
        <v>76</v>
      </c>
      <c r="B309" s="8">
        <v>2009</v>
      </c>
      <c r="C309" s="23">
        <v>409.67</v>
      </c>
      <c r="D309" s="24">
        <v>1470.06</v>
      </c>
      <c r="E309" s="32">
        <v>7.06</v>
      </c>
      <c r="F309" s="33">
        <v>968.46</v>
      </c>
      <c r="G309" s="26">
        <f t="shared" si="78"/>
        <v>11639943778000</v>
      </c>
      <c r="H309" s="26">
        <f t="shared" si="79"/>
        <v>1163.9943777999999</v>
      </c>
      <c r="I309" s="26">
        <f t="shared" si="80"/>
        <v>174847938800</v>
      </c>
      <c r="J309" s="26">
        <f t="shared" si="90"/>
        <v>174847.9388</v>
      </c>
      <c r="K309" s="27">
        <v>232051</v>
      </c>
      <c r="L309" s="27">
        <v>55.18</v>
      </c>
      <c r="M309" s="26">
        <f t="shared" si="81"/>
        <v>11487879817.070601</v>
      </c>
      <c r="N309" s="26">
        <f t="shared" si="91"/>
        <v>11487.8798170706</v>
      </c>
      <c r="O309" s="26">
        <f t="shared" si="82"/>
        <v>724418784233.5</v>
      </c>
      <c r="P309" s="26">
        <f t="shared" si="92"/>
        <v>724418.78423350002</v>
      </c>
      <c r="Q309" s="27">
        <v>18193.55</v>
      </c>
      <c r="R309" s="28">
        <f>Q309*28.9%</f>
        <v>5257.93595</v>
      </c>
      <c r="S309" s="28">
        <f>Q309*23.4%</f>
        <v>4257.2906999999996</v>
      </c>
      <c r="T309" s="28">
        <f>Q309*3.5%</f>
        <v>636.77425000000005</v>
      </c>
      <c r="U309" s="28">
        <f>Q309*35.9%</f>
        <v>6531.4844499999999</v>
      </c>
      <c r="V309" s="28">
        <f>Q309*8.4%</f>
        <v>1528.2582</v>
      </c>
      <c r="W309" s="26">
        <f t="shared" si="83"/>
        <v>139257070410</v>
      </c>
      <c r="X309" s="26">
        <f t="shared" si="84"/>
        <v>139257.07040999999</v>
      </c>
      <c r="Y309" s="26">
        <f t="shared" si="85"/>
        <v>2514257642.25</v>
      </c>
      <c r="Z309" s="26">
        <f t="shared" si="86"/>
        <v>2514.2576422500001</v>
      </c>
      <c r="AA309" s="9">
        <f t="shared" si="87"/>
        <v>11790688728227.1</v>
      </c>
      <c r="AB309" s="9">
        <v>1179.0688728227101</v>
      </c>
      <c r="AC309" s="9">
        <f t="shared" si="88"/>
        <v>901780980675.75</v>
      </c>
      <c r="AD309" s="9">
        <v>901780.98067574995</v>
      </c>
      <c r="AE309" s="21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  <c r="EB309" s="22"/>
      <c r="EC309" s="22"/>
      <c r="ED309" s="22"/>
      <c r="EE309" s="22"/>
      <c r="EF309" s="22"/>
      <c r="EG309" s="22"/>
      <c r="EH309" s="22"/>
      <c r="EI309" s="22"/>
      <c r="EJ309" s="22"/>
      <c r="EK309" s="22"/>
      <c r="EL309" s="22"/>
      <c r="EM309" s="22"/>
      <c r="EN309" s="22"/>
      <c r="EO309" s="22"/>
      <c r="EP309" s="22"/>
      <c r="EQ309" s="22"/>
      <c r="ER309" s="22"/>
      <c r="ES309" s="22"/>
      <c r="ET309" s="22"/>
      <c r="EU309" s="22"/>
      <c r="EV309" s="22"/>
      <c r="EW309" s="22"/>
      <c r="EX309" s="22"/>
      <c r="EY309" s="22"/>
      <c r="EZ309" s="22"/>
      <c r="FA309" s="22"/>
      <c r="FB309" s="22"/>
      <c r="FC309" s="22"/>
      <c r="FD309" s="22"/>
      <c r="FE309" s="22"/>
      <c r="FF309" s="22"/>
      <c r="FG309" s="22"/>
      <c r="FH309" s="22"/>
      <c r="FI309" s="22"/>
      <c r="FJ309" s="22"/>
      <c r="FK309" s="22"/>
      <c r="FL309" s="22"/>
      <c r="FM309" s="22"/>
      <c r="FN309" s="22"/>
      <c r="FO309" s="22"/>
      <c r="FP309" s="22"/>
      <c r="FQ309" s="22"/>
      <c r="FR309" s="22"/>
      <c r="FS309" s="22"/>
      <c r="FT309" s="22"/>
      <c r="FU309" s="22"/>
      <c r="FV309" s="22"/>
      <c r="FW309" s="22"/>
      <c r="FX309" s="22"/>
      <c r="FY309" s="22"/>
      <c r="FZ309" s="22"/>
      <c r="GA309" s="22"/>
      <c r="GB309" s="22"/>
      <c r="GC309" s="22"/>
      <c r="GD309" s="22"/>
      <c r="GE309" s="22"/>
      <c r="GF309" s="22"/>
      <c r="GG309" s="22"/>
      <c r="GH309" s="22"/>
      <c r="GI309" s="22"/>
      <c r="GJ309" s="22"/>
      <c r="GK309" s="22"/>
      <c r="GL309" s="22"/>
      <c r="GM309" s="22"/>
      <c r="GN309" s="22"/>
      <c r="GO309" s="22"/>
      <c r="GP309" s="22"/>
      <c r="GQ309" s="22"/>
      <c r="GR309" s="22"/>
      <c r="GS309" s="22"/>
      <c r="GT309" s="22"/>
    </row>
    <row r="310" spans="1:204">
      <c r="A310" s="7" t="s">
        <v>76</v>
      </c>
      <c r="B310" s="8">
        <v>2010</v>
      </c>
      <c r="C310" s="23">
        <v>458.79</v>
      </c>
      <c r="D310" s="24">
        <v>1736.34</v>
      </c>
      <c r="E310" s="32">
        <v>8.36</v>
      </c>
      <c r="F310" s="33" t="s">
        <v>78</v>
      </c>
      <c r="G310" s="26">
        <f t="shared" si="78"/>
        <v>13702041733000</v>
      </c>
      <c r="H310" s="26">
        <f t="shared" si="79"/>
        <v>1370.2041733000001</v>
      </c>
      <c r="I310" s="26">
        <f t="shared" si="80"/>
        <v>205362662000</v>
      </c>
      <c r="J310" s="26">
        <f t="shared" si="90"/>
        <v>205362.66200000001</v>
      </c>
      <c r="K310" s="27">
        <v>249708</v>
      </c>
      <c r="L310" s="27">
        <v>57.57</v>
      </c>
      <c r="M310" s="26">
        <f t="shared" si="81"/>
        <v>12897437402.5452</v>
      </c>
      <c r="N310" s="26">
        <f t="shared" si="91"/>
        <v>12897.4374025452</v>
      </c>
      <c r="O310" s="26">
        <f t="shared" si="82"/>
        <v>813304636857</v>
      </c>
      <c r="P310" s="26">
        <f t="shared" si="92"/>
        <v>813304.63685699995</v>
      </c>
      <c r="Q310" s="27">
        <v>21283.05</v>
      </c>
      <c r="R310" s="28">
        <f>Q310*32.9%</f>
        <v>7002.12345</v>
      </c>
      <c r="S310" s="28">
        <f>Q310*25%</f>
        <v>5320.7624999999998</v>
      </c>
      <c r="T310" s="28">
        <f>Q310*3.6%</f>
        <v>766.18979999999999</v>
      </c>
      <c r="U310" s="28">
        <f>Q310*31%</f>
        <v>6597.7455</v>
      </c>
      <c r="V310" s="28">
        <f>Q310*7.5%</f>
        <v>1596.22875</v>
      </c>
      <c r="W310" s="26">
        <f t="shared" si="83"/>
        <v>165816029719.5</v>
      </c>
      <c r="X310" s="26">
        <f t="shared" si="84"/>
        <v>165816.02971949999</v>
      </c>
      <c r="Y310" s="26">
        <f t="shared" si="85"/>
        <v>2975370390</v>
      </c>
      <c r="Z310" s="26">
        <f t="shared" si="86"/>
        <v>2975.37039</v>
      </c>
      <c r="AA310" s="9">
        <f t="shared" si="87"/>
        <v>13880755200122</v>
      </c>
      <c r="AB310" s="9">
        <v>1388.0755200122001</v>
      </c>
      <c r="AC310" s="9">
        <f t="shared" si="88"/>
        <v>1021642669247</v>
      </c>
      <c r="AD310" s="9">
        <v>1021642.669247</v>
      </c>
      <c r="AE310" s="21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/>
      <c r="DX310" s="22"/>
      <c r="DY310" s="22"/>
      <c r="DZ310" s="22"/>
      <c r="EA310" s="22"/>
      <c r="EB310" s="22"/>
      <c r="EC310" s="22"/>
      <c r="ED310" s="22"/>
      <c r="EE310" s="22"/>
      <c r="EF310" s="22"/>
      <c r="EG310" s="22"/>
      <c r="EH310" s="22"/>
      <c r="EI310" s="22"/>
      <c r="EJ310" s="22"/>
      <c r="EK310" s="22"/>
      <c r="EL310" s="22"/>
      <c r="EM310" s="22"/>
      <c r="EN310" s="22"/>
      <c r="EO310" s="22"/>
      <c r="EP310" s="22"/>
      <c r="EQ310" s="22"/>
      <c r="ER310" s="22"/>
      <c r="ES310" s="22"/>
      <c r="ET310" s="22"/>
      <c r="EU310" s="22"/>
      <c r="EV310" s="22"/>
      <c r="EW310" s="22"/>
      <c r="EX310" s="22"/>
      <c r="EY310" s="22"/>
      <c r="EZ310" s="22"/>
      <c r="FA310" s="22"/>
      <c r="FB310" s="22"/>
      <c r="FC310" s="22"/>
      <c r="FD310" s="22"/>
      <c r="FE310" s="22"/>
      <c r="FF310" s="22"/>
      <c r="FG310" s="22"/>
      <c r="FH310" s="22"/>
      <c r="FI310" s="22"/>
      <c r="FJ310" s="22"/>
      <c r="FK310" s="22"/>
      <c r="FL310" s="22"/>
      <c r="FM310" s="22"/>
      <c r="FN310" s="22"/>
      <c r="FO310" s="22"/>
      <c r="FP310" s="22"/>
      <c r="FQ310" s="22"/>
      <c r="FR310" s="22"/>
      <c r="FS310" s="22"/>
      <c r="FT310" s="22"/>
      <c r="FU310" s="22"/>
      <c r="FV310" s="22"/>
      <c r="FW310" s="22"/>
      <c r="FX310" s="22"/>
      <c r="FY310" s="22"/>
      <c r="FZ310" s="22"/>
      <c r="GA310" s="22"/>
      <c r="GB310" s="22"/>
      <c r="GC310" s="22"/>
      <c r="GD310" s="22"/>
      <c r="GE310" s="22"/>
      <c r="GF310" s="22"/>
      <c r="GG310" s="22"/>
      <c r="GH310" s="22"/>
      <c r="GI310" s="22"/>
      <c r="GJ310" s="22"/>
      <c r="GK310" s="22"/>
      <c r="GL310" s="22"/>
      <c r="GM310" s="22"/>
      <c r="GN310" s="22"/>
      <c r="GO310" s="22"/>
      <c r="GP310" s="22"/>
      <c r="GQ310" s="22"/>
      <c r="GR310" s="22"/>
      <c r="GS310" s="22"/>
      <c r="GT310" s="22"/>
    </row>
    <row r="311" spans="1:204">
      <c r="A311" s="7" t="s">
        <v>76</v>
      </c>
      <c r="B311" s="8">
        <v>2011</v>
      </c>
      <c r="C311" s="23">
        <v>507.93</v>
      </c>
      <c r="D311" s="24">
        <v>2082.6799999999998</v>
      </c>
      <c r="E311" s="32">
        <v>9.6300000000000008</v>
      </c>
      <c r="F311" s="33">
        <v>1254.3699999999999</v>
      </c>
      <c r="G311" s="26">
        <f t="shared" si="78"/>
        <v>15385347259000</v>
      </c>
      <c r="H311" s="26">
        <f t="shared" si="79"/>
        <v>1538.5347259</v>
      </c>
      <c r="I311" s="26">
        <f t="shared" si="80"/>
        <v>230191707400</v>
      </c>
      <c r="J311" s="26">
        <f t="shared" si="90"/>
        <v>230191.70740000001</v>
      </c>
      <c r="K311" s="27">
        <v>228244</v>
      </c>
      <c r="L311" s="27">
        <v>59.22</v>
      </c>
      <c r="M311" s="26">
        <f t="shared" si="81"/>
        <v>12126696706.6056</v>
      </c>
      <c r="N311" s="26">
        <f t="shared" si="91"/>
        <v>12126.6967066056</v>
      </c>
      <c r="O311" s="26">
        <f t="shared" si="82"/>
        <v>764702192646</v>
      </c>
      <c r="P311" s="26">
        <f t="shared" si="92"/>
        <v>764702.19264599995</v>
      </c>
      <c r="Q311" s="27">
        <v>24377.16</v>
      </c>
      <c r="R311" s="28">
        <f>Q311*29.5%</f>
        <v>7191.2622000000001</v>
      </c>
      <c r="S311" s="28">
        <f>Q311*23.7%</f>
        <v>5777.3869199999999</v>
      </c>
      <c r="T311" s="28">
        <f>Q311*15.2%</f>
        <v>3705.3283200000001</v>
      </c>
      <c r="U311" s="28">
        <f>Q311*28.9%</f>
        <v>7044.9992400000001</v>
      </c>
      <c r="V311" s="28">
        <f>Q311*2.6%</f>
        <v>633.80615999999998</v>
      </c>
      <c r="W311" s="26">
        <f t="shared" si="83"/>
        <v>198319897636.79999</v>
      </c>
      <c r="X311" s="26">
        <f t="shared" si="84"/>
        <v>198319.89763679999</v>
      </c>
      <c r="Y311" s="26">
        <f t="shared" si="85"/>
        <v>3602700476.4000001</v>
      </c>
      <c r="Z311" s="26">
        <f t="shared" si="86"/>
        <v>3602.7004763999998</v>
      </c>
      <c r="AA311" s="9">
        <f t="shared" si="87"/>
        <v>15595793853343.4</v>
      </c>
      <c r="AB311" s="9">
        <v>1559.57938533434</v>
      </c>
      <c r="AC311" s="9">
        <f t="shared" si="88"/>
        <v>998496600522.40002</v>
      </c>
      <c r="AD311" s="9">
        <v>998496.6005224</v>
      </c>
      <c r="AE311" s="21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/>
      <c r="DY311" s="22"/>
      <c r="DZ311" s="22"/>
      <c r="EA311" s="22"/>
      <c r="EB311" s="22"/>
      <c r="EC311" s="22"/>
      <c r="ED311" s="22"/>
      <c r="EE311" s="22"/>
      <c r="EF311" s="22"/>
      <c r="EG311" s="22"/>
      <c r="EH311" s="22"/>
      <c r="EI311" s="22"/>
      <c r="EJ311" s="22"/>
      <c r="EK311" s="22"/>
      <c r="EL311" s="22"/>
      <c r="EM311" s="22"/>
      <c r="EN311" s="22"/>
      <c r="EO311" s="22"/>
      <c r="EP311" s="22"/>
      <c r="EQ311" s="22"/>
      <c r="ER311" s="22"/>
      <c r="ES311" s="22"/>
      <c r="ET311" s="22"/>
      <c r="EU311" s="22"/>
      <c r="EV311" s="22"/>
      <c r="EW311" s="22"/>
      <c r="EX311" s="22"/>
      <c r="EY311" s="22"/>
      <c r="EZ311" s="22"/>
      <c r="FA311" s="22"/>
      <c r="FB311" s="22"/>
      <c r="FC311" s="22"/>
      <c r="FD311" s="22"/>
      <c r="FE311" s="22"/>
      <c r="FF311" s="22"/>
      <c r="FG311" s="22"/>
      <c r="FH311" s="22"/>
      <c r="FI311" s="22"/>
      <c r="FJ311" s="22"/>
      <c r="FK311" s="22"/>
      <c r="FL311" s="22"/>
      <c r="FM311" s="22"/>
      <c r="FN311" s="22"/>
      <c r="FO311" s="22"/>
      <c r="FP311" s="22"/>
      <c r="FQ311" s="22"/>
      <c r="FR311" s="22"/>
      <c r="FS311" s="22"/>
      <c r="FT311" s="22"/>
      <c r="FU311" s="22"/>
      <c r="FV311" s="22"/>
      <c r="FW311" s="22"/>
      <c r="FX311" s="22"/>
      <c r="FY311" s="22"/>
      <c r="FZ311" s="22"/>
      <c r="GA311" s="22"/>
      <c r="GB311" s="22"/>
      <c r="GC311" s="22"/>
      <c r="GD311" s="22"/>
      <c r="GE311" s="22"/>
      <c r="GF311" s="22"/>
      <c r="GG311" s="22"/>
      <c r="GH311" s="22"/>
      <c r="GI311" s="22"/>
      <c r="GJ311" s="22"/>
      <c r="GK311" s="22"/>
      <c r="GL311" s="22"/>
      <c r="GM311" s="22"/>
      <c r="GN311" s="22"/>
      <c r="GO311" s="22"/>
      <c r="GP311" s="22"/>
      <c r="GQ311" s="22"/>
      <c r="GR311" s="22"/>
      <c r="GS311" s="22"/>
      <c r="GT311" s="22"/>
    </row>
    <row r="312" spans="1:204">
      <c r="A312" s="7" t="s">
        <v>76</v>
      </c>
      <c r="B312" s="8">
        <v>2012</v>
      </c>
      <c r="C312" s="23">
        <v>518.11</v>
      </c>
      <c r="D312" s="24">
        <v>2470.11</v>
      </c>
      <c r="E312" s="32">
        <v>10.01</v>
      </c>
      <c r="F312" s="33" t="s">
        <v>79</v>
      </c>
      <c r="G312" s="26">
        <f t="shared" si="78"/>
        <v>17193060716000</v>
      </c>
      <c r="H312" s="26">
        <f t="shared" si="79"/>
        <v>1719.3060716</v>
      </c>
      <c r="I312" s="26">
        <f t="shared" si="80"/>
        <v>256016867800</v>
      </c>
      <c r="J312" s="26">
        <f t="shared" si="90"/>
        <v>256016.86780000001</v>
      </c>
      <c r="K312" s="27" t="s">
        <v>80</v>
      </c>
      <c r="L312" s="27">
        <v>58.48</v>
      </c>
      <c r="M312" s="26">
        <f t="shared" si="81"/>
        <v>11830566512.7808</v>
      </c>
      <c r="N312" s="26">
        <f t="shared" si="91"/>
        <v>11830.566512780801</v>
      </c>
      <c r="O312" s="26">
        <f t="shared" si="82"/>
        <v>746028400928</v>
      </c>
      <c r="P312" s="26">
        <f t="shared" si="92"/>
        <v>746028.40092799999</v>
      </c>
      <c r="Q312" s="27">
        <v>27412.2</v>
      </c>
      <c r="R312" s="28">
        <f>Q312*28%</f>
        <v>7675.4160000000002</v>
      </c>
      <c r="S312" s="28">
        <f>Q312*24.4%</f>
        <v>6688.5767999999998</v>
      </c>
      <c r="T312" s="28">
        <f>Q312*12.8%</f>
        <v>3508.7615999999998</v>
      </c>
      <c r="U312" s="28">
        <f>Q312*32%</f>
        <v>8771.9040000000005</v>
      </c>
      <c r="V312" s="28">
        <f>Q312*2.9%</f>
        <v>794.9538</v>
      </c>
      <c r="W312" s="26">
        <f t="shared" si="83"/>
        <v>224493856632</v>
      </c>
      <c r="X312" s="26">
        <f t="shared" si="84"/>
        <v>224493.85663200001</v>
      </c>
      <c r="Y312" s="26">
        <f t="shared" si="85"/>
        <v>4066736931</v>
      </c>
      <c r="Z312" s="26">
        <f t="shared" si="86"/>
        <v>4066.7369309999999</v>
      </c>
      <c r="AA312" s="9">
        <f t="shared" si="87"/>
        <v>17429385139144.801</v>
      </c>
      <c r="AB312" s="9">
        <v>1742.9385139144799</v>
      </c>
      <c r="AC312" s="9">
        <f t="shared" si="88"/>
        <v>1006112005659</v>
      </c>
      <c r="AD312" s="9">
        <v>1006112.005659</v>
      </c>
      <c r="AE312" s="21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/>
      <c r="DX312" s="22"/>
      <c r="DY312" s="22"/>
      <c r="DZ312" s="22"/>
      <c r="EA312" s="22"/>
      <c r="EB312" s="22"/>
      <c r="EC312" s="22"/>
      <c r="ED312" s="22"/>
      <c r="EE312" s="22"/>
      <c r="EF312" s="22"/>
      <c r="EG312" s="22"/>
      <c r="EH312" s="22"/>
      <c r="EI312" s="22"/>
      <c r="EJ312" s="22"/>
      <c r="EK312" s="22"/>
      <c r="EL312" s="22"/>
      <c r="EM312" s="22"/>
      <c r="EN312" s="22"/>
      <c r="EO312" s="22"/>
      <c r="EP312" s="22"/>
      <c r="EQ312" s="22"/>
      <c r="ER312" s="22"/>
      <c r="ES312" s="22"/>
      <c r="ET312" s="22"/>
      <c r="EU312" s="22"/>
      <c r="EV312" s="22"/>
      <c r="EW312" s="22"/>
      <c r="EX312" s="22"/>
      <c r="EY312" s="22"/>
      <c r="EZ312" s="22"/>
      <c r="FA312" s="22"/>
      <c r="FB312" s="22"/>
      <c r="FC312" s="22"/>
      <c r="FD312" s="22"/>
      <c r="FE312" s="22"/>
      <c r="FF312" s="22"/>
      <c r="FG312" s="22"/>
      <c r="FH312" s="22"/>
      <c r="FI312" s="22"/>
      <c r="FJ312" s="22"/>
      <c r="FK312" s="22"/>
      <c r="FL312" s="22"/>
      <c r="FM312" s="22"/>
      <c r="FN312" s="22"/>
      <c r="FO312" s="22"/>
      <c r="FP312" s="22"/>
      <c r="FQ312" s="22"/>
      <c r="FR312" s="22"/>
      <c r="FS312" s="22"/>
      <c r="FT312" s="22"/>
      <c r="FU312" s="22"/>
      <c r="FV312" s="22"/>
      <c r="FW312" s="22"/>
      <c r="FX312" s="22"/>
      <c r="FY312" s="22"/>
      <c r="FZ312" s="22"/>
      <c r="GA312" s="22"/>
      <c r="GB312" s="22"/>
      <c r="GC312" s="22"/>
      <c r="GD312" s="22"/>
      <c r="GE312" s="22"/>
      <c r="GF312" s="22"/>
      <c r="GG312" s="22"/>
      <c r="GH312" s="22"/>
      <c r="GI312" s="22"/>
      <c r="GJ312" s="22"/>
      <c r="GK312" s="22"/>
      <c r="GL312" s="22"/>
      <c r="GM312" s="22"/>
      <c r="GN312" s="22"/>
      <c r="GO312" s="22"/>
      <c r="GP312" s="22"/>
      <c r="GQ312" s="22"/>
      <c r="GR312" s="22"/>
      <c r="GS312" s="22"/>
      <c r="GT312" s="22"/>
    </row>
    <row r="313" spans="1:204">
      <c r="A313" s="7" t="s">
        <v>76</v>
      </c>
      <c r="B313" s="8">
        <v>2013</v>
      </c>
      <c r="C313" s="23">
        <v>570.07000000000005</v>
      </c>
      <c r="D313" s="24">
        <v>1202.48</v>
      </c>
      <c r="E313" s="32">
        <v>10.23</v>
      </c>
      <c r="F313" s="33">
        <v>1500.19</v>
      </c>
      <c r="G313" s="26">
        <f t="shared" si="78"/>
        <v>16002444085000</v>
      </c>
      <c r="H313" s="26">
        <f t="shared" si="79"/>
        <v>1600.2444085</v>
      </c>
      <c r="I313" s="26">
        <f t="shared" si="80"/>
        <v>242105995400</v>
      </c>
      <c r="J313" s="26">
        <f t="shared" si="90"/>
        <v>242105.99540000001</v>
      </c>
      <c r="K313" s="27">
        <v>243791</v>
      </c>
      <c r="L313" s="27">
        <v>56.71</v>
      </c>
      <c r="M313" s="26">
        <f t="shared" si="81"/>
        <v>12403723002.0637</v>
      </c>
      <c r="N313" s="26">
        <f t="shared" si="91"/>
        <v>12403.7230020637</v>
      </c>
      <c r="O313" s="26">
        <f t="shared" si="82"/>
        <v>782171304035.75</v>
      </c>
      <c r="P313" s="26">
        <f t="shared" si="92"/>
        <v>782171.30403574998</v>
      </c>
      <c r="Q313" s="27">
        <v>30151.01</v>
      </c>
      <c r="R313" s="28">
        <f>Q313*28.1%</f>
        <v>8472.4338100000004</v>
      </c>
      <c r="S313" s="28">
        <f>Q313*25.6%</f>
        <v>7718.6585599999999</v>
      </c>
      <c r="T313" s="28">
        <f>Q313*10.6%</f>
        <v>3196.0070599999999</v>
      </c>
      <c r="U313" s="28">
        <f>Q313*33.1%</f>
        <v>9979.9843099999998</v>
      </c>
      <c r="V313" s="28">
        <f>Q313*2.7%</f>
        <v>814.07727</v>
      </c>
      <c r="W313" s="26">
        <f t="shared" si="83"/>
        <v>249734182607.79999</v>
      </c>
      <c r="X313" s="26">
        <f t="shared" si="84"/>
        <v>249734.1826078</v>
      </c>
      <c r="Y313" s="26">
        <f t="shared" si="85"/>
        <v>4503053343.5</v>
      </c>
      <c r="Z313" s="26">
        <f t="shared" si="86"/>
        <v>4503.0533434999998</v>
      </c>
      <c r="AA313" s="9">
        <f t="shared" si="87"/>
        <v>16264581990609.9</v>
      </c>
      <c r="AB313" s="9">
        <v>1626.45819906099</v>
      </c>
      <c r="AC313" s="9">
        <f t="shared" si="88"/>
        <v>1028780352779.25</v>
      </c>
      <c r="AD313" s="9">
        <v>1028780.35277925</v>
      </c>
      <c r="AE313" s="21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  <c r="EB313" s="22"/>
      <c r="EC313" s="22"/>
      <c r="ED313" s="22"/>
      <c r="EE313" s="22"/>
      <c r="EF313" s="22"/>
      <c r="EG313" s="22"/>
      <c r="EH313" s="22"/>
      <c r="EI313" s="22"/>
      <c r="EJ313" s="22"/>
      <c r="EK313" s="22"/>
      <c r="EL313" s="22"/>
      <c r="EM313" s="22"/>
      <c r="EN313" s="22"/>
      <c r="EO313" s="22"/>
      <c r="EP313" s="22"/>
      <c r="EQ313" s="22"/>
      <c r="ER313" s="22"/>
      <c r="ES313" s="22"/>
      <c r="ET313" s="22"/>
      <c r="EU313" s="22"/>
      <c r="EV313" s="22"/>
      <c r="EW313" s="22"/>
      <c r="EX313" s="22"/>
      <c r="EY313" s="22"/>
      <c r="EZ313" s="22"/>
      <c r="FA313" s="22"/>
      <c r="FB313" s="22"/>
      <c r="FC313" s="22"/>
      <c r="FD313" s="22"/>
      <c r="FE313" s="22"/>
      <c r="FF313" s="22"/>
      <c r="FG313" s="22"/>
      <c r="FH313" s="22"/>
      <c r="FI313" s="22"/>
      <c r="FJ313" s="22"/>
      <c r="FK313" s="22"/>
      <c r="FL313" s="22"/>
      <c r="FM313" s="22"/>
      <c r="FN313" s="22"/>
      <c r="FO313" s="22"/>
      <c r="FP313" s="22"/>
      <c r="FQ313" s="22"/>
      <c r="FR313" s="22"/>
      <c r="FS313" s="22"/>
      <c r="FT313" s="22"/>
      <c r="FU313" s="22"/>
      <c r="FV313" s="22"/>
      <c r="FW313" s="22"/>
      <c r="FX313" s="22"/>
      <c r="FY313" s="22"/>
      <c r="FZ313" s="22"/>
      <c r="GA313" s="22"/>
      <c r="GB313" s="22"/>
      <c r="GC313" s="22"/>
      <c r="GD313" s="22"/>
      <c r="GE313" s="22"/>
      <c r="GF313" s="22"/>
      <c r="GG313" s="22"/>
      <c r="GH313" s="22"/>
      <c r="GI313" s="22"/>
      <c r="GJ313" s="22"/>
      <c r="GK313" s="22"/>
      <c r="GL313" s="22"/>
      <c r="GM313" s="22"/>
      <c r="GN313" s="22"/>
      <c r="GO313" s="22"/>
      <c r="GP313" s="22"/>
      <c r="GQ313" s="22"/>
      <c r="GR313" s="22"/>
      <c r="GS313" s="22"/>
      <c r="GT313" s="22"/>
    </row>
    <row r="314" spans="1:204">
      <c r="A314" s="7" t="s">
        <v>76</v>
      </c>
      <c r="B314" s="8">
        <v>2014</v>
      </c>
      <c r="C314" s="23">
        <v>674.92</v>
      </c>
      <c r="D314" s="24">
        <v>1629.79</v>
      </c>
      <c r="E314" s="32">
        <v>10.67</v>
      </c>
      <c r="F314" s="33" t="s">
        <v>81</v>
      </c>
      <c r="G314" s="26">
        <f t="shared" si="78"/>
        <v>18258208717000</v>
      </c>
      <c r="H314" s="26">
        <f t="shared" si="79"/>
        <v>1825.8208717</v>
      </c>
      <c r="I314" s="26">
        <f t="shared" si="80"/>
        <v>276206117400</v>
      </c>
      <c r="J314" s="26">
        <f t="shared" si="90"/>
        <v>276206.11739999999</v>
      </c>
      <c r="K314" s="27">
        <v>215023</v>
      </c>
      <c r="L314" s="27">
        <v>55.41</v>
      </c>
      <c r="M314" s="26">
        <f t="shared" si="81"/>
        <v>10689264165.8631</v>
      </c>
      <c r="N314" s="26">
        <f t="shared" si="91"/>
        <v>10689.2641658631</v>
      </c>
      <c r="O314" s="26">
        <f t="shared" si="82"/>
        <v>674058562127.25</v>
      </c>
      <c r="P314" s="26">
        <f t="shared" si="92"/>
        <v>674058.56212725001</v>
      </c>
      <c r="Q314" s="27">
        <v>32761.25</v>
      </c>
      <c r="R314" s="28">
        <f>Q314*14.2%</f>
        <v>4652.0974999999999</v>
      </c>
      <c r="S314" s="28">
        <f>Q314*50.1%</f>
        <v>16413.38625</v>
      </c>
      <c r="T314" s="28">
        <f>Q314*9.1%</f>
        <v>2981.2737499999998</v>
      </c>
      <c r="U314" s="28">
        <f>Q314*24%</f>
        <v>7862.7</v>
      </c>
      <c r="V314" s="28">
        <f>Q314*2.6%</f>
        <v>851.79250000000002</v>
      </c>
      <c r="W314" s="26">
        <f t="shared" si="83"/>
        <v>364869248725</v>
      </c>
      <c r="X314" s="26">
        <f t="shared" si="84"/>
        <v>364869.24872500001</v>
      </c>
      <c r="Y314" s="26">
        <f t="shared" si="85"/>
        <v>6195316181.25</v>
      </c>
      <c r="Z314" s="26">
        <f t="shared" si="86"/>
        <v>6195.3161812500002</v>
      </c>
      <c r="AA314" s="9">
        <f t="shared" si="87"/>
        <v>18633767229890.898</v>
      </c>
      <c r="AB314" s="9">
        <v>1863.37672298909</v>
      </c>
      <c r="AC314" s="9">
        <f t="shared" si="88"/>
        <v>956459995708.5</v>
      </c>
      <c r="AD314" s="9">
        <v>956459.99570850004</v>
      </c>
      <c r="AE314" s="21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  <c r="DU314" s="22"/>
      <c r="DV314" s="22"/>
      <c r="DW314" s="22"/>
      <c r="DX314" s="22"/>
      <c r="DY314" s="22"/>
      <c r="DZ314" s="22"/>
      <c r="EA314" s="22"/>
      <c r="EB314" s="22"/>
      <c r="EC314" s="22"/>
      <c r="ED314" s="22"/>
      <c r="EE314" s="22"/>
      <c r="EF314" s="22"/>
      <c r="EG314" s="22"/>
      <c r="EH314" s="22"/>
      <c r="EI314" s="22"/>
      <c r="EJ314" s="22"/>
      <c r="EK314" s="22"/>
      <c r="EL314" s="22"/>
      <c r="EM314" s="22"/>
      <c r="EN314" s="22"/>
      <c r="EO314" s="22"/>
      <c r="EP314" s="22"/>
      <c r="EQ314" s="22"/>
      <c r="ER314" s="22"/>
      <c r="ES314" s="22"/>
      <c r="ET314" s="22"/>
      <c r="EU314" s="22"/>
      <c r="EV314" s="22"/>
      <c r="EW314" s="22"/>
      <c r="EX314" s="22"/>
      <c r="EY314" s="22"/>
      <c r="EZ314" s="22"/>
      <c r="FA314" s="22"/>
      <c r="FB314" s="22"/>
      <c r="FC314" s="22"/>
      <c r="FD314" s="22"/>
      <c r="FE314" s="22"/>
      <c r="FF314" s="22"/>
      <c r="FG314" s="22"/>
      <c r="FH314" s="22"/>
      <c r="FI314" s="22"/>
      <c r="FJ314" s="22"/>
      <c r="FK314" s="22"/>
      <c r="FL314" s="22"/>
      <c r="FM314" s="22"/>
      <c r="FN314" s="22"/>
      <c r="FO314" s="22"/>
      <c r="FP314" s="22"/>
      <c r="FQ314" s="22"/>
      <c r="FR314" s="22"/>
      <c r="FS314" s="22"/>
      <c r="FT314" s="22"/>
      <c r="FU314" s="22"/>
      <c r="FV314" s="22"/>
      <c r="FW314" s="22"/>
      <c r="FX314" s="22"/>
      <c r="FY314" s="22"/>
      <c r="FZ314" s="22"/>
      <c r="GA314" s="22"/>
      <c r="GB314" s="22"/>
      <c r="GC314" s="22"/>
      <c r="GD314" s="22"/>
      <c r="GE314" s="22"/>
      <c r="GF314" s="22"/>
      <c r="GG314" s="22"/>
      <c r="GH314" s="22"/>
      <c r="GI314" s="22"/>
      <c r="GJ314" s="22"/>
      <c r="GK314" s="22"/>
      <c r="GL314" s="22"/>
      <c r="GM314" s="22"/>
      <c r="GN314" s="22"/>
      <c r="GO314" s="22"/>
      <c r="GP314" s="22"/>
      <c r="GQ314" s="22"/>
      <c r="GR314" s="22"/>
      <c r="GS314" s="22"/>
      <c r="GT314" s="22"/>
    </row>
    <row r="315" spans="1:204">
      <c r="A315" s="7" t="s">
        <v>76</v>
      </c>
      <c r="B315" s="8">
        <v>2015</v>
      </c>
      <c r="C315" s="23">
        <v>751.08</v>
      </c>
      <c r="D315" s="24">
        <v>1034.94</v>
      </c>
      <c r="E315" s="32">
        <v>10.5</v>
      </c>
      <c r="F315" s="33" t="s">
        <v>82</v>
      </c>
      <c r="G315" s="26">
        <f t="shared" si="78"/>
        <v>18583663589000</v>
      </c>
      <c r="H315" s="26">
        <f t="shared" si="79"/>
        <v>1858.3663589</v>
      </c>
      <c r="I315" s="26">
        <f t="shared" si="80"/>
        <v>283578929600</v>
      </c>
      <c r="J315" s="26">
        <f t="shared" si="90"/>
        <v>283578.92959999997</v>
      </c>
      <c r="K315" s="27">
        <v>194528</v>
      </c>
      <c r="L315" s="27">
        <v>54.64</v>
      </c>
      <c r="M315" s="26">
        <f t="shared" si="81"/>
        <v>9536028829.9263992</v>
      </c>
      <c r="N315" s="26">
        <f t="shared" si="91"/>
        <v>9536.0288299263993</v>
      </c>
      <c r="O315" s="26">
        <f t="shared" si="82"/>
        <v>601336236224</v>
      </c>
      <c r="P315" s="26">
        <f t="shared" si="92"/>
        <v>601336.23622399999</v>
      </c>
      <c r="Q315" s="27">
        <v>36225.18</v>
      </c>
      <c r="R315" s="28">
        <f>Q315*13.9%</f>
        <v>5035.3000199999997</v>
      </c>
      <c r="S315" s="28">
        <f>Q315*48.3%</f>
        <v>17496.76194</v>
      </c>
      <c r="T315" s="28">
        <f>Q315*8.1%</f>
        <v>2934.2395799999999</v>
      </c>
      <c r="U315" s="28">
        <f>Q315*27.2%</f>
        <v>9853.2489600000008</v>
      </c>
      <c r="V315" s="28">
        <f>Q315*2.5%</f>
        <v>905.62950000000001</v>
      </c>
      <c r="W315" s="26">
        <f t="shared" si="83"/>
        <v>396046632673.79999</v>
      </c>
      <c r="X315" s="26">
        <f t="shared" si="84"/>
        <v>396046.63267379999</v>
      </c>
      <c r="Y315" s="26">
        <f t="shared" si="85"/>
        <v>6748207656.3000002</v>
      </c>
      <c r="Z315" s="26">
        <f t="shared" si="86"/>
        <v>6748.2076563000001</v>
      </c>
      <c r="AA315" s="9">
        <f t="shared" si="87"/>
        <v>18989246250503.699</v>
      </c>
      <c r="AB315" s="9">
        <v>1898.92462505037</v>
      </c>
      <c r="AC315" s="9">
        <f t="shared" si="88"/>
        <v>891663373480.30005</v>
      </c>
      <c r="AD315" s="9">
        <v>891663.37348029995</v>
      </c>
      <c r="AE315" s="21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  <c r="DU315" s="22"/>
      <c r="DV315" s="22"/>
      <c r="DW315" s="22"/>
      <c r="DX315" s="22"/>
      <c r="DY315" s="22"/>
      <c r="DZ315" s="22"/>
      <c r="EA315" s="22"/>
      <c r="EB315" s="22"/>
      <c r="EC315" s="22"/>
      <c r="ED315" s="22"/>
      <c r="EE315" s="22"/>
      <c r="EF315" s="22"/>
      <c r="EG315" s="22"/>
      <c r="EH315" s="22"/>
      <c r="EI315" s="22"/>
      <c r="EJ315" s="22"/>
      <c r="EK315" s="22"/>
      <c r="EL315" s="22"/>
      <c r="EM315" s="22"/>
      <c r="EN315" s="22"/>
      <c r="EO315" s="22"/>
      <c r="EP315" s="22"/>
      <c r="EQ315" s="22"/>
      <c r="ER315" s="22"/>
      <c r="ES315" s="22"/>
      <c r="ET315" s="22"/>
      <c r="EU315" s="22"/>
      <c r="EV315" s="22"/>
      <c r="EW315" s="22"/>
      <c r="EX315" s="22"/>
      <c r="EY315" s="22"/>
      <c r="EZ315" s="22"/>
      <c r="FA315" s="22"/>
      <c r="FB315" s="22"/>
      <c r="FC315" s="22"/>
      <c r="FD315" s="22"/>
      <c r="FE315" s="22"/>
      <c r="FF315" s="22"/>
      <c r="FG315" s="22"/>
      <c r="FH315" s="22"/>
      <c r="FI315" s="22"/>
      <c r="FJ315" s="22"/>
      <c r="FK315" s="22"/>
      <c r="FL315" s="22"/>
      <c r="FM315" s="22"/>
      <c r="FN315" s="22"/>
      <c r="FO315" s="22"/>
      <c r="FP315" s="22"/>
      <c r="FQ315" s="22"/>
      <c r="FR315" s="22"/>
      <c r="FS315" s="22"/>
      <c r="FT315" s="22"/>
      <c r="FU315" s="22"/>
      <c r="FV315" s="22"/>
      <c r="FW315" s="22"/>
      <c r="FX315" s="22"/>
      <c r="FY315" s="22"/>
      <c r="FZ315" s="22"/>
      <c r="GA315" s="22"/>
      <c r="GB315" s="22"/>
      <c r="GC315" s="22"/>
      <c r="GD315" s="22"/>
      <c r="GE315" s="22"/>
      <c r="GF315" s="22"/>
      <c r="GG315" s="22"/>
      <c r="GH315" s="22"/>
      <c r="GI315" s="22"/>
      <c r="GJ315" s="22"/>
      <c r="GK315" s="22"/>
      <c r="GL315" s="22"/>
      <c r="GM315" s="22"/>
      <c r="GN315" s="22"/>
      <c r="GO315" s="22"/>
      <c r="GP315" s="22"/>
      <c r="GQ315" s="22"/>
      <c r="GR315" s="22"/>
      <c r="GS315" s="22"/>
      <c r="GT315" s="22"/>
    </row>
    <row r="316" spans="1:204">
      <c r="A316" s="7" t="s">
        <v>76</v>
      </c>
      <c r="B316" s="8">
        <v>2016</v>
      </c>
      <c r="C316" s="23">
        <v>797.3</v>
      </c>
      <c r="D316" s="24">
        <v>1079.8</v>
      </c>
      <c r="E316" s="32">
        <v>10.34</v>
      </c>
      <c r="F316" s="33">
        <v>1959</v>
      </c>
      <c r="G316" s="26">
        <f t="shared" si="78"/>
        <v>20038119404000</v>
      </c>
      <c r="H316" s="26">
        <f t="shared" si="79"/>
        <v>2003.8119403999999</v>
      </c>
      <c r="I316" s="26">
        <f t="shared" si="80"/>
        <v>305610155600</v>
      </c>
      <c r="J316" s="26">
        <f t="shared" si="90"/>
        <v>305610.1556</v>
      </c>
      <c r="K316" s="27">
        <v>222191</v>
      </c>
      <c r="L316" s="27">
        <v>55.96</v>
      </c>
      <c r="M316" s="26">
        <f t="shared" si="81"/>
        <v>11155239846.3412</v>
      </c>
      <c r="N316" s="26">
        <f t="shared" si="91"/>
        <v>11155.239846341199</v>
      </c>
      <c r="O316" s="26">
        <f t="shared" si="82"/>
        <v>703442707967</v>
      </c>
      <c r="P316" s="26">
        <f t="shared" si="92"/>
        <v>703442.70796699997</v>
      </c>
      <c r="Q316" s="27">
        <v>39718.47</v>
      </c>
      <c r="R316" s="28">
        <f>Q316*29.5%</f>
        <v>11716.94865</v>
      </c>
      <c r="S316" s="28">
        <f>Q316*30.1%</f>
        <v>11955.259470000001</v>
      </c>
      <c r="T316" s="28">
        <f>Q316*12.6%</f>
        <v>5004.5272199999999</v>
      </c>
      <c r="U316" s="28">
        <f>Q316*22.1%</f>
        <v>8777.7818700000007</v>
      </c>
      <c r="V316" s="28">
        <f>Q316*5.6%</f>
        <v>2224.23432</v>
      </c>
      <c r="W316" s="26">
        <f t="shared" si="83"/>
        <v>343550466850.79999</v>
      </c>
      <c r="X316" s="26">
        <f t="shared" si="84"/>
        <v>343550.46685079997</v>
      </c>
      <c r="Y316" s="26">
        <f t="shared" si="85"/>
        <v>6095990775.6000004</v>
      </c>
      <c r="Z316" s="26">
        <f t="shared" si="86"/>
        <v>6095.9907756000002</v>
      </c>
      <c r="AA316" s="9">
        <f t="shared" si="87"/>
        <v>20392825110697.102</v>
      </c>
      <c r="AB316" s="9">
        <v>2039.2825110697099</v>
      </c>
      <c r="AC316" s="9">
        <f t="shared" si="88"/>
        <v>1015148854342.6</v>
      </c>
      <c r="AD316" s="9">
        <v>1015148.8543426</v>
      </c>
      <c r="AE316" s="21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  <c r="DT316" s="22"/>
      <c r="DU316" s="22"/>
      <c r="DV316" s="22"/>
      <c r="DW316" s="22"/>
      <c r="DX316" s="22"/>
      <c r="DY316" s="22"/>
      <c r="DZ316" s="22"/>
      <c r="EA316" s="22"/>
      <c r="EB316" s="22"/>
      <c r="EC316" s="22"/>
      <c r="ED316" s="22"/>
      <c r="EE316" s="22"/>
      <c r="EF316" s="22"/>
      <c r="EG316" s="22"/>
      <c r="EH316" s="22"/>
      <c r="EI316" s="22"/>
      <c r="EJ316" s="22"/>
      <c r="EK316" s="22"/>
      <c r="EL316" s="22"/>
      <c r="EM316" s="22"/>
      <c r="EN316" s="22"/>
      <c r="EO316" s="22"/>
      <c r="EP316" s="22"/>
      <c r="EQ316" s="22"/>
      <c r="ER316" s="22"/>
      <c r="ES316" s="22"/>
      <c r="ET316" s="22"/>
      <c r="EU316" s="22"/>
      <c r="EV316" s="22"/>
      <c r="EW316" s="22"/>
      <c r="EX316" s="22"/>
      <c r="EY316" s="22"/>
      <c r="EZ316" s="22"/>
      <c r="FA316" s="22"/>
      <c r="FB316" s="22"/>
      <c r="FC316" s="22"/>
      <c r="FD316" s="22"/>
      <c r="FE316" s="22"/>
      <c r="FF316" s="22"/>
      <c r="FG316" s="22"/>
      <c r="FH316" s="22"/>
      <c r="FI316" s="22"/>
      <c r="FJ316" s="22"/>
      <c r="FK316" s="22"/>
      <c r="FL316" s="22"/>
      <c r="FM316" s="22"/>
      <c r="FN316" s="22"/>
      <c r="FO316" s="22"/>
      <c r="FP316" s="22"/>
      <c r="FQ316" s="22"/>
      <c r="FR316" s="22"/>
      <c r="FS316" s="22"/>
      <c r="FT316" s="22"/>
      <c r="FU316" s="22"/>
      <c r="FV316" s="22"/>
      <c r="FW316" s="22"/>
      <c r="FX316" s="22"/>
      <c r="FY316" s="22"/>
      <c r="FZ316" s="22"/>
      <c r="GA316" s="22"/>
      <c r="GB316" s="22"/>
      <c r="GC316" s="22"/>
      <c r="GD316" s="22"/>
      <c r="GE316" s="22"/>
      <c r="GF316" s="22"/>
      <c r="GG316" s="22"/>
      <c r="GH316" s="22"/>
      <c r="GI316" s="22"/>
      <c r="GJ316" s="22"/>
      <c r="GK316" s="22"/>
      <c r="GL316" s="22"/>
      <c r="GM316" s="22"/>
      <c r="GN316" s="22"/>
      <c r="GO316" s="22"/>
      <c r="GP316" s="22"/>
      <c r="GQ316" s="22"/>
      <c r="GR316" s="22"/>
      <c r="GS316" s="22"/>
      <c r="GT316" s="22"/>
    </row>
    <row r="317" spans="1:204">
      <c r="A317" s="7" t="s">
        <v>76</v>
      </c>
      <c r="B317" s="8">
        <v>2017</v>
      </c>
      <c r="C317" s="23">
        <v>872.08</v>
      </c>
      <c r="D317" s="24">
        <v>1129.53</v>
      </c>
      <c r="E317" s="32">
        <v>10.85</v>
      </c>
      <c r="F317" s="33" t="s">
        <v>83</v>
      </c>
      <c r="G317" s="26">
        <f t="shared" si="78"/>
        <v>21690172776000</v>
      </c>
      <c r="H317" s="26">
        <f t="shared" si="79"/>
        <v>2169.0172775999999</v>
      </c>
      <c r="I317" s="26">
        <f t="shared" si="80"/>
        <v>331058670200</v>
      </c>
      <c r="J317" s="26">
        <f t="shared" si="90"/>
        <v>331058.67019999999</v>
      </c>
      <c r="K317" s="27">
        <v>184126</v>
      </c>
      <c r="L317" s="27">
        <v>58.13</v>
      </c>
      <c r="M317" s="26">
        <f t="shared" si="81"/>
        <v>9602629760.4046001</v>
      </c>
      <c r="N317" s="26">
        <f t="shared" si="91"/>
        <v>9602.6297604045994</v>
      </c>
      <c r="O317" s="26">
        <f t="shared" si="82"/>
        <v>605536050798.5</v>
      </c>
      <c r="P317" s="26">
        <f t="shared" si="92"/>
        <v>605536.05079849996</v>
      </c>
      <c r="Q317" s="27">
        <v>44385.26</v>
      </c>
      <c r="R317" s="28">
        <f>Q317*29.4%</f>
        <v>13049.266439999999</v>
      </c>
      <c r="S317" s="28">
        <f>Q317*24.8%</f>
        <v>11007.54448</v>
      </c>
      <c r="T317" s="28">
        <f>Q317*11.9%</f>
        <v>5281.8459400000002</v>
      </c>
      <c r="U317" s="28">
        <f>Q317*29.8%</f>
        <v>13226.807479999999</v>
      </c>
      <c r="V317" s="28">
        <f>Q317*4.1%</f>
        <v>1819.79566</v>
      </c>
      <c r="W317" s="26">
        <f t="shared" si="83"/>
        <v>361057223701.20001</v>
      </c>
      <c r="X317" s="26">
        <f t="shared" si="84"/>
        <v>361057.22370119998</v>
      </c>
      <c r="Y317" s="26">
        <f t="shared" si="85"/>
        <v>6522192030.6999998</v>
      </c>
      <c r="Z317" s="26">
        <f t="shared" si="86"/>
        <v>6522.1920307</v>
      </c>
      <c r="AA317" s="9">
        <f t="shared" si="87"/>
        <v>22060832629461.602</v>
      </c>
      <c r="AB317" s="9">
        <v>2206.0832629461602</v>
      </c>
      <c r="AC317" s="9">
        <f t="shared" si="88"/>
        <v>943116913029.19995</v>
      </c>
      <c r="AD317" s="9">
        <v>943116.91302920005</v>
      </c>
      <c r="AE317" s="21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/>
      <c r="DX317" s="22"/>
      <c r="DY317" s="22"/>
      <c r="DZ317" s="22"/>
      <c r="EA317" s="22"/>
      <c r="EB317" s="22"/>
      <c r="EC317" s="22"/>
      <c r="ED317" s="22"/>
      <c r="EE317" s="22"/>
      <c r="EF317" s="22"/>
      <c r="EG317" s="22"/>
      <c r="EH317" s="22"/>
      <c r="EI317" s="22"/>
      <c r="EJ317" s="22"/>
      <c r="EK317" s="22"/>
      <c r="EL317" s="22"/>
      <c r="EM317" s="22"/>
      <c r="EN317" s="22"/>
      <c r="EO317" s="22"/>
      <c r="EP317" s="22"/>
      <c r="EQ317" s="22"/>
      <c r="ER317" s="22"/>
      <c r="ES317" s="22"/>
      <c r="ET317" s="22"/>
      <c r="EU317" s="22"/>
      <c r="EV317" s="22"/>
      <c r="EW317" s="22"/>
      <c r="EX317" s="22"/>
      <c r="EY317" s="22"/>
      <c r="EZ317" s="22"/>
      <c r="FA317" s="22"/>
      <c r="FB317" s="22"/>
      <c r="FC317" s="22"/>
      <c r="FD317" s="22"/>
      <c r="FE317" s="22"/>
      <c r="FF317" s="22"/>
      <c r="FG317" s="22"/>
      <c r="FH317" s="22"/>
      <c r="FI317" s="22"/>
      <c r="FJ317" s="22"/>
      <c r="FK317" s="22"/>
      <c r="FL317" s="22"/>
      <c r="FM317" s="22"/>
      <c r="FN317" s="22"/>
      <c r="FO317" s="22"/>
      <c r="FP317" s="22"/>
      <c r="FQ317" s="22"/>
      <c r="FR317" s="22"/>
      <c r="FS317" s="22"/>
      <c r="FT317" s="22"/>
      <c r="FU317" s="22"/>
      <c r="FV317" s="22"/>
      <c r="FW317" s="22"/>
      <c r="FX317" s="22"/>
      <c r="FY317" s="22"/>
      <c r="FZ317" s="22"/>
      <c r="GA317" s="22"/>
      <c r="GB317" s="22"/>
      <c r="GC317" s="22"/>
      <c r="GD317" s="22"/>
      <c r="GE317" s="22"/>
      <c r="GF317" s="22"/>
      <c r="GG317" s="22"/>
      <c r="GH317" s="22"/>
      <c r="GI317" s="22"/>
      <c r="GJ317" s="22"/>
      <c r="GK317" s="22"/>
      <c r="GL317" s="22"/>
      <c r="GM317" s="22"/>
      <c r="GN317" s="22"/>
      <c r="GO317" s="22"/>
      <c r="GP317" s="22"/>
      <c r="GQ317" s="22"/>
      <c r="GR317" s="22"/>
      <c r="GS317" s="22"/>
      <c r="GT317" s="22"/>
    </row>
    <row r="318" spans="1:204">
      <c r="A318" s="7" t="s">
        <v>76</v>
      </c>
      <c r="B318" s="8">
        <v>2018</v>
      </c>
      <c r="C318" s="23">
        <v>953.75</v>
      </c>
      <c r="D318" s="24">
        <v>1120.71</v>
      </c>
      <c r="E318" s="32">
        <v>11.13</v>
      </c>
      <c r="F318" s="33" t="s">
        <v>84</v>
      </c>
      <c r="G318" s="26">
        <f t="shared" si="78"/>
        <v>24301746984000</v>
      </c>
      <c r="H318" s="26">
        <f t="shared" si="79"/>
        <v>2430.1746984000001</v>
      </c>
      <c r="I318" s="26">
        <f t="shared" si="80"/>
        <v>370762688600</v>
      </c>
      <c r="J318" s="26">
        <f t="shared" si="90"/>
        <v>370762.68859999999</v>
      </c>
      <c r="K318" s="27">
        <v>236215</v>
      </c>
      <c r="L318" s="27">
        <v>58.31</v>
      </c>
      <c r="M318" s="26">
        <f t="shared" si="81"/>
        <v>12357347423.480499</v>
      </c>
      <c r="N318" s="26">
        <f t="shared" si="91"/>
        <v>12357.3474234805</v>
      </c>
      <c r="O318" s="26">
        <f t="shared" si="82"/>
        <v>779246887973.75</v>
      </c>
      <c r="P318" s="26">
        <f t="shared" si="92"/>
        <v>779246.88797375001</v>
      </c>
      <c r="Q318" s="27">
        <v>49000.85</v>
      </c>
      <c r="R318" s="28">
        <f>Q318*28.7%</f>
        <v>14063.24395</v>
      </c>
      <c r="S318" s="28">
        <f>Q318*24.4%</f>
        <v>11956.207399999999</v>
      </c>
      <c r="T318" s="28">
        <f>Q318*13.3%</f>
        <v>6517.1130499999999</v>
      </c>
      <c r="U318" s="28">
        <f>Q318*29.5%</f>
        <v>14455.250749999999</v>
      </c>
      <c r="V318" s="28">
        <f>Q318*4%</f>
        <v>1960.0340000000001</v>
      </c>
      <c r="W318" s="26">
        <f t="shared" si="83"/>
        <v>398338689837</v>
      </c>
      <c r="X318" s="26">
        <f t="shared" si="84"/>
        <v>398338.68983699998</v>
      </c>
      <c r="Y318" s="26">
        <f t="shared" si="85"/>
        <v>7209740064.75</v>
      </c>
      <c r="Z318" s="26">
        <f t="shared" si="86"/>
        <v>7209.7400647499999</v>
      </c>
      <c r="AA318" s="9">
        <f t="shared" si="87"/>
        <v>24712443021260.5</v>
      </c>
      <c r="AB318" s="9">
        <v>2471.2443021260501</v>
      </c>
      <c r="AC318" s="9">
        <f t="shared" si="88"/>
        <v>1157219316638.5</v>
      </c>
      <c r="AD318" s="9">
        <v>1157219.3166385</v>
      </c>
      <c r="AE318" s="21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  <c r="DU318" s="22"/>
      <c r="DV318" s="22"/>
      <c r="DW318" s="22"/>
      <c r="DX318" s="22"/>
      <c r="DY318" s="22"/>
      <c r="DZ318" s="22"/>
      <c r="EA318" s="22"/>
      <c r="EB318" s="22"/>
      <c r="EC318" s="22"/>
      <c r="ED318" s="22"/>
      <c r="EE318" s="22"/>
      <c r="EF318" s="22"/>
      <c r="EG318" s="22"/>
      <c r="EH318" s="22"/>
      <c r="EI318" s="22"/>
      <c r="EJ318" s="22"/>
      <c r="EK318" s="22"/>
      <c r="EL318" s="22"/>
      <c r="EM318" s="22"/>
      <c r="EN318" s="22"/>
      <c r="EO318" s="22"/>
      <c r="EP318" s="22"/>
      <c r="EQ318" s="22"/>
      <c r="ER318" s="22"/>
      <c r="ES318" s="22"/>
      <c r="ET318" s="22"/>
      <c r="EU318" s="22"/>
      <c r="EV318" s="22"/>
      <c r="EW318" s="22"/>
      <c r="EX318" s="22"/>
      <c r="EY318" s="22"/>
      <c r="EZ318" s="22"/>
      <c r="FA318" s="22"/>
      <c r="FB318" s="22"/>
      <c r="FC318" s="22"/>
      <c r="FD318" s="22"/>
      <c r="FE318" s="22"/>
      <c r="FF318" s="22"/>
      <c r="FG318" s="22"/>
      <c r="FH318" s="22"/>
      <c r="FI318" s="22"/>
      <c r="FJ318" s="22"/>
      <c r="FK318" s="22"/>
      <c r="FL318" s="22"/>
      <c r="FM318" s="22"/>
      <c r="FN318" s="22"/>
      <c r="FO318" s="22"/>
      <c r="FP318" s="22"/>
      <c r="FQ318" s="22"/>
      <c r="FR318" s="22"/>
      <c r="FS318" s="22"/>
      <c r="FT318" s="22"/>
      <c r="FU318" s="22"/>
      <c r="FV318" s="22"/>
      <c r="FW318" s="22"/>
      <c r="FX318" s="22"/>
      <c r="FY318" s="22"/>
      <c r="FZ318" s="22"/>
      <c r="GA318" s="22"/>
      <c r="GB318" s="22"/>
      <c r="GC318" s="22"/>
      <c r="GD318" s="22"/>
      <c r="GE318" s="22"/>
      <c r="GF318" s="22"/>
      <c r="GG318" s="22"/>
      <c r="GH318" s="22"/>
      <c r="GI318" s="22"/>
      <c r="GJ318" s="22"/>
      <c r="GK318" s="22"/>
      <c r="GL318" s="22"/>
      <c r="GM318" s="22"/>
      <c r="GN318" s="22"/>
      <c r="GO318" s="22"/>
      <c r="GP318" s="22"/>
      <c r="GQ318" s="22"/>
      <c r="GR318" s="22"/>
      <c r="GS318" s="22"/>
      <c r="GT318" s="22"/>
    </row>
    <row r="319" spans="1:204">
      <c r="A319" s="7" t="s">
        <v>76</v>
      </c>
      <c r="B319" s="8">
        <v>2019</v>
      </c>
      <c r="C319" s="23">
        <v>1023.05</v>
      </c>
      <c r="D319" s="24">
        <v>1092.97</v>
      </c>
      <c r="E319" s="32">
        <v>9.7100000000000009</v>
      </c>
      <c r="F319" s="33" t="s">
        <v>85</v>
      </c>
      <c r="G319" s="26">
        <f t="shared" si="78"/>
        <v>26283950268000</v>
      </c>
      <c r="H319" s="26">
        <f t="shared" si="79"/>
        <v>2628.3950267999999</v>
      </c>
      <c r="I319" s="26">
        <f t="shared" si="80"/>
        <v>401090632200</v>
      </c>
      <c r="J319" s="26">
        <f t="shared" si="90"/>
        <v>401090.63219999999</v>
      </c>
      <c r="K319" s="27">
        <v>150016</v>
      </c>
      <c r="L319" s="27">
        <v>59.87</v>
      </c>
      <c r="M319" s="26">
        <f t="shared" si="81"/>
        <v>8057894602.0864</v>
      </c>
      <c r="N319" s="26">
        <f t="shared" si="91"/>
        <v>8057.8946020863996</v>
      </c>
      <c r="O319" s="26">
        <f t="shared" si="82"/>
        <v>508125981824</v>
      </c>
      <c r="P319" s="26">
        <f t="shared" si="92"/>
        <v>508125.98182400002</v>
      </c>
      <c r="Q319" s="27">
        <v>53141.02</v>
      </c>
      <c r="R319" s="28">
        <f>Q319*28.8%</f>
        <v>15304.61376</v>
      </c>
      <c r="S319" s="28">
        <f>Q319*23.8%</f>
        <v>12647.562760000001</v>
      </c>
      <c r="T319" s="28">
        <f>Q319*13.3%</f>
        <v>7067.7556599999998</v>
      </c>
      <c r="U319" s="28">
        <f>Q319*30%</f>
        <v>15942.306</v>
      </c>
      <c r="V319" s="28">
        <f>Q319*4%</f>
        <v>2125.6408000000001</v>
      </c>
      <c r="W319" s="26">
        <f t="shared" si="83"/>
        <v>428462227594.79999</v>
      </c>
      <c r="X319" s="26">
        <f t="shared" si="84"/>
        <v>428462.2275948</v>
      </c>
      <c r="Y319" s="26">
        <f t="shared" si="85"/>
        <v>7770811354.6000004</v>
      </c>
      <c r="Z319" s="26">
        <f t="shared" si="86"/>
        <v>7770.8113546000004</v>
      </c>
      <c r="AA319" s="9">
        <f t="shared" si="87"/>
        <v>26720470390196.898</v>
      </c>
      <c r="AB319" s="9">
        <v>2672.0470390196901</v>
      </c>
      <c r="AC319" s="9">
        <f t="shared" si="88"/>
        <v>916987425378.59998</v>
      </c>
      <c r="AD319" s="9">
        <v>916987.42537860002</v>
      </c>
      <c r="AE319" s="21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  <c r="DT319" s="22"/>
      <c r="DU319" s="22"/>
      <c r="DV319" s="22"/>
      <c r="DW319" s="22"/>
      <c r="DX319" s="22"/>
      <c r="DY319" s="22"/>
      <c r="DZ319" s="22"/>
      <c r="EA319" s="22"/>
      <c r="EB319" s="22"/>
      <c r="EC319" s="22"/>
      <c r="ED319" s="22"/>
      <c r="EE319" s="22"/>
      <c r="EF319" s="22"/>
      <c r="EG319" s="22"/>
      <c r="EH319" s="22"/>
      <c r="EI319" s="22"/>
      <c r="EJ319" s="22"/>
      <c r="EK319" s="22"/>
      <c r="EL319" s="22"/>
      <c r="EM319" s="22"/>
      <c r="EN319" s="22"/>
      <c r="EO319" s="22"/>
      <c r="EP319" s="22"/>
      <c r="EQ319" s="22"/>
      <c r="ER319" s="22"/>
      <c r="ES319" s="22"/>
      <c r="ET319" s="22"/>
      <c r="EU319" s="22"/>
      <c r="EV319" s="22"/>
      <c r="EW319" s="22"/>
      <c r="EX319" s="22"/>
      <c r="EY319" s="22"/>
      <c r="EZ319" s="22"/>
      <c r="FA319" s="22"/>
      <c r="FB319" s="22"/>
      <c r="FC319" s="22"/>
      <c r="FD319" s="22"/>
      <c r="FE319" s="22"/>
      <c r="FF319" s="22"/>
      <c r="FG319" s="22"/>
      <c r="FH319" s="22"/>
      <c r="FI319" s="22"/>
      <c r="FJ319" s="22"/>
      <c r="FK319" s="22"/>
      <c r="FL319" s="22"/>
      <c r="FM319" s="22"/>
      <c r="FN319" s="22"/>
      <c r="FO319" s="22"/>
      <c r="FP319" s="22"/>
      <c r="FQ319" s="22"/>
      <c r="FR319" s="22"/>
      <c r="FS319" s="22"/>
      <c r="FT319" s="22"/>
      <c r="FU319" s="22"/>
      <c r="FV319" s="22"/>
      <c r="FW319" s="22"/>
      <c r="FX319" s="22"/>
      <c r="FY319" s="22"/>
      <c r="FZ319" s="22"/>
      <c r="GA319" s="22"/>
      <c r="GB319" s="22"/>
      <c r="GC319" s="22"/>
      <c r="GD319" s="22"/>
      <c r="GE319" s="22"/>
      <c r="GF319" s="22"/>
      <c r="GG319" s="22"/>
      <c r="GH319" s="22"/>
      <c r="GI319" s="22"/>
      <c r="GJ319" s="22"/>
      <c r="GK319" s="22"/>
      <c r="GL319" s="22"/>
      <c r="GM319" s="22"/>
      <c r="GN319" s="22"/>
      <c r="GO319" s="22"/>
      <c r="GP319" s="22"/>
      <c r="GQ319" s="22"/>
      <c r="GR319" s="22"/>
      <c r="GS319" s="22"/>
      <c r="GT319" s="22"/>
    </row>
    <row r="320" spans="1:204">
      <c r="A320" s="7" t="s">
        <v>76</v>
      </c>
      <c r="B320" s="8">
        <v>2020</v>
      </c>
      <c r="C320" s="23">
        <v>630.33000000000004</v>
      </c>
      <c r="D320" s="24">
        <v>556.30999999999995</v>
      </c>
      <c r="E320" s="32">
        <v>4.2699999999999996</v>
      </c>
      <c r="F320" s="33" t="s">
        <v>86</v>
      </c>
      <c r="G320" s="26">
        <f t="shared" si="78"/>
        <v>14206404550000</v>
      </c>
      <c r="H320" s="26">
        <f t="shared" si="79"/>
        <v>1420.640455</v>
      </c>
      <c r="I320" s="26">
        <f t="shared" si="80"/>
        <v>218343712200</v>
      </c>
      <c r="J320" s="26">
        <f t="shared" si="90"/>
        <v>218343.71220000001</v>
      </c>
      <c r="K320" s="27">
        <v>155001</v>
      </c>
      <c r="L320" s="27">
        <v>38.049999999999997</v>
      </c>
      <c r="M320" s="26">
        <f t="shared" si="81"/>
        <v>5291318504.8184996</v>
      </c>
      <c r="N320" s="26">
        <f t="shared" si="91"/>
        <v>5291.3185048184996</v>
      </c>
      <c r="O320" s="26">
        <f t="shared" si="82"/>
        <v>333667358928.75</v>
      </c>
      <c r="P320" s="26">
        <f t="shared" si="92"/>
        <v>333667.35892874998</v>
      </c>
      <c r="Q320" s="27">
        <v>23059.46</v>
      </c>
      <c r="R320" s="28">
        <f>Q320*18%</f>
        <v>4150.7028</v>
      </c>
      <c r="S320" s="28">
        <f>Q320*15.5%</f>
        <v>3574.2163</v>
      </c>
      <c r="T320" s="28">
        <f>Q320*15.8%</f>
        <v>3643.3946799999999</v>
      </c>
      <c r="U320" s="28">
        <f>Q320*44%</f>
        <v>10146.162399999999</v>
      </c>
      <c r="V320" s="28">
        <f>Q320*6.7%</f>
        <v>1544.9838199999999</v>
      </c>
      <c r="W320" s="26">
        <f t="shared" si="83"/>
        <v>168256117025.20001</v>
      </c>
      <c r="X320" s="26">
        <f t="shared" si="84"/>
        <v>168256.11702519999</v>
      </c>
      <c r="Y320" s="26">
        <f t="shared" si="85"/>
        <v>3154534128</v>
      </c>
      <c r="Z320" s="26">
        <f t="shared" si="86"/>
        <v>3154.5341279999998</v>
      </c>
      <c r="AA320" s="9">
        <f t="shared" si="87"/>
        <v>14379951985530</v>
      </c>
      <c r="AB320" s="9">
        <v>1437.9951985529999</v>
      </c>
      <c r="AC320" s="9">
        <f t="shared" si="88"/>
        <v>555165605256.75</v>
      </c>
      <c r="AD320" s="9">
        <v>555165.60525675002</v>
      </c>
      <c r="AE320" s="21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22"/>
      <c r="DX320" s="22"/>
      <c r="DY320" s="22"/>
      <c r="DZ320" s="22"/>
      <c r="EA320" s="22"/>
      <c r="EB320" s="22"/>
      <c r="EC320" s="22"/>
      <c r="ED320" s="22"/>
      <c r="EE320" s="22"/>
      <c r="EF320" s="22"/>
      <c r="EG320" s="22"/>
      <c r="EH320" s="22"/>
      <c r="EI320" s="22"/>
      <c r="EJ320" s="22"/>
      <c r="EK320" s="22"/>
      <c r="EL320" s="22"/>
      <c r="EM320" s="22"/>
      <c r="EN320" s="22"/>
      <c r="EO320" s="22"/>
      <c r="EP320" s="22"/>
      <c r="EQ320" s="22"/>
      <c r="ER320" s="22"/>
      <c r="ES320" s="22"/>
      <c r="ET320" s="22"/>
      <c r="EU320" s="22"/>
      <c r="EV320" s="22"/>
      <c r="EW320" s="22"/>
      <c r="EX320" s="22"/>
      <c r="EY320" s="22"/>
      <c r="EZ320" s="22"/>
      <c r="FA320" s="22"/>
      <c r="FB320" s="22"/>
      <c r="FC320" s="22"/>
      <c r="FD320" s="22"/>
      <c r="FE320" s="22"/>
      <c r="FF320" s="22"/>
      <c r="FG320" s="22"/>
      <c r="FH320" s="22"/>
      <c r="FI320" s="22"/>
      <c r="FJ320" s="22"/>
      <c r="FK320" s="22"/>
      <c r="FL320" s="22"/>
      <c r="FM320" s="22"/>
      <c r="FN320" s="22"/>
      <c r="FO320" s="22"/>
      <c r="FP320" s="22"/>
      <c r="FQ320" s="22"/>
      <c r="FR320" s="22"/>
      <c r="FS320" s="22"/>
      <c r="FT320" s="22"/>
      <c r="FU320" s="22"/>
      <c r="FV320" s="22"/>
      <c r="FW320" s="22"/>
      <c r="FX320" s="22"/>
      <c r="FY320" s="22"/>
      <c r="FZ320" s="22"/>
      <c r="GA320" s="22"/>
      <c r="GB320" s="22"/>
      <c r="GC320" s="22"/>
      <c r="GD320" s="22"/>
      <c r="GE320" s="22"/>
      <c r="GF320" s="22"/>
      <c r="GG320" s="22"/>
      <c r="GH320" s="22"/>
      <c r="GI320" s="22"/>
      <c r="GJ320" s="22"/>
      <c r="GK320" s="22"/>
      <c r="GL320" s="22"/>
      <c r="GM320" s="22"/>
      <c r="GN320" s="22"/>
      <c r="GO320" s="22"/>
      <c r="GP320" s="22"/>
      <c r="GQ320" s="22"/>
      <c r="GR320" s="22"/>
      <c r="GS320" s="22"/>
      <c r="GT320" s="22"/>
    </row>
    <row r="321" spans="1:204">
      <c r="A321" s="7" t="s">
        <v>76</v>
      </c>
      <c r="B321" s="8">
        <v>2021</v>
      </c>
      <c r="C321" s="23">
        <v>670.39</v>
      </c>
      <c r="D321" s="24">
        <v>265.95999999999998</v>
      </c>
      <c r="E321" s="32">
        <v>4.51</v>
      </c>
      <c r="F321" s="33" t="s">
        <v>87</v>
      </c>
      <c r="G321" s="26">
        <f t="shared" si="78"/>
        <v>13575075155000</v>
      </c>
      <c r="H321" s="26">
        <f t="shared" si="79"/>
        <v>1357.5075155</v>
      </c>
      <c r="I321" s="26">
        <f t="shared" si="80"/>
        <v>210459897800</v>
      </c>
      <c r="J321" s="26">
        <f t="shared" si="90"/>
        <v>210459.89780000001</v>
      </c>
      <c r="K321" s="27">
        <v>149172</v>
      </c>
      <c r="L321" s="27">
        <v>39.840000000000003</v>
      </c>
      <c r="M321" s="26">
        <f t="shared" si="81"/>
        <v>5331892506.6815996</v>
      </c>
      <c r="N321" s="26">
        <f t="shared" si="91"/>
        <v>5331.8925066816</v>
      </c>
      <c r="O321" s="26">
        <f t="shared" si="82"/>
        <v>336225931056</v>
      </c>
      <c r="P321" s="26">
        <f t="shared" si="92"/>
        <v>336225.931056</v>
      </c>
      <c r="Q321" s="27">
        <v>25701.06</v>
      </c>
      <c r="R321" s="28">
        <f>Q321*19.5%</f>
        <v>5011.7066999999997</v>
      </c>
      <c r="S321" s="28">
        <f>Q321*16.2%</f>
        <v>4163.5717199999999</v>
      </c>
      <c r="T321" s="28">
        <f>Q321*14%</f>
        <v>3598.1484</v>
      </c>
      <c r="U321" s="28">
        <f>Q321*44.3%</f>
        <v>11385.569579999999</v>
      </c>
      <c r="V321" s="28">
        <f>Q321*6.1%</f>
        <v>1567.76466</v>
      </c>
      <c r="W321" s="26">
        <f t="shared" si="83"/>
        <v>188697182520</v>
      </c>
      <c r="X321" s="26">
        <f t="shared" si="84"/>
        <v>188697.18252</v>
      </c>
      <c r="Y321" s="26">
        <f t="shared" si="85"/>
        <v>3526185432</v>
      </c>
      <c r="Z321" s="26">
        <f t="shared" si="86"/>
        <v>3526.1854320000002</v>
      </c>
      <c r="AA321" s="9">
        <f t="shared" si="87"/>
        <v>13769104230026.699</v>
      </c>
      <c r="AB321" s="9">
        <v>1376.9104230026701</v>
      </c>
      <c r="AC321" s="9">
        <f t="shared" si="88"/>
        <v>550212014288</v>
      </c>
      <c r="AD321" s="9">
        <v>550212.01428799995</v>
      </c>
      <c r="AE321" s="21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  <c r="DU321" s="22"/>
      <c r="DV321" s="22"/>
      <c r="DW321" s="22"/>
      <c r="DX321" s="22"/>
      <c r="DY321" s="22"/>
      <c r="DZ321" s="22"/>
      <c r="EA321" s="22"/>
      <c r="EB321" s="22"/>
      <c r="EC321" s="22"/>
      <c r="ED321" s="22"/>
      <c r="EE321" s="22"/>
      <c r="EF321" s="22"/>
      <c r="EG321" s="22"/>
      <c r="EH321" s="22"/>
      <c r="EI321" s="22"/>
      <c r="EJ321" s="22"/>
      <c r="EK321" s="22"/>
      <c r="EL321" s="22"/>
      <c r="EM321" s="22"/>
      <c r="EN321" s="22"/>
      <c r="EO321" s="22"/>
      <c r="EP321" s="22"/>
      <c r="EQ321" s="22"/>
      <c r="ER321" s="22"/>
      <c r="ES321" s="22"/>
      <c r="ET321" s="22"/>
      <c r="EU321" s="22"/>
      <c r="EV321" s="22"/>
      <c r="EW321" s="22"/>
      <c r="EX321" s="22"/>
      <c r="EY321" s="22"/>
      <c r="EZ321" s="22"/>
      <c r="FA321" s="22"/>
      <c r="FB321" s="22"/>
      <c r="FC321" s="22"/>
      <c r="FD321" s="22"/>
      <c r="FE321" s="22"/>
      <c r="FF321" s="22"/>
      <c r="FG321" s="22"/>
      <c r="FH321" s="22"/>
      <c r="FI321" s="22"/>
      <c r="FJ321" s="22"/>
      <c r="FK321" s="22"/>
      <c r="FL321" s="22"/>
      <c r="FM321" s="22"/>
      <c r="FN321" s="22"/>
      <c r="FO321" s="22"/>
      <c r="FP321" s="22"/>
      <c r="FQ321" s="22"/>
      <c r="FR321" s="22"/>
      <c r="FS321" s="22"/>
      <c r="FT321" s="22"/>
      <c r="FU321" s="22"/>
      <c r="FV321" s="22"/>
      <c r="FW321" s="22"/>
      <c r="FX321" s="22"/>
      <c r="FY321" s="22"/>
      <c r="FZ321" s="22"/>
      <c r="GA321" s="22"/>
      <c r="GB321" s="22"/>
      <c r="GC321" s="22"/>
      <c r="GD321" s="22"/>
      <c r="GE321" s="22"/>
      <c r="GF321" s="22"/>
      <c r="GG321" s="22"/>
      <c r="GH321" s="22"/>
      <c r="GI321" s="22"/>
      <c r="GJ321" s="22"/>
      <c r="GK321" s="22"/>
      <c r="GL321" s="22"/>
      <c r="GM321" s="22"/>
      <c r="GN321" s="22"/>
      <c r="GO321" s="22"/>
      <c r="GP321" s="22"/>
      <c r="GQ321" s="22"/>
      <c r="GR321" s="22"/>
      <c r="GS321" s="22"/>
      <c r="GT321" s="22"/>
    </row>
    <row r="322" spans="1:204">
      <c r="A322" s="7" t="s">
        <v>76</v>
      </c>
      <c r="B322" s="8">
        <v>2022</v>
      </c>
      <c r="C322" s="23">
        <v>526.80999999999995</v>
      </c>
      <c r="D322" s="24">
        <v>193.83</v>
      </c>
      <c r="E322" s="32">
        <v>2.31</v>
      </c>
      <c r="F322" s="33" t="s">
        <v>88</v>
      </c>
      <c r="G322" s="26">
        <f t="shared" ref="G322:G385" si="95">(31.6%*27*C322+13.8%*133*D322+10.6%*106*E322+64.7%*137*F322)*100000000</f>
        <v>8771153150000</v>
      </c>
      <c r="H322" s="26">
        <f t="shared" ref="H322:H385" si="96">G322/10000000000</f>
        <v>877.11531500000001</v>
      </c>
      <c r="I322" s="26">
        <f t="shared" ref="I322:I385" si="97">(31.6%*C322*1+13.8%*D322*1.8+10.6%*E322*0.9+64.7%*F322*2)*100000000</f>
        <v>137736930600</v>
      </c>
      <c r="J322" s="26">
        <f t="shared" si="90"/>
        <v>137736.93059999999</v>
      </c>
      <c r="K322" s="27">
        <v>142254</v>
      </c>
      <c r="L322" s="27">
        <v>38.619999999999997</v>
      </c>
      <c r="M322" s="26">
        <f t="shared" ref="M322:M385" si="98">K322*L322*2.458*365</f>
        <v>4928916937.9715996</v>
      </c>
      <c r="N322" s="26">
        <f t="shared" si="91"/>
        <v>4928.9169379716004</v>
      </c>
      <c r="O322" s="26">
        <f t="shared" ref="O322:O385" si="99">K322*L322*155*365</f>
        <v>310814534331</v>
      </c>
      <c r="P322" s="26">
        <f t="shared" si="92"/>
        <v>310814.534331</v>
      </c>
      <c r="Q322" s="27">
        <v>20307.150000000001</v>
      </c>
      <c r="R322" s="28">
        <f>Q322*19.5%</f>
        <v>3959.8942499999998</v>
      </c>
      <c r="S322" s="28">
        <f>Q322*16.2%</f>
        <v>3289.7583</v>
      </c>
      <c r="T322" s="28">
        <f>Q322*14%</f>
        <v>2843.0010000000002</v>
      </c>
      <c r="U322" s="28">
        <f>Q322*44.3%</f>
        <v>8996.0674500000005</v>
      </c>
      <c r="V322" s="28">
        <f>Q322*6.1%</f>
        <v>1238.73615</v>
      </c>
      <c r="W322" s="26">
        <f t="shared" ref="W322:W385" si="100">(417*R322+1670*S322+786*T322+591*U322+172*V322)*10000</f>
        <v>149095095300</v>
      </c>
      <c r="X322" s="26">
        <f t="shared" ref="X322:X385" si="101">W322/1000000</f>
        <v>149095.09529999999</v>
      </c>
      <c r="Y322" s="26">
        <f t="shared" ref="Y322:Y385" si="102">(8.5*R322+26.5*S322+16*T322+12*U322+3.5*V322)*10000</f>
        <v>2786140980</v>
      </c>
      <c r="Z322" s="26">
        <f t="shared" ref="Z322:Z385" si="103">Y322/1000000</f>
        <v>2786.1409800000001</v>
      </c>
      <c r="AA322" s="9">
        <f t="shared" si="87"/>
        <v>8925177162237.9707</v>
      </c>
      <c r="AB322" s="9">
        <v>892.51771622379704</v>
      </c>
      <c r="AC322" s="9">
        <f t="shared" si="88"/>
        <v>451337605911</v>
      </c>
      <c r="AD322" s="9">
        <v>451337.60591099999</v>
      </c>
      <c r="AE322" s="21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  <c r="DU322" s="22"/>
      <c r="DV322" s="22"/>
      <c r="DW322" s="22"/>
      <c r="DX322" s="22"/>
      <c r="DY322" s="22"/>
      <c r="DZ322" s="22"/>
      <c r="EA322" s="22"/>
      <c r="EB322" s="22"/>
      <c r="EC322" s="22"/>
      <c r="ED322" s="22"/>
      <c r="EE322" s="22"/>
      <c r="EF322" s="22"/>
      <c r="EG322" s="22"/>
      <c r="EH322" s="22"/>
      <c r="EI322" s="22"/>
      <c r="EJ322" s="22"/>
      <c r="EK322" s="22"/>
      <c r="EL322" s="22"/>
      <c r="EM322" s="22"/>
      <c r="EN322" s="22"/>
      <c r="EO322" s="22"/>
      <c r="EP322" s="22"/>
      <c r="EQ322" s="22"/>
      <c r="ER322" s="22"/>
      <c r="ES322" s="22"/>
      <c r="ET322" s="22"/>
      <c r="EU322" s="22"/>
      <c r="EV322" s="22"/>
      <c r="EW322" s="22"/>
      <c r="EX322" s="22"/>
      <c r="EY322" s="22"/>
      <c r="EZ322" s="22"/>
      <c r="FA322" s="22"/>
      <c r="FB322" s="22"/>
      <c r="FC322" s="22"/>
      <c r="FD322" s="22"/>
      <c r="FE322" s="22"/>
      <c r="FF322" s="22"/>
      <c r="FG322" s="22"/>
      <c r="FH322" s="22"/>
      <c r="FI322" s="22"/>
      <c r="FJ322" s="22"/>
      <c r="FK322" s="22"/>
      <c r="FL322" s="22"/>
      <c r="FM322" s="22"/>
      <c r="FN322" s="22"/>
      <c r="FO322" s="22"/>
      <c r="FP322" s="22"/>
      <c r="FQ322" s="22"/>
      <c r="FR322" s="22"/>
      <c r="FS322" s="22"/>
      <c r="FT322" s="22"/>
      <c r="FU322" s="22"/>
      <c r="FV322" s="22"/>
      <c r="FW322" s="22"/>
      <c r="FX322" s="22"/>
      <c r="FY322" s="22"/>
      <c r="FZ322" s="22"/>
      <c r="GA322" s="22"/>
      <c r="GB322" s="22"/>
      <c r="GC322" s="22"/>
      <c r="GD322" s="22"/>
      <c r="GE322" s="22"/>
      <c r="GF322" s="22"/>
      <c r="GG322" s="22"/>
      <c r="GH322" s="22"/>
      <c r="GI322" s="22"/>
      <c r="GJ322" s="22"/>
      <c r="GK322" s="22"/>
      <c r="GL322" s="22"/>
      <c r="GM322" s="22"/>
      <c r="GN322" s="22"/>
      <c r="GO322" s="22"/>
      <c r="GP322" s="22"/>
      <c r="GQ322" s="22"/>
      <c r="GR322" s="22"/>
      <c r="GS322" s="22"/>
      <c r="GT322" s="22"/>
    </row>
    <row r="323" spans="1:204">
      <c r="A323" s="7" t="s">
        <v>76</v>
      </c>
      <c r="B323" s="8">
        <v>2023</v>
      </c>
      <c r="C323" s="23">
        <v>1014.11</v>
      </c>
      <c r="D323" s="24">
        <v>292.51</v>
      </c>
      <c r="E323" s="32">
        <v>8.56</v>
      </c>
      <c r="F323" s="33" t="s">
        <v>89</v>
      </c>
      <c r="G323" s="26">
        <f t="shared" si="95"/>
        <v>21399646744000</v>
      </c>
      <c r="H323" s="26">
        <f t="shared" si="96"/>
        <v>2139.9646744000001</v>
      </c>
      <c r="I323" s="26">
        <f t="shared" si="97"/>
        <v>331187898800</v>
      </c>
      <c r="J323" s="26">
        <f t="shared" si="90"/>
        <v>331187.89880000002</v>
      </c>
      <c r="K323" s="27">
        <v>131336</v>
      </c>
      <c r="L323" s="27">
        <v>51.14</v>
      </c>
      <c r="M323" s="26">
        <f t="shared" si="98"/>
        <v>6025862975.7967997</v>
      </c>
      <c r="N323" s="26">
        <f t="shared" si="91"/>
        <v>6025.8629757968001</v>
      </c>
      <c r="O323" s="26">
        <f t="shared" si="99"/>
        <v>379987290988</v>
      </c>
      <c r="P323" s="26">
        <f t="shared" si="92"/>
        <v>379987.29098799999</v>
      </c>
      <c r="Q323" s="27">
        <v>77700</v>
      </c>
      <c r="R323" s="28">
        <f>Q323*19.5%</f>
        <v>15151.5</v>
      </c>
      <c r="S323" s="28">
        <f>Q323*16.2%</f>
        <v>12587.4</v>
      </c>
      <c r="T323" s="28">
        <f>Q323*14%</f>
        <v>10878</v>
      </c>
      <c r="U323" s="28">
        <f>Q323*44.3%</f>
        <v>34421.1</v>
      </c>
      <c r="V323" s="28">
        <f>Q323*6.1%</f>
        <v>4739.7</v>
      </c>
      <c r="W323" s="26">
        <f t="shared" si="100"/>
        <v>570473400000</v>
      </c>
      <c r="X323" s="26">
        <f t="shared" si="101"/>
        <v>570473.4</v>
      </c>
      <c r="Y323" s="26">
        <f t="shared" si="102"/>
        <v>10660440000</v>
      </c>
      <c r="Z323" s="26">
        <f t="shared" si="103"/>
        <v>10660.44</v>
      </c>
      <c r="AA323" s="9">
        <f t="shared" ref="AA323:AA386" si="104">G323+M323+W323</f>
        <v>21976146006975.801</v>
      </c>
      <c r="AB323" s="9">
        <v>2197.61460069758</v>
      </c>
      <c r="AC323" s="9">
        <f t="shared" ref="AC323:AC386" si="105">I323+O323+Y323</f>
        <v>721835629788</v>
      </c>
      <c r="AD323" s="9">
        <v>721835.62978800002</v>
      </c>
      <c r="AE323" s="21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  <c r="DU323" s="22"/>
      <c r="DV323" s="22"/>
      <c r="DW323" s="22"/>
      <c r="DX323" s="22"/>
      <c r="DY323" s="22"/>
      <c r="DZ323" s="22"/>
      <c r="EA323" s="22"/>
      <c r="EB323" s="22"/>
      <c r="EC323" s="22"/>
      <c r="ED323" s="22"/>
      <c r="EE323" s="22"/>
      <c r="EF323" s="22"/>
      <c r="EG323" s="22"/>
      <c r="EH323" s="22"/>
      <c r="EI323" s="22"/>
      <c r="EJ323" s="22"/>
      <c r="EK323" s="22"/>
      <c r="EL323" s="22"/>
      <c r="EM323" s="22"/>
      <c r="EN323" s="22"/>
      <c r="EO323" s="22"/>
      <c r="EP323" s="22"/>
      <c r="EQ323" s="22"/>
      <c r="ER323" s="22"/>
      <c r="ES323" s="22"/>
      <c r="ET323" s="22"/>
      <c r="EU323" s="22"/>
      <c r="EV323" s="22"/>
      <c r="EW323" s="22"/>
      <c r="EX323" s="22"/>
      <c r="EY323" s="22"/>
      <c r="EZ323" s="22"/>
      <c r="FA323" s="22"/>
      <c r="FB323" s="22"/>
      <c r="FC323" s="22"/>
      <c r="FD323" s="22"/>
      <c r="FE323" s="22"/>
      <c r="FF323" s="22"/>
      <c r="FG323" s="22"/>
      <c r="FH323" s="22"/>
      <c r="FI323" s="22"/>
      <c r="FJ323" s="22"/>
      <c r="FK323" s="22"/>
      <c r="FL323" s="22"/>
      <c r="FM323" s="22"/>
      <c r="FN323" s="22"/>
      <c r="FO323" s="22"/>
      <c r="FP323" s="22"/>
      <c r="FQ323" s="22"/>
      <c r="FR323" s="22"/>
      <c r="FS323" s="22"/>
      <c r="FT323" s="22"/>
      <c r="FU323" s="22"/>
      <c r="FV323" s="22"/>
      <c r="FW323" s="22"/>
      <c r="FX323" s="22"/>
      <c r="FY323" s="22"/>
      <c r="FZ323" s="22"/>
      <c r="GA323" s="22"/>
      <c r="GB323" s="22"/>
      <c r="GC323" s="22"/>
      <c r="GD323" s="22"/>
      <c r="GE323" s="22"/>
      <c r="GF323" s="22"/>
      <c r="GG323" s="22"/>
      <c r="GH323" s="22"/>
      <c r="GI323" s="22"/>
      <c r="GJ323" s="22"/>
      <c r="GK323" s="22"/>
      <c r="GL323" s="22"/>
      <c r="GM323" s="22"/>
      <c r="GN323" s="22"/>
      <c r="GO323" s="22"/>
      <c r="GP323" s="22"/>
      <c r="GQ323" s="22"/>
      <c r="GR323" s="22"/>
      <c r="GS323" s="22"/>
      <c r="GT323" s="22"/>
    </row>
    <row r="324" spans="1:204">
      <c r="A324" s="7" t="s">
        <v>76</v>
      </c>
      <c r="B324" s="8">
        <v>2024</v>
      </c>
      <c r="C324" s="28">
        <v>1072.92</v>
      </c>
      <c r="D324" s="28">
        <v>315.48</v>
      </c>
      <c r="E324" s="34">
        <v>8.06</v>
      </c>
      <c r="F324" s="28">
        <v>2707.33</v>
      </c>
      <c r="G324" s="26">
        <f t="shared" si="95"/>
        <v>25501005939000</v>
      </c>
      <c r="H324" s="26">
        <f t="shared" si="96"/>
        <v>2550.1005939000001</v>
      </c>
      <c r="I324" s="26">
        <f t="shared" si="97"/>
        <v>392146189600</v>
      </c>
      <c r="J324" s="26">
        <f t="shared" si="90"/>
        <v>392146.18959999998</v>
      </c>
      <c r="K324" s="31">
        <v>131336</v>
      </c>
      <c r="L324" s="31">
        <v>51.14</v>
      </c>
      <c r="M324" s="26">
        <f t="shared" si="98"/>
        <v>6025862975.7967997</v>
      </c>
      <c r="N324" s="26">
        <f t="shared" ref="N324" si="106">M324/10000000000</f>
        <v>0.60258629757967996</v>
      </c>
      <c r="O324" s="26">
        <f t="shared" si="99"/>
        <v>379987290988</v>
      </c>
      <c r="P324" s="26">
        <f t="shared" si="92"/>
        <v>379987.29098799999</v>
      </c>
      <c r="Q324" s="31">
        <v>77700</v>
      </c>
      <c r="R324" s="28">
        <f>Q324*19.5%</f>
        <v>15151.5</v>
      </c>
      <c r="S324" s="28">
        <f>Q324*16.2%</f>
        <v>12587.4</v>
      </c>
      <c r="T324" s="28">
        <f>Q324*14%</f>
        <v>10878</v>
      </c>
      <c r="U324" s="28">
        <f>Q324*44.3%</f>
        <v>34421.1</v>
      </c>
      <c r="V324" s="28">
        <f>Q324*6.1%</f>
        <v>4739.7</v>
      </c>
      <c r="W324" s="26">
        <f t="shared" si="100"/>
        <v>570473400000</v>
      </c>
      <c r="X324" s="26">
        <f t="shared" si="101"/>
        <v>570473.4</v>
      </c>
      <c r="Y324" s="26">
        <f t="shared" si="102"/>
        <v>10660440000</v>
      </c>
      <c r="Z324" s="26">
        <f t="shared" si="103"/>
        <v>10660.44</v>
      </c>
      <c r="AA324" s="9">
        <f t="shared" si="104"/>
        <v>26077505201975.801</v>
      </c>
      <c r="AB324" s="9">
        <v>2607.75052019758</v>
      </c>
      <c r="AC324" s="9">
        <f t="shared" si="105"/>
        <v>782793920588</v>
      </c>
      <c r="AD324" s="9">
        <v>782793.92058799998</v>
      </c>
      <c r="AE324" s="21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/>
      <c r="DY324" s="22"/>
      <c r="DZ324" s="22"/>
      <c r="EA324" s="22"/>
      <c r="EB324" s="22"/>
      <c r="EC324" s="22"/>
      <c r="ED324" s="22"/>
      <c r="EE324" s="22"/>
      <c r="EF324" s="22"/>
      <c r="EG324" s="22"/>
      <c r="EH324" s="22"/>
      <c r="EI324" s="22"/>
      <c r="EJ324" s="22"/>
      <c r="EK324" s="22"/>
      <c r="EL324" s="22"/>
      <c r="EM324" s="22"/>
      <c r="EN324" s="22"/>
      <c r="EO324" s="22"/>
      <c r="EP324" s="22"/>
      <c r="EQ324" s="22"/>
      <c r="ER324" s="22"/>
      <c r="ES324" s="22"/>
      <c r="ET324" s="22"/>
      <c r="EU324" s="22"/>
      <c r="EV324" s="22"/>
      <c r="EW324" s="22"/>
      <c r="EX324" s="22"/>
      <c r="EY324" s="22"/>
      <c r="EZ324" s="22"/>
      <c r="FA324" s="22"/>
      <c r="FB324" s="22"/>
      <c r="FC324" s="22"/>
      <c r="FD324" s="22"/>
      <c r="FE324" s="22"/>
      <c r="FF324" s="22"/>
      <c r="FG324" s="22"/>
      <c r="FH324" s="22"/>
      <c r="FI324" s="22"/>
      <c r="FJ324" s="22"/>
      <c r="FK324" s="22"/>
      <c r="FL324" s="22"/>
      <c r="FM324" s="22"/>
      <c r="FN324" s="22"/>
      <c r="FO324" s="22"/>
      <c r="FP324" s="22"/>
      <c r="FQ324" s="22"/>
      <c r="FR324" s="22"/>
      <c r="FS324" s="22"/>
      <c r="FT324" s="22"/>
      <c r="FU324" s="22"/>
      <c r="FV324" s="22"/>
      <c r="FW324" s="22"/>
      <c r="FX324" s="22"/>
      <c r="FY324" s="22"/>
      <c r="FZ324" s="22"/>
      <c r="GA324" s="22"/>
      <c r="GB324" s="22"/>
      <c r="GC324" s="22"/>
      <c r="GD324" s="22"/>
      <c r="GE324" s="22"/>
      <c r="GF324" s="22"/>
      <c r="GG324" s="22"/>
      <c r="GH324" s="22"/>
      <c r="GI324" s="22"/>
      <c r="GJ324" s="22"/>
      <c r="GK324" s="22"/>
      <c r="GL324" s="22"/>
      <c r="GM324" s="22"/>
      <c r="GN324" s="22"/>
      <c r="GO324" s="22"/>
      <c r="GP324" s="22"/>
      <c r="GQ324" s="22"/>
      <c r="GR324" s="22"/>
      <c r="GS324" s="22"/>
      <c r="GT324" s="22"/>
      <c r="GU324" s="22"/>
      <c r="GV324" s="22"/>
    </row>
    <row r="325" spans="1:204">
      <c r="A325" s="7" t="s">
        <v>90</v>
      </c>
      <c r="B325" s="8">
        <v>2008</v>
      </c>
      <c r="C325" s="23">
        <v>166.7</v>
      </c>
      <c r="D325" s="24">
        <v>563.52</v>
      </c>
      <c r="E325" s="32">
        <v>1.65</v>
      </c>
      <c r="F325" s="31">
        <v>123.241781</v>
      </c>
      <c r="G325" s="26">
        <f t="shared" si="95"/>
        <v>2270769810605.8999</v>
      </c>
      <c r="H325" s="26">
        <f t="shared" si="96"/>
        <v>227.07698106058999</v>
      </c>
      <c r="I325" s="26">
        <f t="shared" si="97"/>
        <v>35228784261.400002</v>
      </c>
      <c r="J325" s="26">
        <f t="shared" si="90"/>
        <v>35228.784261399996</v>
      </c>
      <c r="K325" s="27">
        <v>90323</v>
      </c>
      <c r="L325" s="27">
        <v>57.58</v>
      </c>
      <c r="M325" s="26">
        <f t="shared" si="98"/>
        <v>4666000246.6977997</v>
      </c>
      <c r="N325" s="26">
        <f t="shared" si="91"/>
        <v>4666.0002466978003</v>
      </c>
      <c r="O325" s="26">
        <f t="shared" si="99"/>
        <v>294235166085.5</v>
      </c>
      <c r="P325" s="26">
        <f t="shared" si="92"/>
        <v>294235.16608549998</v>
      </c>
      <c r="Q325" s="27">
        <v>10385.379999999999</v>
      </c>
      <c r="R325" s="28">
        <f>Q325*27.3%</f>
        <v>2835.20874</v>
      </c>
      <c r="S325" s="28">
        <f>Q325*24.9%</f>
        <v>2585.9596200000001</v>
      </c>
      <c r="T325" s="28">
        <f>Q325*3.3%</f>
        <v>342.71753999999999</v>
      </c>
      <c r="U325" s="28">
        <f>Q325*36.7%</f>
        <v>3811.4344599999999</v>
      </c>
      <c r="V325" s="28">
        <f>Q325*7.8%</f>
        <v>810.05963999999994</v>
      </c>
      <c r="W325" s="26">
        <f t="shared" si="100"/>
        <v>81620986203.600006</v>
      </c>
      <c r="X325" s="26">
        <f t="shared" si="101"/>
        <v>81620.986203599998</v>
      </c>
      <c r="Y325" s="26">
        <f t="shared" si="102"/>
        <v>1466831071.2</v>
      </c>
      <c r="Z325" s="26">
        <f t="shared" si="103"/>
        <v>1466.8310712</v>
      </c>
      <c r="AA325" s="9">
        <f t="shared" si="104"/>
        <v>2357056797056.2002</v>
      </c>
      <c r="AB325" s="9">
        <v>235.70567970562001</v>
      </c>
      <c r="AC325" s="9">
        <f t="shared" si="105"/>
        <v>330930781418.09998</v>
      </c>
      <c r="AD325" s="9">
        <v>330930.7814181</v>
      </c>
      <c r="AE325" s="21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  <c r="DU325" s="22"/>
      <c r="DV325" s="22"/>
      <c r="DW325" s="22"/>
      <c r="DX325" s="22"/>
      <c r="DY325" s="22"/>
      <c r="DZ325" s="22"/>
      <c r="EA325" s="22"/>
      <c r="EB325" s="22"/>
      <c r="EC325" s="22"/>
      <c r="ED325" s="22"/>
      <c r="EE325" s="22"/>
      <c r="EF325" s="22"/>
      <c r="EG325" s="22"/>
      <c r="EH325" s="22"/>
      <c r="EI325" s="22"/>
      <c r="EJ325" s="22"/>
      <c r="EK325" s="22"/>
      <c r="EL325" s="22"/>
      <c r="EM325" s="22"/>
      <c r="EN325" s="22"/>
      <c r="EO325" s="22"/>
      <c r="EP325" s="22"/>
      <c r="EQ325" s="22"/>
      <c r="ER325" s="22"/>
      <c r="ES325" s="22"/>
      <c r="ET325" s="22"/>
      <c r="EU325" s="22"/>
      <c r="EV325" s="22"/>
      <c r="EW325" s="22"/>
      <c r="EX325" s="22"/>
      <c r="EY325" s="22"/>
      <c r="EZ325" s="22"/>
      <c r="FA325" s="22"/>
      <c r="FB325" s="22"/>
      <c r="FC325" s="22"/>
      <c r="FD325" s="22"/>
      <c r="FE325" s="22"/>
      <c r="FF325" s="22"/>
      <c r="FG325" s="22"/>
      <c r="FH325" s="22"/>
      <c r="FI325" s="22"/>
      <c r="FJ325" s="22"/>
      <c r="FK325" s="22"/>
      <c r="FL325" s="22"/>
      <c r="FM325" s="22"/>
      <c r="FN325" s="22"/>
      <c r="FO325" s="22"/>
      <c r="FP325" s="22"/>
      <c r="FQ325" s="22"/>
      <c r="FR325" s="22"/>
      <c r="FS325" s="22"/>
      <c r="FT325" s="22"/>
      <c r="FU325" s="22"/>
      <c r="FV325" s="22"/>
      <c r="FW325" s="22"/>
      <c r="FX325" s="22"/>
      <c r="FY325" s="22"/>
      <c r="FZ325" s="22"/>
      <c r="GA325" s="22"/>
      <c r="GB325" s="22"/>
      <c r="GC325" s="22"/>
      <c r="GD325" s="22"/>
      <c r="GE325" s="22"/>
      <c r="GF325" s="22"/>
      <c r="GG325" s="22"/>
      <c r="GH325" s="22"/>
      <c r="GI325" s="22"/>
      <c r="GJ325" s="22"/>
      <c r="GK325" s="22"/>
      <c r="GL325" s="22"/>
      <c r="GM325" s="22"/>
      <c r="GN325" s="22"/>
      <c r="GO325" s="22"/>
      <c r="GP325" s="22"/>
      <c r="GQ325" s="22"/>
      <c r="GR325" s="22"/>
      <c r="GS325" s="22"/>
      <c r="GT325" s="22"/>
    </row>
    <row r="326" spans="1:204">
      <c r="A326" s="7" t="s">
        <v>90</v>
      </c>
      <c r="B326" s="8">
        <v>2009</v>
      </c>
      <c r="C326" s="23">
        <v>167.31</v>
      </c>
      <c r="D326" s="24">
        <v>618.28</v>
      </c>
      <c r="E326" s="32">
        <v>1.7</v>
      </c>
      <c r="F326" s="31">
        <v>157.69541699999999</v>
      </c>
      <c r="G326" s="26">
        <f t="shared" si="95"/>
        <v>2677246530746.2998</v>
      </c>
      <c r="H326" s="26">
        <f t="shared" si="96"/>
        <v>267.72465307463</v>
      </c>
      <c r="I326" s="26">
        <f t="shared" si="97"/>
        <v>41067076159.800003</v>
      </c>
      <c r="J326" s="26">
        <f t="shared" si="90"/>
        <v>41067.076159800003</v>
      </c>
      <c r="K326" s="27">
        <v>101512</v>
      </c>
      <c r="L326" s="27">
        <v>60.15</v>
      </c>
      <c r="M326" s="26">
        <f t="shared" si="98"/>
        <v>5478072290.5559998</v>
      </c>
      <c r="N326" s="26">
        <f t="shared" si="91"/>
        <v>5478.0722905559996</v>
      </c>
      <c r="O326" s="26">
        <f t="shared" si="99"/>
        <v>345443940210</v>
      </c>
      <c r="P326" s="26">
        <f t="shared" si="92"/>
        <v>345443.94020999997</v>
      </c>
      <c r="Q326" s="27">
        <v>12015.85</v>
      </c>
      <c r="R326" s="28">
        <f>Q326*28.9%</f>
        <v>3472.5806499999999</v>
      </c>
      <c r="S326" s="28">
        <f>Q326*23.4%</f>
        <v>2811.7089000000001</v>
      </c>
      <c r="T326" s="28">
        <f>Q326*3.5%</f>
        <v>420.55475000000001</v>
      </c>
      <c r="U326" s="28">
        <f>Q326*35.9%</f>
        <v>4313.6901500000004</v>
      </c>
      <c r="V326" s="28">
        <f>Q326*8.4%</f>
        <v>1009.3314</v>
      </c>
      <c r="W326" s="26">
        <f t="shared" si="100"/>
        <v>91971719070</v>
      </c>
      <c r="X326" s="26">
        <f t="shared" si="101"/>
        <v>91971.719070000006</v>
      </c>
      <c r="Y326" s="26">
        <f t="shared" si="102"/>
        <v>1660530390.75</v>
      </c>
      <c r="Z326" s="26">
        <f t="shared" si="103"/>
        <v>1660.5303907499999</v>
      </c>
      <c r="AA326" s="9">
        <f t="shared" si="104"/>
        <v>2774696322106.8599</v>
      </c>
      <c r="AB326" s="9">
        <v>277.46963221068597</v>
      </c>
      <c r="AC326" s="9">
        <f t="shared" si="105"/>
        <v>388171546760.54999</v>
      </c>
      <c r="AD326" s="9">
        <v>388171.54676055</v>
      </c>
      <c r="AE326" s="21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  <c r="DU326" s="22"/>
      <c r="DV326" s="22"/>
      <c r="DW326" s="22"/>
      <c r="DX326" s="22"/>
      <c r="DY326" s="22"/>
      <c r="DZ326" s="22"/>
      <c r="EA326" s="22"/>
      <c r="EB326" s="22"/>
      <c r="EC326" s="22"/>
      <c r="ED326" s="22"/>
      <c r="EE326" s="22"/>
      <c r="EF326" s="22"/>
      <c r="EG326" s="22"/>
      <c r="EH326" s="22"/>
      <c r="EI326" s="22"/>
      <c r="EJ326" s="22"/>
      <c r="EK326" s="22"/>
      <c r="EL326" s="22"/>
      <c r="EM326" s="22"/>
      <c r="EN326" s="22"/>
      <c r="EO326" s="22"/>
      <c r="EP326" s="22"/>
      <c r="EQ326" s="22"/>
      <c r="ER326" s="22"/>
      <c r="ES326" s="22"/>
      <c r="ET326" s="22"/>
      <c r="EU326" s="22"/>
      <c r="EV326" s="22"/>
      <c r="EW326" s="22"/>
      <c r="EX326" s="22"/>
      <c r="EY326" s="22"/>
      <c r="EZ326" s="22"/>
      <c r="FA326" s="22"/>
      <c r="FB326" s="22"/>
      <c r="FC326" s="22"/>
      <c r="FD326" s="22"/>
      <c r="FE326" s="22"/>
      <c r="FF326" s="22"/>
      <c r="FG326" s="22"/>
      <c r="FH326" s="22"/>
      <c r="FI326" s="22"/>
      <c r="FJ326" s="22"/>
      <c r="FK326" s="22"/>
      <c r="FL326" s="22"/>
      <c r="FM326" s="22"/>
      <c r="FN326" s="22"/>
      <c r="FO326" s="22"/>
      <c r="FP326" s="22"/>
      <c r="FQ326" s="22"/>
      <c r="FR326" s="22"/>
      <c r="FS326" s="22"/>
      <c r="FT326" s="22"/>
      <c r="FU326" s="22"/>
      <c r="FV326" s="22"/>
      <c r="FW326" s="22"/>
      <c r="FX326" s="22"/>
      <c r="FY326" s="22"/>
      <c r="FZ326" s="22"/>
      <c r="GA326" s="22"/>
      <c r="GB326" s="22"/>
      <c r="GC326" s="22"/>
      <c r="GD326" s="22"/>
      <c r="GE326" s="22"/>
      <c r="GF326" s="22"/>
      <c r="GG326" s="22"/>
      <c r="GH326" s="22"/>
      <c r="GI326" s="22"/>
      <c r="GJ326" s="22"/>
      <c r="GK326" s="22"/>
      <c r="GL326" s="22"/>
      <c r="GM326" s="22"/>
      <c r="GN326" s="22"/>
      <c r="GO326" s="22"/>
      <c r="GP326" s="22"/>
      <c r="GQ326" s="22"/>
      <c r="GR326" s="22"/>
      <c r="GS326" s="22"/>
      <c r="GT326" s="22"/>
    </row>
    <row r="327" spans="1:204">
      <c r="A327" s="7" t="s">
        <v>90</v>
      </c>
      <c r="B327" s="8">
        <v>2010</v>
      </c>
      <c r="C327" s="23">
        <v>181.99</v>
      </c>
      <c r="D327" s="24">
        <v>695.32</v>
      </c>
      <c r="E327" s="32">
        <v>1.78</v>
      </c>
      <c r="F327" s="31">
        <v>181.21048300000001</v>
      </c>
      <c r="G327" s="26">
        <f t="shared" si="95"/>
        <v>3039695804263.7002</v>
      </c>
      <c r="H327" s="26">
        <f t="shared" si="96"/>
        <v>303.96958042636999</v>
      </c>
      <c r="I327" s="26">
        <f t="shared" si="97"/>
        <v>46488250500.199997</v>
      </c>
      <c r="J327" s="26">
        <f t="shared" si="90"/>
        <v>46488.250500200003</v>
      </c>
      <c r="K327" s="27">
        <v>84703</v>
      </c>
      <c r="L327" s="27">
        <v>62.12</v>
      </c>
      <c r="M327" s="26">
        <f t="shared" si="98"/>
        <v>4720684570.4812002</v>
      </c>
      <c r="N327" s="26">
        <f t="shared" si="91"/>
        <v>4720.6845704812004</v>
      </c>
      <c r="O327" s="26">
        <f t="shared" si="99"/>
        <v>297683526617</v>
      </c>
      <c r="P327" s="26">
        <f t="shared" si="92"/>
        <v>297683.526617</v>
      </c>
      <c r="Q327" s="27">
        <v>14324.24</v>
      </c>
      <c r="R327" s="28">
        <f>Q327*32.9%</f>
        <v>4712.6749600000003</v>
      </c>
      <c r="S327" s="28">
        <f>Q327*25%</f>
        <v>3581.06</v>
      </c>
      <c r="T327" s="28">
        <f>Q327*3.6%</f>
        <v>515.67264</v>
      </c>
      <c r="U327" s="28">
        <f>Q327*31%</f>
        <v>4440.5144</v>
      </c>
      <c r="V327" s="28">
        <f>Q327*7.5%</f>
        <v>1074.318</v>
      </c>
      <c r="W327" s="26">
        <f t="shared" si="100"/>
        <v>111600010597.60001</v>
      </c>
      <c r="X327" s="26">
        <f t="shared" si="101"/>
        <v>111600.0105976</v>
      </c>
      <c r="Y327" s="26">
        <f t="shared" si="102"/>
        <v>2002528752</v>
      </c>
      <c r="Z327" s="26">
        <f t="shared" si="103"/>
        <v>2002.5287519999999</v>
      </c>
      <c r="AA327" s="9">
        <f t="shared" si="104"/>
        <v>3156016499431.7798</v>
      </c>
      <c r="AB327" s="9">
        <v>315.60164994317802</v>
      </c>
      <c r="AC327" s="9">
        <f t="shared" si="105"/>
        <v>346174305869.20001</v>
      </c>
      <c r="AD327" s="9">
        <v>346174.30586919998</v>
      </c>
      <c r="AE327" s="21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  <c r="DU327" s="22"/>
      <c r="DV327" s="22"/>
      <c r="DW327" s="22"/>
      <c r="DX327" s="22"/>
      <c r="DY327" s="22"/>
      <c r="DZ327" s="22"/>
      <c r="EA327" s="22"/>
      <c r="EB327" s="22"/>
      <c r="EC327" s="22"/>
      <c r="ED327" s="22"/>
      <c r="EE327" s="22"/>
      <c r="EF327" s="22"/>
      <c r="EG327" s="22"/>
      <c r="EH327" s="22"/>
      <c r="EI327" s="22"/>
      <c r="EJ327" s="22"/>
      <c r="EK327" s="22"/>
      <c r="EL327" s="22"/>
      <c r="EM327" s="22"/>
      <c r="EN327" s="22"/>
      <c r="EO327" s="22"/>
      <c r="EP327" s="22"/>
      <c r="EQ327" s="22"/>
      <c r="ER327" s="22"/>
      <c r="ES327" s="22"/>
      <c r="ET327" s="22"/>
      <c r="EU327" s="22"/>
      <c r="EV327" s="22"/>
      <c r="EW327" s="22"/>
      <c r="EX327" s="22"/>
      <c r="EY327" s="22"/>
      <c r="EZ327" s="22"/>
      <c r="FA327" s="22"/>
      <c r="FB327" s="22"/>
      <c r="FC327" s="22"/>
      <c r="FD327" s="22"/>
      <c r="FE327" s="22"/>
      <c r="FF327" s="22"/>
      <c r="FG327" s="22"/>
      <c r="FH327" s="22"/>
      <c r="FI327" s="22"/>
      <c r="FJ327" s="22"/>
      <c r="FK327" s="22"/>
      <c r="FL327" s="22"/>
      <c r="FM327" s="22"/>
      <c r="FN327" s="22"/>
      <c r="FO327" s="22"/>
      <c r="FP327" s="22"/>
      <c r="FQ327" s="22"/>
      <c r="FR327" s="22"/>
      <c r="FS327" s="22"/>
      <c r="FT327" s="22"/>
      <c r="FU327" s="22"/>
      <c r="FV327" s="22"/>
      <c r="FW327" s="22"/>
      <c r="FX327" s="22"/>
      <c r="FY327" s="22"/>
      <c r="FZ327" s="22"/>
      <c r="GA327" s="22"/>
      <c r="GB327" s="22"/>
      <c r="GC327" s="22"/>
      <c r="GD327" s="22"/>
      <c r="GE327" s="22"/>
      <c r="GF327" s="22"/>
      <c r="GG327" s="22"/>
      <c r="GH327" s="22"/>
      <c r="GI327" s="22"/>
      <c r="GJ327" s="22"/>
      <c r="GK327" s="22"/>
      <c r="GL327" s="22"/>
      <c r="GM327" s="22"/>
      <c r="GN327" s="22"/>
      <c r="GO327" s="22"/>
      <c r="GP327" s="22"/>
      <c r="GQ327" s="22"/>
      <c r="GR327" s="22"/>
      <c r="GS327" s="22"/>
      <c r="GT327" s="22"/>
    </row>
    <row r="328" spans="1:204">
      <c r="A328" s="7" t="s">
        <v>90</v>
      </c>
      <c r="B328" s="8">
        <v>2011</v>
      </c>
      <c r="C328" s="23">
        <v>194.48</v>
      </c>
      <c r="D328" s="24">
        <v>776.51</v>
      </c>
      <c r="E328" s="32">
        <v>2.0099999999999998</v>
      </c>
      <c r="F328" s="31">
        <v>205.98156700000001</v>
      </c>
      <c r="G328" s="26">
        <f t="shared" si="95"/>
        <v>3419195237731.2998</v>
      </c>
      <c r="H328" s="26">
        <f t="shared" si="96"/>
        <v>341.91952377312998</v>
      </c>
      <c r="I328" s="26">
        <f t="shared" si="97"/>
        <v>52107266569.800003</v>
      </c>
      <c r="J328" s="26">
        <f t="shared" si="90"/>
        <v>52107.266569799998</v>
      </c>
      <c r="K328" s="27">
        <v>72208</v>
      </c>
      <c r="L328" s="27">
        <v>62.95</v>
      </c>
      <c r="M328" s="26">
        <f t="shared" si="98"/>
        <v>4078080493.112</v>
      </c>
      <c r="N328" s="26">
        <f t="shared" si="91"/>
        <v>4078.0804931120001</v>
      </c>
      <c r="O328" s="26">
        <f t="shared" si="99"/>
        <v>257161300420</v>
      </c>
      <c r="P328" s="26">
        <f t="shared" si="92"/>
        <v>257161.30042000001</v>
      </c>
      <c r="Q328" s="27">
        <v>17560.189999999999</v>
      </c>
      <c r="R328" s="28">
        <f>Q328*29.5%</f>
        <v>5180.25605</v>
      </c>
      <c r="S328" s="28">
        <f>Q328*23.7%</f>
        <v>4161.7650299999996</v>
      </c>
      <c r="T328" s="28">
        <f>Q328*15.2%</f>
        <v>2669.1488800000002</v>
      </c>
      <c r="U328" s="28">
        <f>Q328*28.9%</f>
        <v>5074.89491</v>
      </c>
      <c r="V328" s="28">
        <f>Q328*2.6%</f>
        <v>456.56493999999998</v>
      </c>
      <c r="W328" s="26">
        <f t="shared" si="100"/>
        <v>142860574541.20001</v>
      </c>
      <c r="X328" s="26">
        <f t="shared" si="101"/>
        <v>142860.57454120001</v>
      </c>
      <c r="Y328" s="26">
        <f t="shared" si="102"/>
        <v>2595220480.0999999</v>
      </c>
      <c r="Z328" s="26">
        <f t="shared" si="103"/>
        <v>2595.2204800999998</v>
      </c>
      <c r="AA328" s="9">
        <f t="shared" si="104"/>
        <v>3566133892765.6099</v>
      </c>
      <c r="AB328" s="9">
        <v>356.61338927656101</v>
      </c>
      <c r="AC328" s="9">
        <f t="shared" si="105"/>
        <v>311863787469.90002</v>
      </c>
      <c r="AD328" s="9">
        <v>311863.78746989998</v>
      </c>
      <c r="AE328" s="21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  <c r="DU328" s="22"/>
      <c r="DV328" s="22"/>
      <c r="DW328" s="22"/>
      <c r="DX328" s="22"/>
      <c r="DY328" s="22"/>
      <c r="DZ328" s="22"/>
      <c r="EA328" s="22"/>
      <c r="EB328" s="22"/>
      <c r="EC328" s="22"/>
      <c r="ED328" s="22"/>
      <c r="EE328" s="22"/>
      <c r="EF328" s="22"/>
      <c r="EG328" s="22"/>
      <c r="EH328" s="22"/>
      <c r="EI328" s="22"/>
      <c r="EJ328" s="22"/>
      <c r="EK328" s="22"/>
      <c r="EL328" s="22"/>
      <c r="EM328" s="22"/>
      <c r="EN328" s="22"/>
      <c r="EO328" s="22"/>
      <c r="EP328" s="22"/>
      <c r="EQ328" s="22"/>
      <c r="ER328" s="22"/>
      <c r="ES328" s="22"/>
      <c r="ET328" s="22"/>
      <c r="EU328" s="22"/>
      <c r="EV328" s="22"/>
      <c r="EW328" s="22"/>
      <c r="EX328" s="22"/>
      <c r="EY328" s="22"/>
      <c r="EZ328" s="22"/>
      <c r="FA328" s="22"/>
      <c r="FB328" s="22"/>
      <c r="FC328" s="22"/>
      <c r="FD328" s="22"/>
      <c r="FE328" s="22"/>
      <c r="FF328" s="22"/>
      <c r="FG328" s="22"/>
      <c r="FH328" s="22"/>
      <c r="FI328" s="22"/>
      <c r="FJ328" s="22"/>
      <c r="FK328" s="22"/>
      <c r="FL328" s="22"/>
      <c r="FM328" s="22"/>
      <c r="FN328" s="22"/>
      <c r="FO328" s="22"/>
      <c r="FP328" s="22"/>
      <c r="FQ328" s="22"/>
      <c r="FR328" s="22"/>
      <c r="FS328" s="22"/>
      <c r="FT328" s="22"/>
      <c r="FU328" s="22"/>
      <c r="FV328" s="22"/>
      <c r="FW328" s="22"/>
      <c r="FX328" s="22"/>
      <c r="FY328" s="22"/>
      <c r="FZ328" s="22"/>
      <c r="GA328" s="22"/>
      <c r="GB328" s="22"/>
      <c r="GC328" s="22"/>
      <c r="GD328" s="22"/>
      <c r="GE328" s="22"/>
      <c r="GF328" s="22"/>
      <c r="GG328" s="22"/>
      <c r="GH328" s="22"/>
      <c r="GI328" s="22"/>
      <c r="GJ328" s="22"/>
      <c r="GK328" s="22"/>
      <c r="GL328" s="22"/>
      <c r="GM328" s="22"/>
      <c r="GN328" s="22"/>
      <c r="GO328" s="22"/>
      <c r="GP328" s="22"/>
      <c r="GQ328" s="22"/>
      <c r="GR328" s="22"/>
      <c r="GS328" s="22"/>
      <c r="GT328" s="22"/>
    </row>
    <row r="329" spans="1:204">
      <c r="A329" s="7" t="s">
        <v>90</v>
      </c>
      <c r="B329" s="8">
        <v>2012</v>
      </c>
      <c r="C329" s="23">
        <v>187.72</v>
      </c>
      <c r="D329" s="24">
        <v>857.98</v>
      </c>
      <c r="E329" s="32">
        <v>2.2799999999999998</v>
      </c>
      <c r="F329" s="31">
        <v>224.6285106</v>
      </c>
      <c r="G329" s="26">
        <f t="shared" si="95"/>
        <v>3728545659107.3398</v>
      </c>
      <c r="H329" s="26">
        <f t="shared" si="96"/>
        <v>372.85456591073398</v>
      </c>
      <c r="I329" s="26">
        <f t="shared" si="97"/>
        <v>56332855671.639999</v>
      </c>
      <c r="J329" s="26">
        <f t="shared" si="90"/>
        <v>56332.855671639998</v>
      </c>
      <c r="K329" s="27" t="s">
        <v>91</v>
      </c>
      <c r="L329" s="27">
        <v>58.56</v>
      </c>
      <c r="M329" s="26">
        <f t="shared" si="98"/>
        <v>4147581597.3888001</v>
      </c>
      <c r="N329" s="26">
        <f t="shared" si="91"/>
        <v>4147.5815973888002</v>
      </c>
      <c r="O329" s="26">
        <f t="shared" si="99"/>
        <v>261543998208</v>
      </c>
      <c r="P329" s="26">
        <f t="shared" si="92"/>
        <v>261543.998208</v>
      </c>
      <c r="Q329" s="27">
        <v>21128.27</v>
      </c>
      <c r="R329" s="28">
        <f>Q329*28%</f>
        <v>5915.9156000000003</v>
      </c>
      <c r="S329" s="28">
        <f>Q329*24.4%</f>
        <v>5155.2978800000001</v>
      </c>
      <c r="T329" s="28">
        <f>Q329*12.8%</f>
        <v>2704.4185600000001</v>
      </c>
      <c r="U329" s="28">
        <f>Q329*32%</f>
        <v>6761.0464000000002</v>
      </c>
      <c r="V329" s="28">
        <f>Q329*2.9%</f>
        <v>612.71983</v>
      </c>
      <c r="W329" s="26">
        <f t="shared" si="100"/>
        <v>173031234861.20001</v>
      </c>
      <c r="X329" s="26">
        <f t="shared" si="101"/>
        <v>173031.23486120001</v>
      </c>
      <c r="Y329" s="26">
        <f t="shared" si="102"/>
        <v>3134484495.8499999</v>
      </c>
      <c r="Z329" s="26">
        <f t="shared" si="103"/>
        <v>3134.4844958499998</v>
      </c>
      <c r="AA329" s="9">
        <f t="shared" si="104"/>
        <v>3905724475565.9302</v>
      </c>
      <c r="AB329" s="9">
        <v>390.57244755659298</v>
      </c>
      <c r="AC329" s="9">
        <f t="shared" si="105"/>
        <v>321011338375.48999</v>
      </c>
      <c r="AD329" s="9">
        <v>321011.33837548998</v>
      </c>
      <c r="AE329" s="21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/>
      <c r="DY329" s="22"/>
      <c r="DZ329" s="22"/>
      <c r="EA329" s="22"/>
      <c r="EB329" s="22"/>
      <c r="EC329" s="22"/>
      <c r="ED329" s="22"/>
      <c r="EE329" s="22"/>
      <c r="EF329" s="22"/>
      <c r="EG329" s="22"/>
      <c r="EH329" s="22"/>
      <c r="EI329" s="22"/>
      <c r="EJ329" s="22"/>
      <c r="EK329" s="22"/>
      <c r="EL329" s="22"/>
      <c r="EM329" s="22"/>
      <c r="EN329" s="22"/>
      <c r="EO329" s="22"/>
      <c r="EP329" s="22"/>
      <c r="EQ329" s="22"/>
      <c r="ER329" s="22"/>
      <c r="ES329" s="22"/>
      <c r="ET329" s="22"/>
      <c r="EU329" s="22"/>
      <c r="EV329" s="22"/>
      <c r="EW329" s="22"/>
      <c r="EX329" s="22"/>
      <c r="EY329" s="22"/>
      <c r="EZ329" s="22"/>
      <c r="FA329" s="22"/>
      <c r="FB329" s="22"/>
      <c r="FC329" s="22"/>
      <c r="FD329" s="22"/>
      <c r="FE329" s="22"/>
      <c r="FF329" s="22"/>
      <c r="FG329" s="22"/>
      <c r="FH329" s="22"/>
      <c r="FI329" s="22"/>
      <c r="FJ329" s="22"/>
      <c r="FK329" s="22"/>
      <c r="FL329" s="22"/>
      <c r="FM329" s="22"/>
      <c r="FN329" s="22"/>
      <c r="FO329" s="22"/>
      <c r="FP329" s="22"/>
      <c r="FQ329" s="22"/>
      <c r="FR329" s="22"/>
      <c r="FS329" s="22"/>
      <c r="FT329" s="22"/>
      <c r="FU329" s="22"/>
      <c r="FV329" s="22"/>
      <c r="FW329" s="22"/>
      <c r="FX329" s="22"/>
      <c r="FY329" s="22"/>
      <c r="FZ329" s="22"/>
      <c r="GA329" s="22"/>
      <c r="GB329" s="22"/>
      <c r="GC329" s="22"/>
      <c r="GD329" s="22"/>
      <c r="GE329" s="22"/>
      <c r="GF329" s="22"/>
      <c r="GG329" s="22"/>
      <c r="GH329" s="22"/>
      <c r="GI329" s="22"/>
      <c r="GJ329" s="22"/>
      <c r="GK329" s="22"/>
      <c r="GL329" s="22"/>
      <c r="GM329" s="22"/>
      <c r="GN329" s="22"/>
      <c r="GO329" s="22"/>
      <c r="GP329" s="22"/>
      <c r="GQ329" s="22"/>
      <c r="GR329" s="22"/>
      <c r="GS329" s="22"/>
      <c r="GT329" s="22"/>
    </row>
    <row r="330" spans="1:204">
      <c r="A330" s="7" t="s">
        <v>90</v>
      </c>
      <c r="B330" s="8">
        <v>2013</v>
      </c>
      <c r="C330" s="23">
        <v>193.67</v>
      </c>
      <c r="D330" s="24">
        <v>415.73</v>
      </c>
      <c r="E330" s="32">
        <v>1.92</v>
      </c>
      <c r="F330" s="31">
        <v>251.0151377</v>
      </c>
      <c r="G330" s="26">
        <f t="shared" si="95"/>
        <v>3155400477059.0298</v>
      </c>
      <c r="H330" s="26">
        <f t="shared" si="96"/>
        <v>315.54004770590302</v>
      </c>
      <c r="I330" s="26">
        <f t="shared" si="97"/>
        <v>48946380818.379997</v>
      </c>
      <c r="J330" s="26">
        <f t="shared" si="90"/>
        <v>48946.380818379999</v>
      </c>
      <c r="K330" s="27">
        <v>91906</v>
      </c>
      <c r="L330" s="27">
        <v>55.56</v>
      </c>
      <c r="M330" s="26">
        <f t="shared" si="98"/>
        <v>4581216802.4712</v>
      </c>
      <c r="N330" s="26">
        <f t="shared" si="91"/>
        <v>4581.2168024712</v>
      </c>
      <c r="O330" s="26">
        <f t="shared" si="99"/>
        <v>288888773142</v>
      </c>
      <c r="P330" s="26">
        <f t="shared" si="92"/>
        <v>288888.77314200002</v>
      </c>
      <c r="Q330" s="27">
        <v>24655.54</v>
      </c>
      <c r="R330" s="28">
        <f>Q330*28.1%</f>
        <v>6928.2067399999996</v>
      </c>
      <c r="S330" s="28">
        <f>Q330*25.6%</f>
        <v>6311.8182399999996</v>
      </c>
      <c r="T330" s="28">
        <f>Q330*10.6%</f>
        <v>2613.4872399999999</v>
      </c>
      <c r="U330" s="28">
        <f>Q330*33.1%</f>
        <v>8160.9837399999997</v>
      </c>
      <c r="V330" s="28">
        <f>Q330*2.7%</f>
        <v>665.69957999999997</v>
      </c>
      <c r="W330" s="26">
        <f t="shared" si="100"/>
        <v>204216413601.20001</v>
      </c>
      <c r="X330" s="26">
        <f t="shared" si="101"/>
        <v>204216.41360120001</v>
      </c>
      <c r="Y330" s="26">
        <f t="shared" si="102"/>
        <v>3682304899</v>
      </c>
      <c r="Z330" s="26">
        <f t="shared" si="103"/>
        <v>3682.3048990000002</v>
      </c>
      <c r="AA330" s="9">
        <f t="shared" si="104"/>
        <v>3364198107462.7002</v>
      </c>
      <c r="AB330" s="9">
        <v>336.41981074627</v>
      </c>
      <c r="AC330" s="9">
        <f t="shared" si="105"/>
        <v>341517458859.38</v>
      </c>
      <c r="AD330" s="9">
        <v>341517.45885937999</v>
      </c>
      <c r="AE330" s="21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/>
      <c r="DY330" s="22"/>
      <c r="DZ330" s="22"/>
      <c r="EA330" s="22"/>
      <c r="EB330" s="22"/>
      <c r="EC330" s="22"/>
      <c r="ED330" s="22"/>
      <c r="EE330" s="22"/>
      <c r="EF330" s="22"/>
      <c r="EG330" s="22"/>
      <c r="EH330" s="22"/>
      <c r="EI330" s="22"/>
      <c r="EJ330" s="22"/>
      <c r="EK330" s="22"/>
      <c r="EL330" s="22"/>
      <c r="EM330" s="22"/>
      <c r="EN330" s="22"/>
      <c r="EO330" s="22"/>
      <c r="EP330" s="22"/>
      <c r="EQ330" s="22"/>
      <c r="ER330" s="22"/>
      <c r="ES330" s="22"/>
      <c r="ET330" s="22"/>
      <c r="EU330" s="22"/>
      <c r="EV330" s="22"/>
      <c r="EW330" s="22"/>
      <c r="EX330" s="22"/>
      <c r="EY330" s="22"/>
      <c r="EZ330" s="22"/>
      <c r="FA330" s="22"/>
      <c r="FB330" s="22"/>
      <c r="FC330" s="22"/>
      <c r="FD330" s="22"/>
      <c r="FE330" s="22"/>
      <c r="FF330" s="22"/>
      <c r="FG330" s="22"/>
      <c r="FH330" s="22"/>
      <c r="FI330" s="22"/>
      <c r="FJ330" s="22"/>
      <c r="FK330" s="22"/>
      <c r="FL330" s="22"/>
      <c r="FM330" s="22"/>
      <c r="FN330" s="22"/>
      <c r="FO330" s="22"/>
      <c r="FP330" s="22"/>
      <c r="FQ330" s="22"/>
      <c r="FR330" s="22"/>
      <c r="FS330" s="22"/>
      <c r="FT330" s="22"/>
      <c r="FU330" s="22"/>
      <c r="FV330" s="22"/>
      <c r="FW330" s="22"/>
      <c r="FX330" s="22"/>
      <c r="FY330" s="22"/>
      <c r="FZ330" s="22"/>
      <c r="GA330" s="22"/>
      <c r="GB330" s="22"/>
      <c r="GC330" s="22"/>
      <c r="GD330" s="22"/>
      <c r="GE330" s="22"/>
      <c r="GF330" s="22"/>
      <c r="GG330" s="22"/>
      <c r="GH330" s="22"/>
      <c r="GI330" s="22"/>
      <c r="GJ330" s="22"/>
      <c r="GK330" s="22"/>
      <c r="GL330" s="22"/>
      <c r="GM330" s="22"/>
      <c r="GN330" s="22"/>
      <c r="GO330" s="22"/>
      <c r="GP330" s="22"/>
      <c r="GQ330" s="22"/>
      <c r="GR330" s="22"/>
      <c r="GS330" s="22"/>
      <c r="GT330" s="22"/>
    </row>
    <row r="331" spans="1:204">
      <c r="A331" s="7" t="s">
        <v>90</v>
      </c>
      <c r="B331" s="8">
        <v>2014</v>
      </c>
      <c r="C331" s="23">
        <v>236.96</v>
      </c>
      <c r="D331" s="24">
        <v>413.23</v>
      </c>
      <c r="E331" s="32">
        <v>2.48</v>
      </c>
      <c r="F331" s="31">
        <v>291.4438672</v>
      </c>
      <c r="G331" s="26">
        <f t="shared" si="95"/>
        <v>3546732436474.0801</v>
      </c>
      <c r="H331" s="26">
        <f t="shared" si="96"/>
        <v>354.67324364740801</v>
      </c>
      <c r="I331" s="26">
        <f t="shared" si="97"/>
        <v>55489064815.68</v>
      </c>
      <c r="J331" s="26">
        <f t="shared" si="90"/>
        <v>55489.064815680002</v>
      </c>
      <c r="K331" s="27">
        <v>93734</v>
      </c>
      <c r="L331" s="27">
        <v>53.99</v>
      </c>
      <c r="M331" s="26">
        <f t="shared" si="98"/>
        <v>4540307016.7922001</v>
      </c>
      <c r="N331" s="26">
        <f t="shared" si="91"/>
        <v>4540.3070167921996</v>
      </c>
      <c r="O331" s="26">
        <f t="shared" si="99"/>
        <v>286309026689.5</v>
      </c>
      <c r="P331" s="26">
        <f t="shared" si="92"/>
        <v>286309.02668950002</v>
      </c>
      <c r="Q331" s="27">
        <v>28986.18</v>
      </c>
      <c r="R331" s="28">
        <f>Q331*14.2%</f>
        <v>4116.0375599999998</v>
      </c>
      <c r="S331" s="28">
        <f>Q331*50.1%</f>
        <v>14522.07618</v>
      </c>
      <c r="T331" s="28">
        <f>Q331*9.1%</f>
        <v>2637.7423800000001</v>
      </c>
      <c r="U331" s="28">
        <f>Q331*24%</f>
        <v>6956.6832000000004</v>
      </c>
      <c r="V331" s="28">
        <f>Q331*2.6%</f>
        <v>753.64067999999997</v>
      </c>
      <c r="W331" s="26">
        <f t="shared" si="100"/>
        <v>322825463619.59998</v>
      </c>
      <c r="X331" s="26">
        <f t="shared" si="101"/>
        <v>322825.46361959999</v>
      </c>
      <c r="Y331" s="26">
        <f t="shared" si="102"/>
        <v>5481431568.8999996</v>
      </c>
      <c r="Z331" s="26">
        <f t="shared" si="103"/>
        <v>5481.4315688999995</v>
      </c>
      <c r="AA331" s="9">
        <f t="shared" si="104"/>
        <v>3874098207110.4702</v>
      </c>
      <c r="AB331" s="9">
        <v>387.40982071104702</v>
      </c>
      <c r="AC331" s="9">
        <f t="shared" si="105"/>
        <v>347279523074.08002</v>
      </c>
      <c r="AD331" s="9">
        <v>347279.52307408</v>
      </c>
      <c r="AE331" s="21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  <c r="DU331" s="22"/>
      <c r="DV331" s="22"/>
      <c r="DW331" s="22"/>
      <c r="DX331" s="22"/>
      <c r="DY331" s="22"/>
      <c r="DZ331" s="22"/>
      <c r="EA331" s="22"/>
      <c r="EB331" s="22"/>
      <c r="EC331" s="22"/>
      <c r="ED331" s="22"/>
      <c r="EE331" s="22"/>
      <c r="EF331" s="22"/>
      <c r="EG331" s="22"/>
      <c r="EH331" s="22"/>
      <c r="EI331" s="22"/>
      <c r="EJ331" s="22"/>
      <c r="EK331" s="22"/>
      <c r="EL331" s="22"/>
      <c r="EM331" s="22"/>
      <c r="EN331" s="22"/>
      <c r="EO331" s="22"/>
      <c r="EP331" s="22"/>
      <c r="EQ331" s="22"/>
      <c r="ER331" s="22"/>
      <c r="ES331" s="22"/>
      <c r="ET331" s="22"/>
      <c r="EU331" s="22"/>
      <c r="EV331" s="22"/>
      <c r="EW331" s="22"/>
      <c r="EX331" s="22"/>
      <c r="EY331" s="22"/>
      <c r="EZ331" s="22"/>
      <c r="FA331" s="22"/>
      <c r="FB331" s="22"/>
      <c r="FC331" s="22"/>
      <c r="FD331" s="22"/>
      <c r="FE331" s="22"/>
      <c r="FF331" s="22"/>
      <c r="FG331" s="22"/>
      <c r="FH331" s="22"/>
      <c r="FI331" s="22"/>
      <c r="FJ331" s="22"/>
      <c r="FK331" s="22"/>
      <c r="FL331" s="22"/>
      <c r="FM331" s="22"/>
      <c r="FN331" s="22"/>
      <c r="FO331" s="22"/>
      <c r="FP331" s="22"/>
      <c r="FQ331" s="22"/>
      <c r="FR331" s="22"/>
      <c r="FS331" s="22"/>
      <c r="FT331" s="22"/>
      <c r="FU331" s="22"/>
      <c r="FV331" s="22"/>
      <c r="FW331" s="22"/>
      <c r="FX331" s="22"/>
      <c r="FY331" s="22"/>
      <c r="FZ331" s="22"/>
      <c r="GA331" s="22"/>
      <c r="GB331" s="22"/>
      <c r="GC331" s="22"/>
      <c r="GD331" s="22"/>
      <c r="GE331" s="22"/>
      <c r="GF331" s="22"/>
      <c r="GG331" s="22"/>
      <c r="GH331" s="22"/>
      <c r="GI331" s="22"/>
      <c r="GJ331" s="22"/>
      <c r="GK331" s="22"/>
      <c r="GL331" s="22"/>
      <c r="GM331" s="22"/>
      <c r="GN331" s="22"/>
      <c r="GO331" s="22"/>
      <c r="GP331" s="22"/>
      <c r="GQ331" s="22"/>
      <c r="GR331" s="22"/>
      <c r="GS331" s="22"/>
      <c r="GT331" s="22"/>
    </row>
    <row r="332" spans="1:204">
      <c r="A332" s="7" t="s">
        <v>90</v>
      </c>
      <c r="B332" s="8">
        <v>2015</v>
      </c>
      <c r="C332" s="23">
        <v>318.22000000000003</v>
      </c>
      <c r="D332" s="24">
        <v>410.82</v>
      </c>
      <c r="E332" s="32">
        <v>2.71</v>
      </c>
      <c r="F332" s="31">
        <v>314.79015479999998</v>
      </c>
      <c r="G332" s="26">
        <f t="shared" si="95"/>
        <v>3818837741131.7202</v>
      </c>
      <c r="H332" s="26">
        <f t="shared" si="96"/>
        <v>381.88377411317202</v>
      </c>
      <c r="I332" s="26">
        <f t="shared" si="97"/>
        <v>61020220231.120003</v>
      </c>
      <c r="J332" s="26">
        <f t="shared" si="90"/>
        <v>61020.220231120002</v>
      </c>
      <c r="K332" s="27">
        <v>88280</v>
      </c>
      <c r="L332" s="27">
        <v>54.14</v>
      </c>
      <c r="M332" s="26">
        <f t="shared" si="98"/>
        <v>4288005353.8639998</v>
      </c>
      <c r="N332" s="26">
        <f t="shared" si="91"/>
        <v>4288.0053538640004</v>
      </c>
      <c r="O332" s="26">
        <f t="shared" si="99"/>
        <v>270399035740</v>
      </c>
      <c r="P332" s="26">
        <f t="shared" si="92"/>
        <v>270399.03574000002</v>
      </c>
      <c r="Q332" s="27">
        <v>34111.06</v>
      </c>
      <c r="R332" s="28">
        <f>Q332*13.9%</f>
        <v>4741.4373400000004</v>
      </c>
      <c r="S332" s="28">
        <f>Q332*48.3%</f>
        <v>16475.64198</v>
      </c>
      <c r="T332" s="28">
        <f>Q332*8.1%</f>
        <v>2762.99586</v>
      </c>
      <c r="U332" s="28">
        <f>Q332*27.2%</f>
        <v>9278.2083199999997</v>
      </c>
      <c r="V332" s="28">
        <f>Q332*2.5%</f>
        <v>852.77650000000006</v>
      </c>
      <c r="W332" s="26">
        <f t="shared" si="100"/>
        <v>372933148984.59998</v>
      </c>
      <c r="X332" s="26">
        <f t="shared" si="101"/>
        <v>372933.14898459997</v>
      </c>
      <c r="Y332" s="26">
        <f t="shared" si="102"/>
        <v>6354378812.1000004</v>
      </c>
      <c r="Z332" s="26">
        <f t="shared" si="103"/>
        <v>6354.3788120999998</v>
      </c>
      <c r="AA332" s="9">
        <f t="shared" si="104"/>
        <v>4196058895470.1802</v>
      </c>
      <c r="AB332" s="9">
        <v>419.60588954701802</v>
      </c>
      <c r="AC332" s="9">
        <f t="shared" si="105"/>
        <v>337773634783.21997</v>
      </c>
      <c r="AD332" s="9">
        <v>337773.63478322001</v>
      </c>
      <c r="AE332" s="21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  <c r="DS332" s="22"/>
      <c r="DT332" s="22"/>
      <c r="DU332" s="22"/>
      <c r="DV332" s="22"/>
      <c r="DW332" s="22"/>
      <c r="DX332" s="22"/>
      <c r="DY332" s="22"/>
      <c r="DZ332" s="22"/>
      <c r="EA332" s="22"/>
      <c r="EB332" s="22"/>
      <c r="EC332" s="22"/>
      <c r="ED332" s="22"/>
      <c r="EE332" s="22"/>
      <c r="EF332" s="22"/>
      <c r="EG332" s="22"/>
      <c r="EH332" s="22"/>
      <c r="EI332" s="22"/>
      <c r="EJ332" s="22"/>
      <c r="EK332" s="22"/>
      <c r="EL332" s="22"/>
      <c r="EM332" s="22"/>
      <c r="EN332" s="22"/>
      <c r="EO332" s="22"/>
      <c r="EP332" s="22"/>
      <c r="EQ332" s="22"/>
      <c r="ER332" s="22"/>
      <c r="ES332" s="22"/>
      <c r="ET332" s="22"/>
      <c r="EU332" s="22"/>
      <c r="EV332" s="22"/>
      <c r="EW332" s="22"/>
      <c r="EX332" s="22"/>
      <c r="EY332" s="22"/>
      <c r="EZ332" s="22"/>
      <c r="FA332" s="22"/>
      <c r="FB332" s="22"/>
      <c r="FC332" s="22"/>
      <c r="FD332" s="22"/>
      <c r="FE332" s="22"/>
      <c r="FF332" s="22"/>
      <c r="FG332" s="22"/>
      <c r="FH332" s="22"/>
      <c r="FI332" s="22"/>
      <c r="FJ332" s="22"/>
      <c r="FK332" s="22"/>
      <c r="FL332" s="22"/>
      <c r="FM332" s="22"/>
      <c r="FN332" s="22"/>
      <c r="FO332" s="22"/>
      <c r="FP332" s="22"/>
      <c r="FQ332" s="22"/>
      <c r="FR332" s="22"/>
      <c r="FS332" s="22"/>
      <c r="FT332" s="22"/>
      <c r="FU332" s="22"/>
      <c r="FV332" s="22"/>
      <c r="FW332" s="22"/>
      <c r="FX332" s="22"/>
      <c r="FY332" s="22"/>
      <c r="FZ332" s="22"/>
      <c r="GA332" s="22"/>
      <c r="GB332" s="22"/>
      <c r="GC332" s="22"/>
      <c r="GD332" s="22"/>
      <c r="GE332" s="22"/>
      <c r="GF332" s="22"/>
      <c r="GG332" s="22"/>
      <c r="GH332" s="22"/>
      <c r="GI332" s="22"/>
      <c r="GJ332" s="22"/>
      <c r="GK332" s="22"/>
      <c r="GL332" s="22"/>
      <c r="GM332" s="22"/>
      <c r="GN332" s="22"/>
      <c r="GO332" s="22"/>
      <c r="GP332" s="22"/>
      <c r="GQ332" s="22"/>
      <c r="GR332" s="22"/>
      <c r="GS332" s="22"/>
      <c r="GT332" s="22"/>
    </row>
    <row r="333" spans="1:204">
      <c r="A333" s="7" t="s">
        <v>90</v>
      </c>
      <c r="B333" s="8">
        <v>2016</v>
      </c>
      <c r="C333" s="23">
        <v>351.08</v>
      </c>
      <c r="D333" s="24">
        <v>390.05</v>
      </c>
      <c r="E333" s="32">
        <v>2.7</v>
      </c>
      <c r="F333" s="31">
        <v>354.72600199999999</v>
      </c>
      <c r="G333" s="26">
        <f t="shared" si="95"/>
        <v>4162728755127.7998</v>
      </c>
      <c r="H333" s="26">
        <f t="shared" si="96"/>
        <v>416.27287551277999</v>
      </c>
      <c r="I333" s="26">
        <f t="shared" si="97"/>
        <v>66710272658.800003</v>
      </c>
      <c r="J333" s="26">
        <f t="shared" si="90"/>
        <v>66710.272658799993</v>
      </c>
      <c r="K333" s="27">
        <v>99001</v>
      </c>
      <c r="L333" s="27">
        <v>54.1</v>
      </c>
      <c r="M333" s="26">
        <f t="shared" si="98"/>
        <v>4805201339.8970003</v>
      </c>
      <c r="N333" s="26">
        <f t="shared" si="91"/>
        <v>4805.2013398970003</v>
      </c>
      <c r="O333" s="26">
        <f t="shared" si="99"/>
        <v>303013103207.5</v>
      </c>
      <c r="P333" s="26">
        <f t="shared" si="92"/>
        <v>303013.10320750001</v>
      </c>
      <c r="Q333" s="27">
        <v>40901.519999999997</v>
      </c>
      <c r="R333" s="28">
        <f>Q333*29.5%</f>
        <v>12065.948399999999</v>
      </c>
      <c r="S333" s="28">
        <f>Q333*30.1%</f>
        <v>12311.35752</v>
      </c>
      <c r="T333" s="28">
        <f>Q333*12.6%</f>
        <v>5153.5915199999999</v>
      </c>
      <c r="U333" s="28">
        <f>Q333*22.1%</f>
        <v>9039.2359199999992</v>
      </c>
      <c r="V333" s="28">
        <f>Q333*5.6%</f>
        <v>2290.4851199999998</v>
      </c>
      <c r="W333" s="26">
        <f t="shared" si="100"/>
        <v>353783423452.79999</v>
      </c>
      <c r="X333" s="26">
        <f t="shared" si="101"/>
        <v>353783.42345280002</v>
      </c>
      <c r="Y333" s="26">
        <f t="shared" si="102"/>
        <v>6277565289.6000004</v>
      </c>
      <c r="Z333" s="26">
        <f t="shared" si="103"/>
        <v>6277.5652896000001</v>
      </c>
      <c r="AA333" s="9">
        <f t="shared" si="104"/>
        <v>4521317379920.5</v>
      </c>
      <c r="AB333" s="9">
        <v>452.13173799204998</v>
      </c>
      <c r="AC333" s="9">
        <f t="shared" si="105"/>
        <v>376000941155.90002</v>
      </c>
      <c r="AD333" s="9">
        <v>376000.94115590001</v>
      </c>
      <c r="AE333" s="21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  <c r="DU333" s="22"/>
      <c r="DV333" s="22"/>
      <c r="DW333" s="22"/>
      <c r="DX333" s="22"/>
      <c r="DY333" s="22"/>
      <c r="DZ333" s="22"/>
      <c r="EA333" s="22"/>
      <c r="EB333" s="22"/>
      <c r="EC333" s="22"/>
      <c r="ED333" s="22"/>
      <c r="EE333" s="22"/>
      <c r="EF333" s="22"/>
      <c r="EG333" s="22"/>
      <c r="EH333" s="22"/>
      <c r="EI333" s="22"/>
      <c r="EJ333" s="22"/>
      <c r="EK333" s="22"/>
      <c r="EL333" s="22"/>
      <c r="EM333" s="22"/>
      <c r="EN333" s="22"/>
      <c r="EO333" s="22"/>
      <c r="EP333" s="22"/>
      <c r="EQ333" s="22"/>
      <c r="ER333" s="22"/>
      <c r="ES333" s="22"/>
      <c r="ET333" s="22"/>
      <c r="EU333" s="22"/>
      <c r="EV333" s="22"/>
      <c r="EW333" s="22"/>
      <c r="EX333" s="22"/>
      <c r="EY333" s="22"/>
      <c r="EZ333" s="22"/>
      <c r="FA333" s="22"/>
      <c r="FB333" s="22"/>
      <c r="FC333" s="22"/>
      <c r="FD333" s="22"/>
      <c r="FE333" s="22"/>
      <c r="FF333" s="22"/>
      <c r="FG333" s="22"/>
      <c r="FH333" s="22"/>
      <c r="FI333" s="22"/>
      <c r="FJ333" s="22"/>
      <c r="FK333" s="22"/>
      <c r="FL333" s="22"/>
      <c r="FM333" s="22"/>
      <c r="FN333" s="22"/>
      <c r="FO333" s="22"/>
      <c r="FP333" s="22"/>
      <c r="FQ333" s="22"/>
      <c r="FR333" s="22"/>
      <c r="FS333" s="22"/>
      <c r="FT333" s="22"/>
      <c r="FU333" s="22"/>
      <c r="FV333" s="22"/>
      <c r="FW333" s="22"/>
      <c r="FX333" s="22"/>
      <c r="FY333" s="22"/>
      <c r="FZ333" s="22"/>
      <c r="GA333" s="22"/>
      <c r="GB333" s="22"/>
      <c r="GC333" s="22"/>
      <c r="GD333" s="22"/>
      <c r="GE333" s="22"/>
      <c r="GF333" s="22"/>
      <c r="GG333" s="22"/>
      <c r="GH333" s="22"/>
      <c r="GI333" s="22"/>
      <c r="GJ333" s="22"/>
      <c r="GK333" s="22"/>
      <c r="GL333" s="22"/>
      <c r="GM333" s="22"/>
      <c r="GN333" s="22"/>
      <c r="GO333" s="22"/>
      <c r="GP333" s="22"/>
      <c r="GQ333" s="22"/>
      <c r="GR333" s="22"/>
      <c r="GS333" s="22"/>
      <c r="GT333" s="22"/>
    </row>
    <row r="334" spans="1:204">
      <c r="A334" s="7" t="s">
        <v>90</v>
      </c>
      <c r="B334" s="8">
        <v>2017</v>
      </c>
      <c r="C334" s="23">
        <v>404.61</v>
      </c>
      <c r="D334" s="24">
        <v>370.38</v>
      </c>
      <c r="E334" s="32">
        <v>3.32</v>
      </c>
      <c r="F334" s="31">
        <v>427.32405999999997</v>
      </c>
      <c r="G334" s="26">
        <f t="shared" si="95"/>
        <v>4816496791434</v>
      </c>
      <c r="H334" s="26">
        <f t="shared" si="96"/>
        <v>481.64967914340002</v>
      </c>
      <c r="I334" s="26">
        <f t="shared" si="97"/>
        <v>77313321364</v>
      </c>
      <c r="J334" s="26">
        <f t="shared" si="90"/>
        <v>77313.321364000003</v>
      </c>
      <c r="K334" s="27">
        <v>86600</v>
      </c>
      <c r="L334" s="27">
        <v>54.02</v>
      </c>
      <c r="M334" s="26">
        <f t="shared" si="98"/>
        <v>4197079686.4400001</v>
      </c>
      <c r="N334" s="26">
        <f t="shared" si="91"/>
        <v>4197.0796864399999</v>
      </c>
      <c r="O334" s="26">
        <f t="shared" si="99"/>
        <v>264665317900</v>
      </c>
      <c r="P334" s="26">
        <f t="shared" si="92"/>
        <v>264665.31790000002</v>
      </c>
      <c r="Q334" s="27">
        <v>52324.44</v>
      </c>
      <c r="R334" s="28">
        <f>Q334*29.4%</f>
        <v>15383.38536</v>
      </c>
      <c r="S334" s="28">
        <f>Q334*24.8%</f>
        <v>12976.46112</v>
      </c>
      <c r="T334" s="28">
        <f>Q334*11.9%</f>
        <v>6226.6083600000002</v>
      </c>
      <c r="U334" s="28">
        <f>Q334*29.8%</f>
        <v>15592.68312</v>
      </c>
      <c r="V334" s="28">
        <f>Q334*4.1%</f>
        <v>2145.30204</v>
      </c>
      <c r="W334" s="26">
        <f t="shared" si="100"/>
        <v>425639436112.79999</v>
      </c>
      <c r="X334" s="26">
        <f t="shared" si="101"/>
        <v>425639.43611279997</v>
      </c>
      <c r="Y334" s="26">
        <f t="shared" si="102"/>
        <v>7688814835.8000002</v>
      </c>
      <c r="Z334" s="26">
        <f t="shared" si="103"/>
        <v>7688.8148357999999</v>
      </c>
      <c r="AA334" s="9">
        <f t="shared" si="104"/>
        <v>5246333307233.2402</v>
      </c>
      <c r="AB334" s="9">
        <v>524.63333072332398</v>
      </c>
      <c r="AC334" s="9">
        <f t="shared" si="105"/>
        <v>349667454099.79999</v>
      </c>
      <c r="AD334" s="9">
        <v>349667.45409979997</v>
      </c>
      <c r="AE334" s="21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  <c r="DU334" s="22"/>
      <c r="DV334" s="22"/>
      <c r="DW334" s="22"/>
      <c r="DX334" s="22"/>
      <c r="DY334" s="22"/>
      <c r="DZ334" s="22"/>
      <c r="EA334" s="22"/>
      <c r="EB334" s="22"/>
      <c r="EC334" s="22"/>
      <c r="ED334" s="22"/>
      <c r="EE334" s="22"/>
      <c r="EF334" s="22"/>
      <c r="EG334" s="22"/>
      <c r="EH334" s="22"/>
      <c r="EI334" s="22"/>
      <c r="EJ334" s="22"/>
      <c r="EK334" s="22"/>
      <c r="EL334" s="22"/>
      <c r="EM334" s="22"/>
      <c r="EN334" s="22"/>
      <c r="EO334" s="22"/>
      <c r="EP334" s="22"/>
      <c r="EQ334" s="22"/>
      <c r="ER334" s="22"/>
      <c r="ES334" s="22"/>
      <c r="ET334" s="22"/>
      <c r="EU334" s="22"/>
      <c r="EV334" s="22"/>
      <c r="EW334" s="22"/>
      <c r="EX334" s="22"/>
      <c r="EY334" s="22"/>
      <c r="EZ334" s="22"/>
      <c r="FA334" s="22"/>
      <c r="FB334" s="22"/>
      <c r="FC334" s="22"/>
      <c r="FD334" s="22"/>
      <c r="FE334" s="22"/>
      <c r="FF334" s="22"/>
      <c r="FG334" s="22"/>
      <c r="FH334" s="22"/>
      <c r="FI334" s="22"/>
      <c r="FJ334" s="22"/>
      <c r="FK334" s="22"/>
      <c r="FL334" s="22"/>
      <c r="FM334" s="22"/>
      <c r="FN334" s="22"/>
      <c r="FO334" s="22"/>
      <c r="FP334" s="22"/>
      <c r="FQ334" s="22"/>
      <c r="FR334" s="22"/>
      <c r="FS334" s="22"/>
      <c r="FT334" s="22"/>
      <c r="FU334" s="22"/>
      <c r="FV334" s="22"/>
      <c r="FW334" s="22"/>
      <c r="FX334" s="22"/>
      <c r="FY334" s="22"/>
      <c r="FZ334" s="22"/>
      <c r="GA334" s="22"/>
      <c r="GB334" s="22"/>
      <c r="GC334" s="22"/>
      <c r="GD334" s="22"/>
      <c r="GE334" s="22"/>
      <c r="GF334" s="22"/>
      <c r="GG334" s="22"/>
      <c r="GH334" s="22"/>
      <c r="GI334" s="22"/>
      <c r="GJ334" s="22"/>
      <c r="GK334" s="22"/>
      <c r="GL334" s="22"/>
      <c r="GM334" s="22"/>
      <c r="GN334" s="22"/>
      <c r="GO334" s="22"/>
      <c r="GP334" s="22"/>
      <c r="GQ334" s="22"/>
      <c r="GR334" s="22"/>
      <c r="GS334" s="22"/>
      <c r="GT334" s="22"/>
    </row>
    <row r="335" spans="1:204">
      <c r="A335" s="7" t="s">
        <v>90</v>
      </c>
      <c r="B335" s="8">
        <v>2018</v>
      </c>
      <c r="C335" s="23">
        <v>462.26</v>
      </c>
      <c r="D335" s="24">
        <v>351.1</v>
      </c>
      <c r="E335" s="32">
        <v>3.29</v>
      </c>
      <c r="F335" s="31">
        <v>484.2925128</v>
      </c>
      <c r="G335" s="26">
        <f t="shared" si="95"/>
        <v>5335226220207.9199</v>
      </c>
      <c r="H335" s="26">
        <f t="shared" si="96"/>
        <v>533.52262202079203</v>
      </c>
      <c r="I335" s="26">
        <f t="shared" si="97"/>
        <v>86027577756.320007</v>
      </c>
      <c r="J335" s="26">
        <f t="shared" si="90"/>
        <v>86027.577756319995</v>
      </c>
      <c r="K335" s="27">
        <v>82909</v>
      </c>
      <c r="L335" s="27">
        <v>54.71</v>
      </c>
      <c r="M335" s="26">
        <f t="shared" si="98"/>
        <v>4069519508.5662999</v>
      </c>
      <c r="N335" s="26">
        <f t="shared" si="91"/>
        <v>4069.5195085662999</v>
      </c>
      <c r="O335" s="26">
        <f t="shared" si="99"/>
        <v>256621449889.25</v>
      </c>
      <c r="P335" s="26">
        <f t="shared" si="92"/>
        <v>256621.44988925001</v>
      </c>
      <c r="Q335" s="27">
        <v>68329.33</v>
      </c>
      <c r="R335" s="28">
        <f>Q335*28.7%</f>
        <v>19610.51771</v>
      </c>
      <c r="S335" s="28">
        <f>Q335*24.4%</f>
        <v>16672.356520000001</v>
      </c>
      <c r="T335" s="28">
        <f>Q335*13.3%</f>
        <v>9087.8008900000004</v>
      </c>
      <c r="U335" s="28">
        <f>Q335*29.5%</f>
        <v>20157.15235</v>
      </c>
      <c r="V335" s="28">
        <f>Q335*4%</f>
        <v>2733.1732000000002</v>
      </c>
      <c r="W335" s="26">
        <f t="shared" si="100"/>
        <v>555464156022.59998</v>
      </c>
      <c r="X335" s="26">
        <f t="shared" si="101"/>
        <v>555464.15602260001</v>
      </c>
      <c r="Y335" s="26">
        <f t="shared" si="102"/>
        <v>10053635969.549999</v>
      </c>
      <c r="Z335" s="26">
        <f t="shared" si="103"/>
        <v>10053.63596955</v>
      </c>
      <c r="AA335" s="9">
        <f t="shared" si="104"/>
        <v>5894759895739.0898</v>
      </c>
      <c r="AB335" s="9">
        <v>589.47598957390903</v>
      </c>
      <c r="AC335" s="9">
        <f t="shared" si="105"/>
        <v>352702663615.12</v>
      </c>
      <c r="AD335" s="9">
        <v>352702.66361511999</v>
      </c>
      <c r="AE335" s="21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/>
      <c r="DY335" s="22"/>
      <c r="DZ335" s="22"/>
      <c r="EA335" s="22"/>
      <c r="EB335" s="22"/>
      <c r="EC335" s="22"/>
      <c r="ED335" s="22"/>
      <c r="EE335" s="22"/>
      <c r="EF335" s="22"/>
      <c r="EG335" s="22"/>
      <c r="EH335" s="22"/>
      <c r="EI335" s="22"/>
      <c r="EJ335" s="22"/>
      <c r="EK335" s="22"/>
      <c r="EL335" s="22"/>
      <c r="EM335" s="22"/>
      <c r="EN335" s="22"/>
      <c r="EO335" s="22"/>
      <c r="EP335" s="22"/>
      <c r="EQ335" s="22"/>
      <c r="ER335" s="22"/>
      <c r="ES335" s="22"/>
      <c r="ET335" s="22"/>
      <c r="EU335" s="22"/>
      <c r="EV335" s="22"/>
      <c r="EW335" s="22"/>
      <c r="EX335" s="22"/>
      <c r="EY335" s="22"/>
      <c r="EZ335" s="22"/>
      <c r="FA335" s="22"/>
      <c r="FB335" s="22"/>
      <c r="FC335" s="22"/>
      <c r="FD335" s="22"/>
      <c r="FE335" s="22"/>
      <c r="FF335" s="22"/>
      <c r="FG335" s="22"/>
      <c r="FH335" s="22"/>
      <c r="FI335" s="22"/>
      <c r="FJ335" s="22"/>
      <c r="FK335" s="22"/>
      <c r="FL335" s="22"/>
      <c r="FM335" s="22"/>
      <c r="FN335" s="22"/>
      <c r="FO335" s="22"/>
      <c r="FP335" s="22"/>
      <c r="FQ335" s="22"/>
      <c r="FR335" s="22"/>
      <c r="FS335" s="22"/>
      <c r="FT335" s="22"/>
      <c r="FU335" s="22"/>
      <c r="FV335" s="22"/>
      <c r="FW335" s="22"/>
      <c r="FX335" s="22"/>
      <c r="FY335" s="22"/>
      <c r="FZ335" s="22"/>
      <c r="GA335" s="22"/>
      <c r="GB335" s="22"/>
      <c r="GC335" s="22"/>
      <c r="GD335" s="22"/>
      <c r="GE335" s="22"/>
      <c r="GF335" s="22"/>
      <c r="GG335" s="22"/>
      <c r="GH335" s="22"/>
      <c r="GI335" s="22"/>
      <c r="GJ335" s="22"/>
      <c r="GK335" s="22"/>
      <c r="GL335" s="22"/>
      <c r="GM335" s="22"/>
      <c r="GN335" s="22"/>
      <c r="GO335" s="22"/>
      <c r="GP335" s="22"/>
      <c r="GQ335" s="22"/>
      <c r="GR335" s="22"/>
      <c r="GS335" s="22"/>
      <c r="GT335" s="22"/>
    </row>
    <row r="336" spans="1:204">
      <c r="A336" s="7" t="s">
        <v>90</v>
      </c>
      <c r="B336" s="8">
        <v>2019</v>
      </c>
      <c r="C336" s="23">
        <v>481.29</v>
      </c>
      <c r="D336" s="24">
        <v>332.66</v>
      </c>
      <c r="E336" s="32">
        <v>3.5</v>
      </c>
      <c r="F336" s="31">
        <v>515.04458867000005</v>
      </c>
      <c r="G336" s="26">
        <f t="shared" si="95"/>
        <v>5590437121512.0098</v>
      </c>
      <c r="H336" s="26">
        <f t="shared" si="96"/>
        <v>559.04371215120102</v>
      </c>
      <c r="I336" s="26">
        <f t="shared" si="97"/>
        <v>90152198173.897995</v>
      </c>
      <c r="J336" s="26">
        <f t="shared" si="90"/>
        <v>90152.198173897996</v>
      </c>
      <c r="K336" s="27">
        <v>70767</v>
      </c>
      <c r="L336" s="27">
        <v>51.94</v>
      </c>
      <c r="M336" s="26">
        <f t="shared" si="98"/>
        <v>3297672126.5166001</v>
      </c>
      <c r="N336" s="26">
        <f t="shared" si="91"/>
        <v>3297.6721265166002</v>
      </c>
      <c r="O336" s="26">
        <f t="shared" si="99"/>
        <v>207949218718.5</v>
      </c>
      <c r="P336" s="26">
        <f t="shared" si="92"/>
        <v>207949.21871849999</v>
      </c>
      <c r="Q336" s="27">
        <v>87618.96</v>
      </c>
      <c r="R336" s="28">
        <f>Q336*28.8%</f>
        <v>25234.260480000001</v>
      </c>
      <c r="S336" s="28">
        <f>Q336*23.8%</f>
        <v>20853.312480000001</v>
      </c>
      <c r="T336" s="28">
        <f>Q336*13.3%</f>
        <v>11653.321679999999</v>
      </c>
      <c r="U336" s="28">
        <f>Q336*30%</f>
        <v>26285.687999999998</v>
      </c>
      <c r="V336" s="28">
        <f>Q336*4%</f>
        <v>3504.7584000000002</v>
      </c>
      <c r="W336" s="26">
        <f t="shared" si="100"/>
        <v>706448893550.40002</v>
      </c>
      <c r="X336" s="26">
        <f t="shared" si="101"/>
        <v>706448.89355040004</v>
      </c>
      <c r="Y336" s="26">
        <f t="shared" si="102"/>
        <v>12812520520.799999</v>
      </c>
      <c r="Z336" s="26">
        <f t="shared" si="103"/>
        <v>12812.520520800001</v>
      </c>
      <c r="AA336" s="9">
        <f t="shared" si="104"/>
        <v>6300183687188.9297</v>
      </c>
      <c r="AB336" s="9">
        <v>630.01836871889304</v>
      </c>
      <c r="AC336" s="9">
        <f t="shared" si="105"/>
        <v>310913937413.198</v>
      </c>
      <c r="AD336" s="9">
        <v>310913.937413198</v>
      </c>
      <c r="AE336" s="21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  <c r="DT336" s="22"/>
      <c r="DU336" s="22"/>
      <c r="DV336" s="22"/>
      <c r="DW336" s="22"/>
      <c r="DX336" s="22"/>
      <c r="DY336" s="22"/>
      <c r="DZ336" s="22"/>
      <c r="EA336" s="22"/>
      <c r="EB336" s="22"/>
      <c r="EC336" s="22"/>
      <c r="ED336" s="22"/>
      <c r="EE336" s="22"/>
      <c r="EF336" s="22"/>
      <c r="EG336" s="22"/>
      <c r="EH336" s="22"/>
      <c r="EI336" s="22"/>
      <c r="EJ336" s="22"/>
      <c r="EK336" s="22"/>
      <c r="EL336" s="22"/>
      <c r="EM336" s="22"/>
      <c r="EN336" s="22"/>
      <c r="EO336" s="22"/>
      <c r="EP336" s="22"/>
      <c r="EQ336" s="22"/>
      <c r="ER336" s="22"/>
      <c r="ES336" s="22"/>
      <c r="ET336" s="22"/>
      <c r="EU336" s="22"/>
      <c r="EV336" s="22"/>
      <c r="EW336" s="22"/>
      <c r="EX336" s="22"/>
      <c r="EY336" s="22"/>
      <c r="EZ336" s="22"/>
      <c r="FA336" s="22"/>
      <c r="FB336" s="22"/>
      <c r="FC336" s="22"/>
      <c r="FD336" s="22"/>
      <c r="FE336" s="22"/>
      <c r="FF336" s="22"/>
      <c r="FG336" s="22"/>
      <c r="FH336" s="22"/>
      <c r="FI336" s="22"/>
      <c r="FJ336" s="22"/>
      <c r="FK336" s="22"/>
      <c r="FL336" s="22"/>
      <c r="FM336" s="22"/>
      <c r="FN336" s="22"/>
      <c r="FO336" s="22"/>
      <c r="FP336" s="22"/>
      <c r="FQ336" s="22"/>
      <c r="FR336" s="22"/>
      <c r="FS336" s="22"/>
      <c r="FT336" s="22"/>
      <c r="FU336" s="22"/>
      <c r="FV336" s="22"/>
      <c r="FW336" s="22"/>
      <c r="FX336" s="22"/>
      <c r="FY336" s="22"/>
      <c r="FZ336" s="22"/>
      <c r="GA336" s="22"/>
      <c r="GB336" s="22"/>
      <c r="GC336" s="22"/>
      <c r="GD336" s="22"/>
      <c r="GE336" s="22"/>
      <c r="GF336" s="22"/>
      <c r="GG336" s="22"/>
      <c r="GH336" s="22"/>
      <c r="GI336" s="22"/>
      <c r="GJ336" s="22"/>
      <c r="GK336" s="22"/>
      <c r="GL336" s="22"/>
      <c r="GM336" s="22"/>
      <c r="GN336" s="22"/>
      <c r="GO336" s="22"/>
      <c r="GP336" s="22"/>
      <c r="GQ336" s="22"/>
      <c r="GR336" s="22"/>
      <c r="GS336" s="22"/>
      <c r="GT336" s="22"/>
    </row>
    <row r="337" spans="1:204">
      <c r="A337" s="7" t="s">
        <v>90</v>
      </c>
      <c r="B337" s="8">
        <v>2020</v>
      </c>
      <c r="C337" s="23">
        <v>301.56</v>
      </c>
      <c r="D337" s="24">
        <v>250.89</v>
      </c>
      <c r="E337" s="32">
        <v>1.51</v>
      </c>
      <c r="F337" s="31">
        <v>273.15662556000001</v>
      </c>
      <c r="G337" s="26">
        <f t="shared" si="95"/>
        <v>3140704147301.2798</v>
      </c>
      <c r="H337" s="26">
        <f t="shared" si="96"/>
        <v>314.07041473012799</v>
      </c>
      <c r="I337" s="26">
        <f t="shared" si="97"/>
        <v>51122276347.463997</v>
      </c>
      <c r="J337" s="26">
        <f t="shared" si="90"/>
        <v>51122.276347464001</v>
      </c>
      <c r="K337" s="27">
        <v>69339</v>
      </c>
      <c r="L337" s="27">
        <v>40.520000000000003</v>
      </c>
      <c r="M337" s="26">
        <f t="shared" si="98"/>
        <v>2520703437.9275999</v>
      </c>
      <c r="N337" s="26">
        <f t="shared" si="91"/>
        <v>2520.7034379276001</v>
      </c>
      <c r="O337" s="26">
        <f t="shared" si="99"/>
        <v>158954041041</v>
      </c>
      <c r="P337" s="26">
        <f t="shared" si="92"/>
        <v>158954.04104099999</v>
      </c>
      <c r="Q337" s="27">
        <v>66116.679999999993</v>
      </c>
      <c r="R337" s="28">
        <f>Q337*18%</f>
        <v>11901.002399999999</v>
      </c>
      <c r="S337" s="28">
        <f>Q337*15.5%</f>
        <v>10248.0854</v>
      </c>
      <c r="T337" s="28">
        <f>Q337*15.8%</f>
        <v>10446.435439999999</v>
      </c>
      <c r="U337" s="28">
        <f>Q337*44%</f>
        <v>29091.339199999999</v>
      </c>
      <c r="V337" s="28">
        <f>Q337*6.7%</f>
        <v>4429.8175600000004</v>
      </c>
      <c r="W337" s="26">
        <f t="shared" si="100"/>
        <v>482428289621.59998</v>
      </c>
      <c r="X337" s="26">
        <f t="shared" si="101"/>
        <v>482428.28962160001</v>
      </c>
      <c r="Y337" s="26">
        <f t="shared" si="102"/>
        <v>9044761824</v>
      </c>
      <c r="Z337" s="26">
        <f t="shared" si="103"/>
        <v>9044.7618239999993</v>
      </c>
      <c r="AA337" s="9">
        <f t="shared" si="104"/>
        <v>3625653140360.8101</v>
      </c>
      <c r="AB337" s="9">
        <v>362.56531403608102</v>
      </c>
      <c r="AC337" s="9">
        <f t="shared" si="105"/>
        <v>219121079212.46399</v>
      </c>
      <c r="AD337" s="9">
        <v>219121.07921246401</v>
      </c>
      <c r="AE337" s="21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  <c r="DT337" s="22"/>
      <c r="DU337" s="22"/>
      <c r="DV337" s="22"/>
      <c r="DW337" s="22"/>
      <c r="DX337" s="22"/>
      <c r="DY337" s="22"/>
      <c r="DZ337" s="22"/>
      <c r="EA337" s="22"/>
      <c r="EB337" s="22"/>
      <c r="EC337" s="22"/>
      <c r="ED337" s="22"/>
      <c r="EE337" s="22"/>
      <c r="EF337" s="22"/>
      <c r="EG337" s="22"/>
      <c r="EH337" s="22"/>
      <c r="EI337" s="22"/>
      <c r="EJ337" s="22"/>
      <c r="EK337" s="22"/>
      <c r="EL337" s="22"/>
      <c r="EM337" s="22"/>
      <c r="EN337" s="22"/>
      <c r="EO337" s="22"/>
      <c r="EP337" s="22"/>
      <c r="EQ337" s="22"/>
      <c r="ER337" s="22"/>
      <c r="ES337" s="22"/>
      <c r="ET337" s="22"/>
      <c r="EU337" s="22"/>
      <c r="EV337" s="22"/>
      <c r="EW337" s="22"/>
      <c r="EX337" s="22"/>
      <c r="EY337" s="22"/>
      <c r="EZ337" s="22"/>
      <c r="FA337" s="22"/>
      <c r="FB337" s="22"/>
      <c r="FC337" s="22"/>
      <c r="FD337" s="22"/>
      <c r="FE337" s="22"/>
      <c r="FF337" s="22"/>
      <c r="FG337" s="22"/>
      <c r="FH337" s="22"/>
      <c r="FI337" s="22"/>
      <c r="FJ337" s="22"/>
      <c r="FK337" s="22"/>
      <c r="FL337" s="22"/>
      <c r="FM337" s="22"/>
      <c r="FN337" s="22"/>
      <c r="FO337" s="22"/>
      <c r="FP337" s="22"/>
      <c r="FQ337" s="22"/>
      <c r="FR337" s="22"/>
      <c r="FS337" s="22"/>
      <c r="FT337" s="22"/>
      <c r="FU337" s="22"/>
      <c r="FV337" s="22"/>
      <c r="FW337" s="22"/>
      <c r="FX337" s="22"/>
      <c r="FY337" s="22"/>
      <c r="FZ337" s="22"/>
      <c r="GA337" s="22"/>
      <c r="GB337" s="22"/>
      <c r="GC337" s="22"/>
      <c r="GD337" s="22"/>
      <c r="GE337" s="22"/>
      <c r="GF337" s="22"/>
      <c r="GG337" s="22"/>
      <c r="GH337" s="22"/>
      <c r="GI337" s="22"/>
      <c r="GJ337" s="22"/>
      <c r="GK337" s="22"/>
      <c r="GL337" s="22"/>
      <c r="GM337" s="22"/>
      <c r="GN337" s="22"/>
      <c r="GO337" s="22"/>
      <c r="GP337" s="22"/>
      <c r="GQ337" s="22"/>
      <c r="GR337" s="22"/>
      <c r="GS337" s="22"/>
      <c r="GT337" s="22"/>
    </row>
    <row r="338" spans="1:204">
      <c r="A338" s="7" t="s">
        <v>90</v>
      </c>
      <c r="B338" s="8">
        <v>2021</v>
      </c>
      <c r="C338" s="23">
        <v>335.64</v>
      </c>
      <c r="D338" s="24">
        <v>184.22</v>
      </c>
      <c r="E338" s="32">
        <v>2.08</v>
      </c>
      <c r="F338" s="31">
        <v>285.3415928</v>
      </c>
      <c r="G338" s="26">
        <f t="shared" si="95"/>
        <v>3156061868419.9199</v>
      </c>
      <c r="H338" s="26">
        <f t="shared" si="96"/>
        <v>315.60618684199198</v>
      </c>
      <c r="I338" s="26">
        <f t="shared" si="97"/>
        <v>52125294108.32</v>
      </c>
      <c r="J338" s="26">
        <f>I338/1000000</f>
        <v>52125.294108319998</v>
      </c>
      <c r="K338" s="27">
        <v>64588</v>
      </c>
      <c r="L338" s="27">
        <v>42.2</v>
      </c>
      <c r="M338" s="26">
        <f t="shared" si="98"/>
        <v>2445338753.5120001</v>
      </c>
      <c r="N338" s="26">
        <f t="shared" si="91"/>
        <v>2445.338753512</v>
      </c>
      <c r="O338" s="26">
        <f t="shared" si="99"/>
        <v>154201589420</v>
      </c>
      <c r="P338" s="26">
        <f>O338/1000000</f>
        <v>154201.58942</v>
      </c>
      <c r="Q338" s="27">
        <v>79838.19</v>
      </c>
      <c r="R338" s="28">
        <f>Q338*19.5%</f>
        <v>15568.447050000001</v>
      </c>
      <c r="S338" s="28">
        <f>Q338*16.2%</f>
        <v>12933.78678</v>
      </c>
      <c r="T338" s="28">
        <f>Q338*14%</f>
        <v>11177.346600000001</v>
      </c>
      <c r="U338" s="28">
        <f>Q338*44.3%</f>
        <v>35368.318169999999</v>
      </c>
      <c r="V338" s="28">
        <f>Q338*6.1%</f>
        <v>4870.1295899999996</v>
      </c>
      <c r="W338" s="26">
        <f t="shared" si="100"/>
        <v>586171990980</v>
      </c>
      <c r="X338" s="26">
        <f t="shared" si="101"/>
        <v>586171.99098</v>
      </c>
      <c r="Y338" s="26">
        <f t="shared" si="102"/>
        <v>10953799668</v>
      </c>
      <c r="Z338" s="26">
        <f t="shared" si="103"/>
        <v>10953.799668</v>
      </c>
      <c r="AA338" s="9">
        <f t="shared" si="104"/>
        <v>3744679198153.4302</v>
      </c>
      <c r="AB338" s="9">
        <v>374.46791981534301</v>
      </c>
      <c r="AC338" s="9">
        <f t="shared" si="105"/>
        <v>217280683196.32001</v>
      </c>
      <c r="AD338" s="9">
        <v>217280.68319631999</v>
      </c>
      <c r="AE338" s="21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  <c r="DT338" s="22"/>
      <c r="DU338" s="22"/>
      <c r="DV338" s="22"/>
      <c r="DW338" s="22"/>
      <c r="DX338" s="22"/>
      <c r="DY338" s="22"/>
      <c r="DZ338" s="22"/>
      <c r="EA338" s="22"/>
      <c r="EB338" s="22"/>
      <c r="EC338" s="22"/>
      <c r="ED338" s="22"/>
      <c r="EE338" s="22"/>
      <c r="EF338" s="22"/>
      <c r="EG338" s="22"/>
      <c r="EH338" s="22"/>
      <c r="EI338" s="22"/>
      <c r="EJ338" s="22"/>
      <c r="EK338" s="22"/>
      <c r="EL338" s="22"/>
      <c r="EM338" s="22"/>
      <c r="EN338" s="22"/>
      <c r="EO338" s="22"/>
      <c r="EP338" s="22"/>
      <c r="EQ338" s="22"/>
      <c r="ER338" s="22"/>
      <c r="ES338" s="22"/>
      <c r="ET338" s="22"/>
      <c r="EU338" s="22"/>
      <c r="EV338" s="22"/>
      <c r="EW338" s="22"/>
      <c r="EX338" s="22"/>
      <c r="EY338" s="22"/>
      <c r="EZ338" s="22"/>
      <c r="FA338" s="22"/>
      <c r="FB338" s="22"/>
      <c r="FC338" s="22"/>
      <c r="FD338" s="22"/>
      <c r="FE338" s="22"/>
      <c r="FF338" s="22"/>
      <c r="FG338" s="22"/>
      <c r="FH338" s="22"/>
      <c r="FI338" s="22"/>
      <c r="FJ338" s="22"/>
      <c r="FK338" s="22"/>
      <c r="FL338" s="22"/>
      <c r="FM338" s="22"/>
      <c r="FN338" s="22"/>
      <c r="FO338" s="22"/>
      <c r="FP338" s="22"/>
      <c r="FQ338" s="22"/>
      <c r="FR338" s="22"/>
      <c r="FS338" s="22"/>
      <c r="FT338" s="22"/>
      <c r="FU338" s="22"/>
      <c r="FV338" s="22"/>
      <c r="FW338" s="22"/>
      <c r="FX338" s="22"/>
      <c r="FY338" s="22"/>
      <c r="FZ338" s="22"/>
      <c r="GA338" s="22"/>
      <c r="GB338" s="22"/>
      <c r="GC338" s="22"/>
      <c r="GD338" s="22"/>
      <c r="GE338" s="22"/>
      <c r="GF338" s="22"/>
      <c r="GG338" s="22"/>
      <c r="GH338" s="22"/>
      <c r="GI338" s="22"/>
      <c r="GJ338" s="22"/>
      <c r="GK338" s="22"/>
      <c r="GL338" s="22"/>
      <c r="GM338" s="22"/>
      <c r="GN338" s="22"/>
      <c r="GO338" s="22"/>
      <c r="GP338" s="22"/>
      <c r="GQ338" s="22"/>
      <c r="GR338" s="22"/>
      <c r="GS338" s="22"/>
      <c r="GT338" s="22"/>
    </row>
    <row r="339" spans="1:204">
      <c r="A339" s="7" t="s">
        <v>90</v>
      </c>
      <c r="B339" s="8">
        <v>2022</v>
      </c>
      <c r="C339" s="23">
        <v>245.16</v>
      </c>
      <c r="D339" s="24">
        <v>131.82</v>
      </c>
      <c r="E339" s="32">
        <v>0.81</v>
      </c>
      <c r="F339" s="31">
        <v>154.086626</v>
      </c>
      <c r="G339" s="26">
        <f t="shared" si="95"/>
        <v>1817831500201.3999</v>
      </c>
      <c r="H339" s="26">
        <f t="shared" si="96"/>
        <v>181.78315002014</v>
      </c>
      <c r="I339" s="26">
        <f t="shared" si="97"/>
        <v>30968001604.400002</v>
      </c>
      <c r="J339" s="26">
        <f>I339/1000000</f>
        <v>30968.0016044</v>
      </c>
      <c r="K339" s="27">
        <v>141224</v>
      </c>
      <c r="L339" s="27">
        <v>37.64</v>
      </c>
      <c r="M339" s="26">
        <f t="shared" si="98"/>
        <v>4769060874.0511999</v>
      </c>
      <c r="N339" s="26">
        <f t="shared" si="91"/>
        <v>4769.0608740511998</v>
      </c>
      <c r="O339" s="26">
        <f t="shared" si="99"/>
        <v>300734107192</v>
      </c>
      <c r="P339" s="26">
        <f>O339/1000000</f>
        <v>300734.10719200002</v>
      </c>
      <c r="Q339" s="27">
        <v>58913.06</v>
      </c>
      <c r="R339" s="28">
        <f>Q339*19.5%</f>
        <v>11488.046700000001</v>
      </c>
      <c r="S339" s="28">
        <f>Q339*16.2%</f>
        <v>9543.9157200000009</v>
      </c>
      <c r="T339" s="28">
        <f>Q339*14%</f>
        <v>8247.8284000000003</v>
      </c>
      <c r="U339" s="28">
        <f>Q339*44.3%</f>
        <v>26098.48558</v>
      </c>
      <c r="V339" s="28">
        <f>Q339*6.1%</f>
        <v>3593.6966600000001</v>
      </c>
      <c r="W339" s="26">
        <f t="shared" si="100"/>
        <v>432539686520</v>
      </c>
      <c r="X339" s="26">
        <f t="shared" si="101"/>
        <v>432539.68651999999</v>
      </c>
      <c r="Y339" s="26">
        <f t="shared" si="102"/>
        <v>8082871832</v>
      </c>
      <c r="Z339" s="26">
        <f t="shared" si="103"/>
        <v>8082.8718319999998</v>
      </c>
      <c r="AA339" s="9">
        <f t="shared" si="104"/>
        <v>2255140247595.4502</v>
      </c>
      <c r="AB339" s="9">
        <v>225.51402475954501</v>
      </c>
      <c r="AC339" s="9">
        <f t="shared" si="105"/>
        <v>339784980628.40002</v>
      </c>
      <c r="AD339" s="9">
        <v>339784.98062839999</v>
      </c>
      <c r="AE339" s="21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  <c r="DU339" s="22"/>
      <c r="DV339" s="22"/>
      <c r="DW339" s="22"/>
      <c r="DX339" s="22"/>
      <c r="DY339" s="22"/>
      <c r="DZ339" s="22"/>
      <c r="EA339" s="22"/>
      <c r="EB339" s="22"/>
      <c r="EC339" s="22"/>
      <c r="ED339" s="22"/>
      <c r="EE339" s="22"/>
      <c r="EF339" s="22"/>
      <c r="EG339" s="22"/>
      <c r="EH339" s="22"/>
      <c r="EI339" s="22"/>
      <c r="EJ339" s="22"/>
      <c r="EK339" s="22"/>
      <c r="EL339" s="22"/>
      <c r="EM339" s="22"/>
      <c r="EN339" s="22"/>
      <c r="EO339" s="22"/>
      <c r="EP339" s="22"/>
      <c r="EQ339" s="22"/>
      <c r="ER339" s="22"/>
      <c r="ES339" s="22"/>
      <c r="ET339" s="22"/>
      <c r="EU339" s="22"/>
      <c r="EV339" s="22"/>
      <c r="EW339" s="22"/>
      <c r="EX339" s="22"/>
      <c r="EY339" s="22"/>
      <c r="EZ339" s="22"/>
      <c r="FA339" s="22"/>
      <c r="FB339" s="22"/>
      <c r="FC339" s="22"/>
      <c r="FD339" s="22"/>
      <c r="FE339" s="22"/>
      <c r="FF339" s="22"/>
      <c r="FG339" s="22"/>
      <c r="FH339" s="22"/>
      <c r="FI339" s="22"/>
      <c r="FJ339" s="22"/>
      <c r="FK339" s="22"/>
      <c r="FL339" s="22"/>
      <c r="FM339" s="22"/>
      <c r="FN339" s="22"/>
      <c r="FO339" s="22"/>
      <c r="FP339" s="22"/>
      <c r="FQ339" s="22"/>
      <c r="FR339" s="22"/>
      <c r="FS339" s="22"/>
      <c r="FT339" s="22"/>
      <c r="FU339" s="22"/>
      <c r="FV339" s="22"/>
      <c r="FW339" s="22"/>
      <c r="FX339" s="22"/>
      <c r="FY339" s="22"/>
      <c r="FZ339" s="22"/>
      <c r="GA339" s="22"/>
      <c r="GB339" s="22"/>
      <c r="GC339" s="22"/>
      <c r="GD339" s="22"/>
      <c r="GE339" s="22"/>
      <c r="GF339" s="22"/>
      <c r="GG339" s="22"/>
      <c r="GH339" s="22"/>
      <c r="GI339" s="22"/>
      <c r="GJ339" s="22"/>
      <c r="GK339" s="22"/>
      <c r="GL339" s="22"/>
      <c r="GM339" s="22"/>
      <c r="GN339" s="22"/>
      <c r="GO339" s="22"/>
      <c r="GP339" s="22"/>
      <c r="GQ339" s="22"/>
      <c r="GR339" s="22"/>
      <c r="GS339" s="22"/>
      <c r="GT339" s="22"/>
    </row>
    <row r="340" spans="1:204">
      <c r="A340" s="7" t="s">
        <v>90</v>
      </c>
      <c r="B340" s="8">
        <v>2023</v>
      </c>
      <c r="C340" s="23">
        <v>467.48</v>
      </c>
      <c r="D340" s="24">
        <v>192.53</v>
      </c>
      <c r="E340" s="32">
        <v>3.56</v>
      </c>
      <c r="F340" s="31">
        <v>382.72</v>
      </c>
      <c r="G340" s="26">
        <f t="shared" si="95"/>
        <v>4148615322000</v>
      </c>
      <c r="H340" s="26">
        <f t="shared" si="96"/>
        <v>414.8615322</v>
      </c>
      <c r="I340" s="26">
        <f t="shared" si="97"/>
        <v>69112743600</v>
      </c>
      <c r="J340" s="26">
        <f>I340/1000000</f>
        <v>69112.743600000002</v>
      </c>
      <c r="K340" s="27">
        <v>68363</v>
      </c>
      <c r="L340" s="27">
        <v>46.01</v>
      </c>
      <c r="M340" s="26">
        <f t="shared" si="98"/>
        <v>2821942036.9871001</v>
      </c>
      <c r="N340" s="26">
        <f t="shared" si="91"/>
        <v>2821.9420369871</v>
      </c>
      <c r="O340" s="26">
        <f t="shared" si="99"/>
        <v>177949965717.25</v>
      </c>
      <c r="P340" s="26">
        <f>O340/1000000</f>
        <v>177949.96571724999</v>
      </c>
      <c r="Q340" s="27">
        <v>84943.77</v>
      </c>
      <c r="R340" s="28">
        <f>Q340*19.5%</f>
        <v>16564.03515</v>
      </c>
      <c r="S340" s="28">
        <f>Q340*16.2%</f>
        <v>13760.890740000001</v>
      </c>
      <c r="T340" s="28">
        <f>Q340*14%</f>
        <v>11892.1278</v>
      </c>
      <c r="U340" s="28">
        <f>Q340*44.3%</f>
        <v>37630.090109999997</v>
      </c>
      <c r="V340" s="28">
        <f>Q340*6.1%</f>
        <v>5181.5699699999996</v>
      </c>
      <c r="W340" s="26">
        <f t="shared" si="100"/>
        <v>623657159340</v>
      </c>
      <c r="X340" s="26">
        <f t="shared" si="101"/>
        <v>623657.15934000001</v>
      </c>
      <c r="Y340" s="26">
        <f t="shared" si="102"/>
        <v>11654285244</v>
      </c>
      <c r="Z340" s="26">
        <f t="shared" si="103"/>
        <v>11654.285244000001</v>
      </c>
      <c r="AA340" s="9">
        <f t="shared" si="104"/>
        <v>4775094423376.9902</v>
      </c>
      <c r="AB340" s="9">
        <v>477.509442337699</v>
      </c>
      <c r="AC340" s="9">
        <f t="shared" si="105"/>
        <v>258716994561.25</v>
      </c>
      <c r="AD340" s="9">
        <v>258716.99456125</v>
      </c>
      <c r="AE340" s="21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  <c r="DU340" s="22"/>
      <c r="DV340" s="22"/>
      <c r="DW340" s="22"/>
      <c r="DX340" s="22"/>
      <c r="DY340" s="22"/>
      <c r="DZ340" s="22"/>
      <c r="EA340" s="22"/>
      <c r="EB340" s="22"/>
      <c r="EC340" s="22"/>
      <c r="ED340" s="22"/>
      <c r="EE340" s="22"/>
      <c r="EF340" s="22"/>
      <c r="EG340" s="22"/>
      <c r="EH340" s="22"/>
      <c r="EI340" s="22"/>
      <c r="EJ340" s="22"/>
      <c r="EK340" s="22"/>
      <c r="EL340" s="22"/>
      <c r="EM340" s="22"/>
      <c r="EN340" s="22"/>
      <c r="EO340" s="22"/>
      <c r="EP340" s="22"/>
      <c r="EQ340" s="22"/>
      <c r="ER340" s="22"/>
      <c r="ES340" s="22"/>
      <c r="ET340" s="22"/>
      <c r="EU340" s="22"/>
      <c r="EV340" s="22"/>
      <c r="EW340" s="22"/>
      <c r="EX340" s="22"/>
      <c r="EY340" s="22"/>
      <c r="EZ340" s="22"/>
      <c r="FA340" s="22"/>
      <c r="FB340" s="22"/>
      <c r="FC340" s="22"/>
      <c r="FD340" s="22"/>
      <c r="FE340" s="22"/>
      <c r="FF340" s="22"/>
      <c r="FG340" s="22"/>
      <c r="FH340" s="22"/>
      <c r="FI340" s="22"/>
      <c r="FJ340" s="22"/>
      <c r="FK340" s="22"/>
      <c r="FL340" s="22"/>
      <c r="FM340" s="22"/>
      <c r="FN340" s="22"/>
      <c r="FO340" s="22"/>
      <c r="FP340" s="22"/>
      <c r="FQ340" s="22"/>
      <c r="FR340" s="22"/>
      <c r="FS340" s="22"/>
      <c r="FT340" s="22"/>
      <c r="FU340" s="22"/>
      <c r="FV340" s="22"/>
      <c r="FW340" s="22"/>
      <c r="FX340" s="22"/>
      <c r="FY340" s="22"/>
      <c r="FZ340" s="22"/>
      <c r="GA340" s="22"/>
      <c r="GB340" s="22"/>
      <c r="GC340" s="22"/>
      <c r="GD340" s="22"/>
      <c r="GE340" s="22"/>
      <c r="GF340" s="22"/>
      <c r="GG340" s="22"/>
      <c r="GH340" s="22"/>
      <c r="GI340" s="22"/>
      <c r="GJ340" s="22"/>
      <c r="GK340" s="22"/>
      <c r="GL340" s="22"/>
      <c r="GM340" s="22"/>
      <c r="GN340" s="22"/>
      <c r="GO340" s="22"/>
      <c r="GP340" s="22"/>
      <c r="GQ340" s="22"/>
      <c r="GR340" s="22"/>
      <c r="GS340" s="22"/>
      <c r="GT340" s="22"/>
    </row>
    <row r="341" spans="1:204">
      <c r="A341" s="7" t="s">
        <v>90</v>
      </c>
      <c r="B341" s="8">
        <v>2024</v>
      </c>
      <c r="C341" s="28">
        <v>497.44</v>
      </c>
      <c r="D341" s="28">
        <v>198.45</v>
      </c>
      <c r="E341" s="34">
        <v>3.88</v>
      </c>
      <c r="F341" s="31">
        <v>382.72</v>
      </c>
      <c r="G341" s="26">
        <f t="shared" si="95"/>
        <v>4185402314000</v>
      </c>
      <c r="H341" s="26">
        <f t="shared" si="96"/>
        <v>418.54023139999998</v>
      </c>
      <c r="I341" s="26">
        <f t="shared" si="97"/>
        <v>70209585200</v>
      </c>
      <c r="J341" s="26">
        <f t="shared" ref="J341" si="107">I341/1000000</f>
        <v>70209.585200000001</v>
      </c>
      <c r="K341" s="31">
        <v>68363</v>
      </c>
      <c r="L341" s="31">
        <v>46.01</v>
      </c>
      <c r="M341" s="26">
        <f t="shared" si="98"/>
        <v>2821942036.9871001</v>
      </c>
      <c r="N341" s="26">
        <f t="shared" ref="N341" si="108">M341/10000000000</f>
        <v>0.28219420369871001</v>
      </c>
      <c r="O341" s="26">
        <f t="shared" si="99"/>
        <v>177949965717.25</v>
      </c>
      <c r="P341" s="26">
        <f t="shared" ref="P341" si="109">O341/1000000</f>
        <v>177949.96571724999</v>
      </c>
      <c r="Q341" s="31">
        <v>84943.77</v>
      </c>
      <c r="R341" s="28">
        <f>Q341*19.5%</f>
        <v>16564.03515</v>
      </c>
      <c r="S341" s="28">
        <f>Q341*16.2%</f>
        <v>13760.890740000001</v>
      </c>
      <c r="T341" s="28">
        <f>Q341*14%</f>
        <v>11892.1278</v>
      </c>
      <c r="U341" s="28">
        <f>Q341*44.3%</f>
        <v>37630.090109999997</v>
      </c>
      <c r="V341" s="28">
        <f>Q341*6.1%</f>
        <v>5181.5699699999996</v>
      </c>
      <c r="W341" s="26">
        <f t="shared" si="100"/>
        <v>623657159340</v>
      </c>
      <c r="X341" s="26">
        <f t="shared" si="101"/>
        <v>623657.15934000001</v>
      </c>
      <c r="Y341" s="26">
        <f t="shared" si="102"/>
        <v>11654285244</v>
      </c>
      <c r="Z341" s="26">
        <f t="shared" si="103"/>
        <v>11654.285244000001</v>
      </c>
      <c r="AA341" s="9">
        <f t="shared" si="104"/>
        <v>4811881415376.9902</v>
      </c>
      <c r="AB341" s="9">
        <v>481.18814153769898</v>
      </c>
      <c r="AC341" s="9">
        <f t="shared" si="105"/>
        <v>259813836161.25</v>
      </c>
      <c r="AD341" s="9">
        <v>259813.83616124999</v>
      </c>
      <c r="AE341" s="21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  <c r="DU341" s="22"/>
      <c r="DV341" s="22"/>
      <c r="DW341" s="22"/>
      <c r="DX341" s="22"/>
      <c r="DY341" s="22"/>
      <c r="DZ341" s="22"/>
      <c r="EA341" s="22"/>
      <c r="EB341" s="22"/>
      <c r="EC341" s="22"/>
      <c r="ED341" s="22"/>
      <c r="EE341" s="22"/>
      <c r="EF341" s="22"/>
      <c r="EG341" s="22"/>
      <c r="EH341" s="22"/>
      <c r="EI341" s="22"/>
      <c r="EJ341" s="22"/>
      <c r="EK341" s="22"/>
      <c r="EL341" s="22"/>
      <c r="EM341" s="22"/>
      <c r="EN341" s="22"/>
      <c r="EO341" s="22"/>
      <c r="EP341" s="22"/>
      <c r="EQ341" s="22"/>
      <c r="ER341" s="22"/>
      <c r="ES341" s="22"/>
      <c r="ET341" s="22"/>
      <c r="EU341" s="22"/>
      <c r="EV341" s="22"/>
      <c r="EW341" s="22"/>
      <c r="EX341" s="22"/>
      <c r="EY341" s="22"/>
      <c r="EZ341" s="22"/>
      <c r="FA341" s="22"/>
      <c r="FB341" s="22"/>
      <c r="FC341" s="22"/>
      <c r="FD341" s="22"/>
      <c r="FE341" s="22"/>
      <c r="FF341" s="22"/>
      <c r="FG341" s="22"/>
      <c r="FH341" s="22"/>
      <c r="FI341" s="22"/>
      <c r="FJ341" s="22"/>
      <c r="FK341" s="22"/>
      <c r="FL341" s="22"/>
      <c r="FM341" s="22"/>
      <c r="FN341" s="22"/>
      <c r="FO341" s="22"/>
      <c r="FP341" s="22"/>
      <c r="FQ341" s="22"/>
      <c r="FR341" s="22"/>
      <c r="FS341" s="22"/>
      <c r="FT341" s="22"/>
      <c r="FU341" s="22"/>
      <c r="FV341" s="22"/>
      <c r="FW341" s="22"/>
      <c r="FX341" s="22"/>
      <c r="FY341" s="22"/>
      <c r="FZ341" s="22"/>
      <c r="GA341" s="22"/>
      <c r="GB341" s="22"/>
      <c r="GC341" s="22"/>
      <c r="GD341" s="22"/>
      <c r="GE341" s="22"/>
      <c r="GF341" s="22"/>
      <c r="GG341" s="22"/>
      <c r="GH341" s="22"/>
      <c r="GI341" s="22"/>
      <c r="GJ341" s="22"/>
      <c r="GK341" s="22"/>
      <c r="GL341" s="22"/>
      <c r="GM341" s="22"/>
      <c r="GN341" s="22"/>
      <c r="GO341" s="22"/>
      <c r="GP341" s="22"/>
      <c r="GQ341" s="22"/>
      <c r="GR341" s="22"/>
      <c r="GS341" s="22"/>
      <c r="GT341" s="22"/>
      <c r="GU341" s="22"/>
      <c r="GV341" s="22"/>
    </row>
    <row r="342" spans="1:204">
      <c r="A342" s="7" t="s">
        <v>92</v>
      </c>
      <c r="B342" s="8">
        <v>2008</v>
      </c>
      <c r="C342" s="23">
        <v>1.58</v>
      </c>
      <c r="D342" s="24">
        <v>120.91</v>
      </c>
      <c r="E342" s="32">
        <v>2.4300000000000002</v>
      </c>
      <c r="F342" s="24">
        <v>273.62</v>
      </c>
      <c r="G342" s="26">
        <f t="shared" si="95"/>
        <v>2651336936000</v>
      </c>
      <c r="H342" s="26">
        <f t="shared" si="96"/>
        <v>265.13369360000002</v>
      </c>
      <c r="I342" s="26">
        <f t="shared" si="97"/>
        <v>38482942600</v>
      </c>
      <c r="J342" s="26">
        <f t="shared" ref="J342:J392" si="110">I342/1000000</f>
        <v>38482.942600000002</v>
      </c>
      <c r="K342" s="27">
        <v>78237</v>
      </c>
      <c r="L342" s="27">
        <v>60.02</v>
      </c>
      <c r="M342" s="26">
        <f t="shared" si="98"/>
        <v>4212917195.1858001</v>
      </c>
      <c r="N342" s="26">
        <f t="shared" ref="N342:N391" si="111">M342/1000000</f>
        <v>4212.9171951857998</v>
      </c>
      <c r="O342" s="26">
        <f t="shared" si="99"/>
        <v>265664021665.5</v>
      </c>
      <c r="P342" s="26">
        <f t="shared" ref="P342:P392" si="112">O342/1000000</f>
        <v>265664.02166550001</v>
      </c>
      <c r="Q342" s="27">
        <v>2060</v>
      </c>
      <c r="R342" s="28">
        <f>Q342*27.3%</f>
        <v>562.38</v>
      </c>
      <c r="S342" s="28">
        <f>Q342*24.9%</f>
        <v>512.94000000000005</v>
      </c>
      <c r="T342" s="28">
        <f>Q342*3.3%</f>
        <v>67.98</v>
      </c>
      <c r="U342" s="28">
        <f>Q342*36.7%</f>
        <v>756.02</v>
      </c>
      <c r="V342" s="28">
        <f>Q342*7.8%</f>
        <v>160.68</v>
      </c>
      <c r="W342" s="26">
        <f t="shared" si="100"/>
        <v>16189993200</v>
      </c>
      <c r="X342" s="26">
        <f t="shared" si="101"/>
        <v>16189.993200000001</v>
      </c>
      <c r="Y342" s="26">
        <f t="shared" si="102"/>
        <v>290954400</v>
      </c>
      <c r="Z342" s="26">
        <f t="shared" si="103"/>
        <v>290.95440000000002</v>
      </c>
      <c r="AA342" s="9">
        <f t="shared" si="104"/>
        <v>2671739846395.1899</v>
      </c>
      <c r="AB342" s="9">
        <v>267.17398463951901</v>
      </c>
      <c r="AC342" s="9">
        <f t="shared" si="105"/>
        <v>304437918665.5</v>
      </c>
      <c r="AD342" s="9">
        <v>304437.91866550001</v>
      </c>
      <c r="AE342" s="21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  <c r="DU342" s="22"/>
      <c r="DV342" s="22"/>
      <c r="DW342" s="22"/>
      <c r="DX342" s="22"/>
      <c r="DY342" s="22"/>
      <c r="DZ342" s="22"/>
      <c r="EA342" s="22"/>
      <c r="EB342" s="22"/>
      <c r="EC342" s="22"/>
      <c r="ED342" s="22"/>
      <c r="EE342" s="22"/>
      <c r="EF342" s="22"/>
      <c r="EG342" s="22"/>
      <c r="EH342" s="22"/>
      <c r="EI342" s="22"/>
      <c r="EJ342" s="22"/>
      <c r="EK342" s="22"/>
      <c r="EL342" s="22"/>
      <c r="EM342" s="22"/>
      <c r="EN342" s="22"/>
      <c r="EO342" s="22"/>
      <c r="EP342" s="22"/>
      <c r="EQ342" s="22"/>
      <c r="ER342" s="22"/>
      <c r="ES342" s="22"/>
      <c r="ET342" s="22"/>
      <c r="EU342" s="22"/>
      <c r="EV342" s="22"/>
      <c r="EW342" s="22"/>
      <c r="EX342" s="22"/>
      <c r="EY342" s="22"/>
      <c r="EZ342" s="22"/>
      <c r="FA342" s="22"/>
      <c r="FB342" s="22"/>
      <c r="FC342" s="22"/>
      <c r="FD342" s="22"/>
      <c r="FE342" s="22"/>
      <c r="FF342" s="22"/>
      <c r="FG342" s="22"/>
      <c r="FH342" s="22"/>
      <c r="FI342" s="22"/>
      <c r="FJ342" s="22"/>
      <c r="FK342" s="22"/>
      <c r="FL342" s="22"/>
      <c r="FM342" s="22"/>
      <c r="FN342" s="22"/>
      <c r="FO342" s="22"/>
      <c r="FP342" s="22"/>
      <c r="FQ342" s="22"/>
      <c r="FR342" s="22"/>
      <c r="FS342" s="22"/>
      <c r="FT342" s="22"/>
      <c r="FU342" s="22"/>
      <c r="FV342" s="22"/>
      <c r="FW342" s="22"/>
      <c r="FX342" s="22"/>
      <c r="FY342" s="22"/>
      <c r="FZ342" s="22"/>
      <c r="GA342" s="22"/>
      <c r="GB342" s="22"/>
      <c r="GC342" s="22"/>
      <c r="GD342" s="22"/>
      <c r="GE342" s="22"/>
      <c r="GF342" s="22"/>
      <c r="GG342" s="22"/>
      <c r="GH342" s="22"/>
      <c r="GI342" s="22"/>
      <c r="GJ342" s="22"/>
      <c r="GK342" s="22"/>
      <c r="GL342" s="22"/>
      <c r="GM342" s="22"/>
      <c r="GN342" s="22"/>
      <c r="GO342" s="22"/>
      <c r="GP342" s="22"/>
      <c r="GQ342" s="22"/>
      <c r="GR342" s="22"/>
      <c r="GS342" s="22"/>
      <c r="GT342" s="22"/>
    </row>
    <row r="343" spans="1:204">
      <c r="A343" s="7" t="s">
        <v>92</v>
      </c>
      <c r="B343" s="8">
        <v>2009</v>
      </c>
      <c r="C343" s="23">
        <v>1.75</v>
      </c>
      <c r="D343" s="24">
        <v>135.1</v>
      </c>
      <c r="E343" s="32">
        <v>2.4</v>
      </c>
      <c r="F343" s="24">
        <v>243.18</v>
      </c>
      <c r="G343" s="26">
        <f t="shared" si="95"/>
        <v>2407675482000</v>
      </c>
      <c r="H343" s="26">
        <f t="shared" si="96"/>
        <v>240.76754819999999</v>
      </c>
      <c r="I343" s="26">
        <f t="shared" si="97"/>
        <v>34901572000</v>
      </c>
      <c r="J343" s="26">
        <f t="shared" si="110"/>
        <v>34901.572</v>
      </c>
      <c r="K343" s="27">
        <v>73088</v>
      </c>
      <c r="L343" s="27">
        <v>60.59</v>
      </c>
      <c r="M343" s="26">
        <f t="shared" si="98"/>
        <v>3973029350.5664001</v>
      </c>
      <c r="N343" s="26">
        <f t="shared" si="111"/>
        <v>3973.0293505663999</v>
      </c>
      <c r="O343" s="26">
        <f t="shared" si="99"/>
        <v>250536838624</v>
      </c>
      <c r="P343" s="26">
        <f t="shared" si="112"/>
        <v>250536.838624</v>
      </c>
      <c r="Q343" s="27">
        <v>2250.33</v>
      </c>
      <c r="R343" s="28">
        <f>Q343*28.9%</f>
        <v>650.34537</v>
      </c>
      <c r="S343" s="28">
        <f>Q343*23.4%</f>
        <v>526.57722000000001</v>
      </c>
      <c r="T343" s="28">
        <f>Q343*3.5%</f>
        <v>78.76155</v>
      </c>
      <c r="U343" s="28">
        <f>Q343*35.9%</f>
        <v>807.86847</v>
      </c>
      <c r="V343" s="28">
        <f>Q343*8.4%</f>
        <v>189.02771999999999</v>
      </c>
      <c r="W343" s="26">
        <f t="shared" si="100"/>
        <v>17224475886</v>
      </c>
      <c r="X343" s="26">
        <f t="shared" si="101"/>
        <v>17224.475886</v>
      </c>
      <c r="Y343" s="26">
        <f t="shared" si="102"/>
        <v>310984354.35000002</v>
      </c>
      <c r="Z343" s="26">
        <f t="shared" si="103"/>
        <v>310.98435434999999</v>
      </c>
      <c r="AA343" s="9">
        <f t="shared" si="104"/>
        <v>2428872987236.5698</v>
      </c>
      <c r="AB343" s="9">
        <v>242.88729872365701</v>
      </c>
      <c r="AC343" s="9">
        <f t="shared" si="105"/>
        <v>285749394978.34998</v>
      </c>
      <c r="AD343" s="9">
        <v>285749.39497835003</v>
      </c>
      <c r="AE343" s="21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  <c r="DU343" s="22"/>
      <c r="DV343" s="22"/>
      <c r="DW343" s="22"/>
      <c r="DX343" s="22"/>
      <c r="DY343" s="22"/>
      <c r="DZ343" s="22"/>
      <c r="EA343" s="22"/>
      <c r="EB343" s="22"/>
      <c r="EC343" s="22"/>
      <c r="ED343" s="22"/>
      <c r="EE343" s="22"/>
      <c r="EF343" s="22"/>
      <c r="EG343" s="22"/>
      <c r="EH343" s="22"/>
      <c r="EI343" s="22"/>
      <c r="EJ343" s="22"/>
      <c r="EK343" s="22"/>
      <c r="EL343" s="22"/>
      <c r="EM343" s="22"/>
      <c r="EN343" s="22"/>
      <c r="EO343" s="22"/>
      <c r="EP343" s="22"/>
      <c r="EQ343" s="22"/>
      <c r="ER343" s="22"/>
      <c r="ES343" s="22"/>
      <c r="ET343" s="22"/>
      <c r="EU343" s="22"/>
      <c r="EV343" s="22"/>
      <c r="EW343" s="22"/>
      <c r="EX343" s="22"/>
      <c r="EY343" s="22"/>
      <c r="EZ343" s="22"/>
      <c r="FA343" s="22"/>
      <c r="FB343" s="22"/>
      <c r="FC343" s="22"/>
      <c r="FD343" s="22"/>
      <c r="FE343" s="22"/>
      <c r="FF343" s="22"/>
      <c r="FG343" s="22"/>
      <c r="FH343" s="22"/>
      <c r="FI343" s="22"/>
      <c r="FJ343" s="22"/>
      <c r="FK343" s="22"/>
      <c r="FL343" s="22"/>
      <c r="FM343" s="22"/>
      <c r="FN343" s="22"/>
      <c r="FO343" s="22"/>
      <c r="FP343" s="22"/>
      <c r="FQ343" s="22"/>
      <c r="FR343" s="22"/>
      <c r="FS343" s="22"/>
      <c r="FT343" s="22"/>
      <c r="FU343" s="22"/>
      <c r="FV343" s="22"/>
      <c r="FW343" s="22"/>
      <c r="FX343" s="22"/>
      <c r="FY343" s="22"/>
      <c r="FZ343" s="22"/>
      <c r="GA343" s="22"/>
      <c r="GB343" s="22"/>
      <c r="GC343" s="22"/>
      <c r="GD343" s="22"/>
      <c r="GE343" s="22"/>
      <c r="GF343" s="22"/>
      <c r="GG343" s="22"/>
      <c r="GH343" s="22"/>
      <c r="GI343" s="22"/>
      <c r="GJ343" s="22"/>
      <c r="GK343" s="22"/>
      <c r="GL343" s="22"/>
      <c r="GM343" s="22"/>
      <c r="GN343" s="22"/>
      <c r="GO343" s="22"/>
      <c r="GP343" s="22"/>
      <c r="GQ343" s="22"/>
      <c r="GR343" s="22"/>
      <c r="GS343" s="22"/>
      <c r="GT343" s="22"/>
    </row>
    <row r="344" spans="1:204">
      <c r="A344" s="7" t="s">
        <v>92</v>
      </c>
      <c r="B344" s="8">
        <v>2010</v>
      </c>
      <c r="C344" s="23">
        <v>2.15</v>
      </c>
      <c r="D344" s="24">
        <v>150.03</v>
      </c>
      <c r="E344" s="32">
        <v>2.7</v>
      </c>
      <c r="F344" s="24">
        <v>260</v>
      </c>
      <c r="G344" s="26">
        <f t="shared" si="95"/>
        <v>2584847162000</v>
      </c>
      <c r="H344" s="26">
        <f t="shared" si="96"/>
        <v>258.48471619999998</v>
      </c>
      <c r="I344" s="26">
        <f t="shared" si="97"/>
        <v>37464443200</v>
      </c>
      <c r="J344" s="26">
        <f t="shared" si="110"/>
        <v>37464.443200000002</v>
      </c>
      <c r="K344" s="27">
        <v>56390</v>
      </c>
      <c r="L344" s="27">
        <v>59.65</v>
      </c>
      <c r="M344" s="26">
        <f t="shared" si="98"/>
        <v>3017777982.2950001</v>
      </c>
      <c r="N344" s="26">
        <f t="shared" si="111"/>
        <v>3017.7779822950001</v>
      </c>
      <c r="O344" s="26">
        <f t="shared" si="99"/>
        <v>190299262512.5</v>
      </c>
      <c r="P344" s="26">
        <f t="shared" si="112"/>
        <v>190299.26251249999</v>
      </c>
      <c r="Q344" s="27">
        <v>2587.34</v>
      </c>
      <c r="R344" s="28">
        <f>Q344*32.9%</f>
        <v>851.23486000000003</v>
      </c>
      <c r="S344" s="28">
        <f>Q344*25%</f>
        <v>646.83500000000004</v>
      </c>
      <c r="T344" s="28">
        <f>Q344*3.6%</f>
        <v>93.144239999999996</v>
      </c>
      <c r="U344" s="28">
        <f>Q344*31%</f>
        <v>802.07539999999995</v>
      </c>
      <c r="V344" s="28">
        <f>Q344*7.5%</f>
        <v>194.0505</v>
      </c>
      <c r="W344" s="26">
        <f t="shared" si="100"/>
        <v>20157940066.599998</v>
      </c>
      <c r="X344" s="26">
        <f t="shared" si="101"/>
        <v>20157.9400666</v>
      </c>
      <c r="Y344" s="26">
        <f t="shared" si="102"/>
        <v>361710132</v>
      </c>
      <c r="Z344" s="26">
        <f t="shared" si="103"/>
        <v>361.71013199999999</v>
      </c>
      <c r="AA344" s="9">
        <f t="shared" si="104"/>
        <v>2608022880048.8999</v>
      </c>
      <c r="AB344" s="9">
        <v>260.80228800488902</v>
      </c>
      <c r="AC344" s="9">
        <f t="shared" si="105"/>
        <v>228125415844.5</v>
      </c>
      <c r="AD344" s="9">
        <v>228125.41584450001</v>
      </c>
      <c r="AE344" s="21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  <c r="DU344" s="22"/>
      <c r="DV344" s="22"/>
      <c r="DW344" s="22"/>
      <c r="DX344" s="22"/>
      <c r="DY344" s="22"/>
      <c r="DZ344" s="22"/>
      <c r="EA344" s="22"/>
      <c r="EB344" s="22"/>
      <c r="EC344" s="22"/>
      <c r="ED344" s="22"/>
      <c r="EE344" s="22"/>
      <c r="EF344" s="22"/>
      <c r="EG344" s="22"/>
      <c r="EH344" s="22"/>
      <c r="EI344" s="22"/>
      <c r="EJ344" s="22"/>
      <c r="EK344" s="22"/>
      <c r="EL344" s="22"/>
      <c r="EM344" s="22"/>
      <c r="EN344" s="22"/>
      <c r="EO344" s="22"/>
      <c r="EP344" s="22"/>
      <c r="EQ344" s="22"/>
      <c r="ER344" s="22"/>
      <c r="ES344" s="22"/>
      <c r="ET344" s="22"/>
      <c r="EU344" s="22"/>
      <c r="EV344" s="22"/>
      <c r="EW344" s="22"/>
      <c r="EX344" s="22"/>
      <c r="EY344" s="22"/>
      <c r="EZ344" s="22"/>
      <c r="FA344" s="22"/>
      <c r="FB344" s="22"/>
      <c r="FC344" s="22"/>
      <c r="FD344" s="22"/>
      <c r="FE344" s="22"/>
      <c r="FF344" s="22"/>
      <c r="FG344" s="22"/>
      <c r="FH344" s="22"/>
      <c r="FI344" s="22"/>
      <c r="FJ344" s="22"/>
      <c r="FK344" s="22"/>
      <c r="FL344" s="22"/>
      <c r="FM344" s="22"/>
      <c r="FN344" s="22"/>
      <c r="FO344" s="22"/>
      <c r="FP344" s="22"/>
      <c r="FQ344" s="22"/>
      <c r="FR344" s="22"/>
      <c r="FS344" s="22"/>
      <c r="FT344" s="22"/>
      <c r="FU344" s="22"/>
      <c r="FV344" s="22"/>
      <c r="FW344" s="22"/>
      <c r="FX344" s="22"/>
      <c r="FY344" s="22"/>
      <c r="FZ344" s="22"/>
      <c r="GA344" s="22"/>
      <c r="GB344" s="22"/>
      <c r="GC344" s="22"/>
      <c r="GD344" s="22"/>
      <c r="GE344" s="22"/>
      <c r="GF344" s="22"/>
      <c r="GG344" s="22"/>
      <c r="GH344" s="22"/>
      <c r="GI344" s="22"/>
      <c r="GJ344" s="22"/>
      <c r="GK344" s="22"/>
      <c r="GL344" s="22"/>
      <c r="GM344" s="22"/>
      <c r="GN344" s="22"/>
      <c r="GO344" s="22"/>
      <c r="GP344" s="22"/>
      <c r="GQ344" s="22"/>
      <c r="GR344" s="22"/>
      <c r="GS344" s="22"/>
      <c r="GT344" s="22"/>
    </row>
    <row r="345" spans="1:204">
      <c r="A345" s="7" t="s">
        <v>92</v>
      </c>
      <c r="B345" s="8">
        <v>2011</v>
      </c>
      <c r="C345" s="23">
        <v>21.48</v>
      </c>
      <c r="D345" s="24">
        <v>146.34</v>
      </c>
      <c r="E345" s="32">
        <v>3.1</v>
      </c>
      <c r="F345" s="24">
        <v>298.48</v>
      </c>
      <c r="G345" s="26">
        <f t="shared" si="95"/>
        <v>2936099204000</v>
      </c>
      <c r="H345" s="26">
        <f t="shared" si="96"/>
        <v>293.60992040000002</v>
      </c>
      <c r="I345" s="26">
        <f t="shared" si="97"/>
        <v>42966739600</v>
      </c>
      <c r="J345" s="26">
        <f t="shared" si="110"/>
        <v>42966.739600000001</v>
      </c>
      <c r="K345" s="27">
        <v>48258</v>
      </c>
      <c r="L345" s="27">
        <v>64.95</v>
      </c>
      <c r="M345" s="26">
        <f t="shared" si="98"/>
        <v>2812051159.4070001</v>
      </c>
      <c r="N345" s="26">
        <f t="shared" si="111"/>
        <v>2812.0511594069999</v>
      </c>
      <c r="O345" s="26">
        <f t="shared" si="99"/>
        <v>177326252932.5</v>
      </c>
      <c r="P345" s="26">
        <f t="shared" si="112"/>
        <v>177326.25293250001</v>
      </c>
      <c r="Q345" s="27">
        <v>3001.34</v>
      </c>
      <c r="R345" s="28">
        <f>Q345*29.5%</f>
        <v>885.39530000000002</v>
      </c>
      <c r="S345" s="28">
        <f>Q345*23.7%</f>
        <v>711.31758000000002</v>
      </c>
      <c r="T345" s="28">
        <f>Q345*15.2%</f>
        <v>456.20368000000002</v>
      </c>
      <c r="U345" s="28">
        <f>Q345*28.9%</f>
        <v>867.38725999999997</v>
      </c>
      <c r="V345" s="28">
        <f>Q345*2.6%</f>
        <v>78.034840000000003</v>
      </c>
      <c r="W345" s="26">
        <f t="shared" si="100"/>
        <v>24417341543.200001</v>
      </c>
      <c r="X345" s="26">
        <f t="shared" si="101"/>
        <v>24417.3415432</v>
      </c>
      <c r="Y345" s="26">
        <f t="shared" si="102"/>
        <v>443568038.60000002</v>
      </c>
      <c r="Z345" s="26">
        <f t="shared" si="103"/>
        <v>443.56803860000002</v>
      </c>
      <c r="AA345" s="9">
        <f t="shared" si="104"/>
        <v>2963328596702.6099</v>
      </c>
      <c r="AB345" s="9">
        <v>296.33285967026097</v>
      </c>
      <c r="AC345" s="9">
        <f t="shared" si="105"/>
        <v>220736560571.10001</v>
      </c>
      <c r="AD345" s="9">
        <v>220736.56057110001</v>
      </c>
      <c r="AE345" s="21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  <c r="DU345" s="22"/>
      <c r="DV345" s="22"/>
      <c r="DW345" s="22"/>
      <c r="DX345" s="22"/>
      <c r="DY345" s="22"/>
      <c r="DZ345" s="22"/>
      <c r="EA345" s="22"/>
      <c r="EB345" s="22"/>
      <c r="EC345" s="22"/>
      <c r="ED345" s="22"/>
      <c r="EE345" s="22"/>
      <c r="EF345" s="22"/>
      <c r="EG345" s="22"/>
      <c r="EH345" s="22"/>
      <c r="EI345" s="22"/>
      <c r="EJ345" s="22"/>
      <c r="EK345" s="22"/>
      <c r="EL345" s="22"/>
      <c r="EM345" s="22"/>
      <c r="EN345" s="22"/>
      <c r="EO345" s="22"/>
      <c r="EP345" s="22"/>
      <c r="EQ345" s="22"/>
      <c r="ER345" s="22"/>
      <c r="ES345" s="22"/>
      <c r="ET345" s="22"/>
      <c r="EU345" s="22"/>
      <c r="EV345" s="22"/>
      <c r="EW345" s="22"/>
      <c r="EX345" s="22"/>
      <c r="EY345" s="22"/>
      <c r="EZ345" s="22"/>
      <c r="FA345" s="22"/>
      <c r="FB345" s="22"/>
      <c r="FC345" s="22"/>
      <c r="FD345" s="22"/>
      <c r="FE345" s="22"/>
      <c r="FF345" s="22"/>
      <c r="FG345" s="22"/>
      <c r="FH345" s="22"/>
      <c r="FI345" s="22"/>
      <c r="FJ345" s="22"/>
      <c r="FK345" s="22"/>
      <c r="FL345" s="22"/>
      <c r="FM345" s="22"/>
      <c r="FN345" s="22"/>
      <c r="FO345" s="22"/>
      <c r="FP345" s="22"/>
      <c r="FQ345" s="22"/>
      <c r="FR345" s="22"/>
      <c r="FS345" s="22"/>
      <c r="FT345" s="22"/>
      <c r="FU345" s="22"/>
      <c r="FV345" s="22"/>
      <c r="FW345" s="22"/>
      <c r="FX345" s="22"/>
      <c r="FY345" s="22"/>
      <c r="FZ345" s="22"/>
      <c r="GA345" s="22"/>
      <c r="GB345" s="22"/>
      <c r="GC345" s="22"/>
      <c r="GD345" s="22"/>
      <c r="GE345" s="22"/>
      <c r="GF345" s="22"/>
      <c r="GG345" s="22"/>
      <c r="GH345" s="22"/>
      <c r="GI345" s="22"/>
      <c r="GJ345" s="22"/>
      <c r="GK345" s="22"/>
      <c r="GL345" s="22"/>
      <c r="GM345" s="22"/>
      <c r="GN345" s="22"/>
      <c r="GO345" s="22"/>
      <c r="GP345" s="22"/>
      <c r="GQ345" s="22"/>
      <c r="GR345" s="22"/>
      <c r="GS345" s="22"/>
      <c r="GT345" s="22"/>
    </row>
    <row r="346" spans="1:204">
      <c r="A346" s="7" t="s">
        <v>92</v>
      </c>
      <c r="B346" s="8">
        <v>2012</v>
      </c>
      <c r="C346" s="23">
        <v>22.27</v>
      </c>
      <c r="D346" s="24">
        <v>147.63</v>
      </c>
      <c r="E346" s="32">
        <v>3.15</v>
      </c>
      <c r="F346" s="24">
        <v>327.86</v>
      </c>
      <c r="G346" s="26">
        <f t="shared" si="95"/>
        <v>3199618460000</v>
      </c>
      <c r="H346" s="26">
        <f t="shared" si="96"/>
        <v>319.96184599999998</v>
      </c>
      <c r="I346" s="26">
        <f t="shared" si="97"/>
        <v>46825996200</v>
      </c>
      <c r="J346" s="26">
        <f t="shared" si="110"/>
        <v>46825.996200000001</v>
      </c>
      <c r="K346" s="27" t="s">
        <v>93</v>
      </c>
      <c r="L346" s="27">
        <v>60.19</v>
      </c>
      <c r="M346" s="26">
        <f t="shared" si="98"/>
        <v>2834548764.7893</v>
      </c>
      <c r="N346" s="26">
        <f t="shared" si="111"/>
        <v>2834.5487647893001</v>
      </c>
      <c r="O346" s="26">
        <f t="shared" si="99"/>
        <v>178744938381.75</v>
      </c>
      <c r="P346" s="26">
        <f t="shared" si="112"/>
        <v>178744.93838174999</v>
      </c>
      <c r="Q346" s="27">
        <v>3320.37</v>
      </c>
      <c r="R346" s="28">
        <f>Q346*28%</f>
        <v>929.70360000000005</v>
      </c>
      <c r="S346" s="28">
        <f>Q346*24.4%</f>
        <v>810.17028000000005</v>
      </c>
      <c r="T346" s="28">
        <f>Q346*12.8%</f>
        <v>425.00736000000001</v>
      </c>
      <c r="U346" s="28">
        <f>Q346*32%</f>
        <v>1062.5183999999999</v>
      </c>
      <c r="V346" s="28">
        <f>Q346*2.9%</f>
        <v>96.290729999999996</v>
      </c>
      <c r="W346" s="26">
        <f t="shared" si="100"/>
        <v>27192369337.200001</v>
      </c>
      <c r="X346" s="26">
        <f t="shared" si="101"/>
        <v>27192.369337200002</v>
      </c>
      <c r="Y346" s="26">
        <f t="shared" si="102"/>
        <v>492593491.35000002</v>
      </c>
      <c r="Z346" s="26">
        <f t="shared" si="103"/>
        <v>492.59349135000002</v>
      </c>
      <c r="AA346" s="9">
        <f t="shared" si="104"/>
        <v>3229645378101.9902</v>
      </c>
      <c r="AB346" s="9">
        <v>322.96453781019898</v>
      </c>
      <c r="AC346" s="9">
        <f t="shared" si="105"/>
        <v>226063528073.10001</v>
      </c>
      <c r="AD346" s="9">
        <v>226063.52807309999</v>
      </c>
      <c r="AE346" s="21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  <c r="DU346" s="22"/>
      <c r="DV346" s="22"/>
      <c r="DW346" s="22"/>
      <c r="DX346" s="22"/>
      <c r="DY346" s="22"/>
      <c r="DZ346" s="22"/>
      <c r="EA346" s="22"/>
      <c r="EB346" s="22"/>
      <c r="EC346" s="22"/>
      <c r="ED346" s="22"/>
      <c r="EE346" s="22"/>
      <c r="EF346" s="22"/>
      <c r="EG346" s="22"/>
      <c r="EH346" s="22"/>
      <c r="EI346" s="22"/>
      <c r="EJ346" s="22"/>
      <c r="EK346" s="22"/>
      <c r="EL346" s="22"/>
      <c r="EM346" s="22"/>
      <c r="EN346" s="22"/>
      <c r="EO346" s="22"/>
      <c r="EP346" s="22"/>
      <c r="EQ346" s="22"/>
      <c r="ER346" s="22"/>
      <c r="ES346" s="22"/>
      <c r="ET346" s="22"/>
      <c r="EU346" s="22"/>
      <c r="EV346" s="22"/>
      <c r="EW346" s="22"/>
      <c r="EX346" s="22"/>
      <c r="EY346" s="22"/>
      <c r="EZ346" s="22"/>
      <c r="FA346" s="22"/>
      <c r="FB346" s="22"/>
      <c r="FC346" s="22"/>
      <c r="FD346" s="22"/>
      <c r="FE346" s="22"/>
      <c r="FF346" s="22"/>
      <c r="FG346" s="22"/>
      <c r="FH346" s="22"/>
      <c r="FI346" s="22"/>
      <c r="FJ346" s="22"/>
      <c r="FK346" s="22"/>
      <c r="FL346" s="22"/>
      <c r="FM346" s="22"/>
      <c r="FN346" s="22"/>
      <c r="FO346" s="22"/>
      <c r="FP346" s="22"/>
      <c r="FQ346" s="22"/>
      <c r="FR346" s="22"/>
      <c r="FS346" s="22"/>
      <c r="FT346" s="22"/>
      <c r="FU346" s="22"/>
      <c r="FV346" s="22"/>
      <c r="FW346" s="22"/>
      <c r="FX346" s="22"/>
      <c r="FY346" s="22"/>
      <c r="FZ346" s="22"/>
      <c r="GA346" s="22"/>
      <c r="GB346" s="22"/>
      <c r="GC346" s="22"/>
      <c r="GD346" s="22"/>
      <c r="GE346" s="22"/>
      <c r="GF346" s="22"/>
      <c r="GG346" s="22"/>
      <c r="GH346" s="22"/>
      <c r="GI346" s="22"/>
      <c r="GJ346" s="22"/>
      <c r="GK346" s="22"/>
      <c r="GL346" s="22"/>
      <c r="GM346" s="22"/>
      <c r="GN346" s="22"/>
      <c r="GO346" s="22"/>
      <c r="GP346" s="22"/>
      <c r="GQ346" s="22"/>
      <c r="GR346" s="22"/>
      <c r="GS346" s="22"/>
      <c r="GT346" s="22"/>
    </row>
    <row r="347" spans="1:204">
      <c r="A347" s="7" t="s">
        <v>92</v>
      </c>
      <c r="B347" s="8">
        <v>2013</v>
      </c>
      <c r="C347" s="23">
        <v>25.25</v>
      </c>
      <c r="D347" s="24">
        <v>84.98</v>
      </c>
      <c r="E347" s="32">
        <v>2.17</v>
      </c>
      <c r="F347" s="24">
        <v>386.96</v>
      </c>
      <c r="G347" s="26">
        <f t="shared" si="95"/>
        <v>3609928548000</v>
      </c>
      <c r="H347" s="26">
        <f t="shared" si="96"/>
        <v>360.99285479999998</v>
      </c>
      <c r="I347" s="26">
        <f t="shared" si="97"/>
        <v>53002129000</v>
      </c>
      <c r="J347" s="26">
        <f t="shared" si="110"/>
        <v>53002.129000000001</v>
      </c>
      <c r="K347" s="27">
        <v>48905</v>
      </c>
      <c r="L347" s="27">
        <v>56.13</v>
      </c>
      <c r="M347" s="26">
        <f t="shared" si="98"/>
        <v>2462765428.4505</v>
      </c>
      <c r="N347" s="26">
        <f t="shared" si="111"/>
        <v>2462.7654284505002</v>
      </c>
      <c r="O347" s="26">
        <f t="shared" si="99"/>
        <v>155300505048.75</v>
      </c>
      <c r="P347" s="26">
        <f t="shared" si="112"/>
        <v>155300.50504875</v>
      </c>
      <c r="Q347" s="27">
        <v>3672.51</v>
      </c>
      <c r="R347" s="28">
        <f>Q347*28.1%</f>
        <v>1031.97531</v>
      </c>
      <c r="S347" s="28">
        <f>Q347*25.6%</f>
        <v>940.16255999999998</v>
      </c>
      <c r="T347" s="28">
        <f>Q347*10.6%</f>
        <v>389.28606000000002</v>
      </c>
      <c r="U347" s="28">
        <f>Q347*33.1%</f>
        <v>1215.6008099999999</v>
      </c>
      <c r="V347" s="28">
        <f>Q347*2.7%</f>
        <v>99.157769999999999</v>
      </c>
      <c r="W347" s="26">
        <f t="shared" si="100"/>
        <v>30418592377.799999</v>
      </c>
      <c r="X347" s="26">
        <f t="shared" si="101"/>
        <v>30418.5923778</v>
      </c>
      <c r="Y347" s="26">
        <f t="shared" si="102"/>
        <v>548489368.5</v>
      </c>
      <c r="Z347" s="26">
        <f t="shared" si="103"/>
        <v>548.48936849999996</v>
      </c>
      <c r="AA347" s="9">
        <f t="shared" si="104"/>
        <v>3642809905806.25</v>
      </c>
      <c r="AB347" s="9">
        <v>364.28099058062497</v>
      </c>
      <c r="AC347" s="9">
        <f t="shared" si="105"/>
        <v>208851123417.25</v>
      </c>
      <c r="AD347" s="9">
        <v>208851.12341725</v>
      </c>
      <c r="AE347" s="21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  <c r="DU347" s="22"/>
      <c r="DV347" s="22"/>
      <c r="DW347" s="22"/>
      <c r="DX347" s="22"/>
      <c r="DY347" s="22"/>
      <c r="DZ347" s="22"/>
      <c r="EA347" s="22"/>
      <c r="EB347" s="22"/>
      <c r="EC347" s="22"/>
      <c r="ED347" s="22"/>
      <c r="EE347" s="22"/>
      <c r="EF347" s="22"/>
      <c r="EG347" s="22"/>
      <c r="EH347" s="22"/>
      <c r="EI347" s="22"/>
      <c r="EJ347" s="22"/>
      <c r="EK347" s="22"/>
      <c r="EL347" s="22"/>
      <c r="EM347" s="22"/>
      <c r="EN347" s="22"/>
      <c r="EO347" s="22"/>
      <c r="EP347" s="22"/>
      <c r="EQ347" s="22"/>
      <c r="ER347" s="22"/>
      <c r="ES347" s="22"/>
      <c r="ET347" s="22"/>
      <c r="EU347" s="22"/>
      <c r="EV347" s="22"/>
      <c r="EW347" s="22"/>
      <c r="EX347" s="22"/>
      <c r="EY347" s="22"/>
      <c r="EZ347" s="22"/>
      <c r="FA347" s="22"/>
      <c r="FB347" s="22"/>
      <c r="FC347" s="22"/>
      <c r="FD347" s="22"/>
      <c r="FE347" s="22"/>
      <c r="FF347" s="22"/>
      <c r="FG347" s="22"/>
      <c r="FH347" s="22"/>
      <c r="FI347" s="22"/>
      <c r="FJ347" s="22"/>
      <c r="FK347" s="22"/>
      <c r="FL347" s="22"/>
      <c r="FM347" s="22"/>
      <c r="FN347" s="22"/>
      <c r="FO347" s="22"/>
      <c r="FP347" s="22"/>
      <c r="FQ347" s="22"/>
      <c r="FR347" s="22"/>
      <c r="FS347" s="22"/>
      <c r="FT347" s="22"/>
      <c r="FU347" s="22"/>
      <c r="FV347" s="22"/>
      <c r="FW347" s="22"/>
      <c r="FX347" s="22"/>
      <c r="FY347" s="22"/>
      <c r="FZ347" s="22"/>
      <c r="GA347" s="22"/>
      <c r="GB347" s="22"/>
      <c r="GC347" s="22"/>
      <c r="GD347" s="22"/>
      <c r="GE347" s="22"/>
      <c r="GF347" s="22"/>
      <c r="GG347" s="22"/>
      <c r="GH347" s="22"/>
      <c r="GI347" s="22"/>
      <c r="GJ347" s="22"/>
      <c r="GK347" s="22"/>
      <c r="GL347" s="22"/>
      <c r="GM347" s="22"/>
      <c r="GN347" s="22"/>
      <c r="GO347" s="22"/>
      <c r="GP347" s="22"/>
      <c r="GQ347" s="22"/>
      <c r="GR347" s="22"/>
      <c r="GS347" s="22"/>
      <c r="GT347" s="22"/>
    </row>
    <row r="348" spans="1:204">
      <c r="A348" s="7" t="s">
        <v>92</v>
      </c>
      <c r="B348" s="8">
        <v>2014</v>
      </c>
      <c r="C348" s="23">
        <v>28.06</v>
      </c>
      <c r="D348" s="24">
        <v>89.08</v>
      </c>
      <c r="E348" s="32">
        <v>3.28</v>
      </c>
      <c r="F348" s="24">
        <v>441.17</v>
      </c>
      <c r="G348" s="26">
        <f t="shared" si="95"/>
        <v>4101610395000</v>
      </c>
      <c r="H348" s="26">
        <f t="shared" si="96"/>
        <v>410.16103950000002</v>
      </c>
      <c r="I348" s="26">
        <f t="shared" si="97"/>
        <v>60218132400</v>
      </c>
      <c r="J348" s="26">
        <f t="shared" si="110"/>
        <v>60218.132400000002</v>
      </c>
      <c r="K348" s="27">
        <v>44320</v>
      </c>
      <c r="L348" s="27">
        <v>56.37</v>
      </c>
      <c r="M348" s="26">
        <f t="shared" si="98"/>
        <v>2241416318.928</v>
      </c>
      <c r="N348" s="26">
        <f t="shared" si="111"/>
        <v>2241.4163189279998</v>
      </c>
      <c r="O348" s="26">
        <f t="shared" si="99"/>
        <v>141342363480</v>
      </c>
      <c r="P348" s="26">
        <f t="shared" si="112"/>
        <v>141342.36348</v>
      </c>
      <c r="Q348" s="27">
        <v>4789.08</v>
      </c>
      <c r="R348" s="28">
        <f>Q348*14.2%</f>
        <v>680.04935999999998</v>
      </c>
      <c r="S348" s="28">
        <f>Q348*50.1%</f>
        <v>2399.32908</v>
      </c>
      <c r="T348" s="28">
        <f>Q348*9.1%</f>
        <v>435.80628000000002</v>
      </c>
      <c r="U348" s="28">
        <f>Q348*24%</f>
        <v>1149.3792000000001</v>
      </c>
      <c r="V348" s="28">
        <f>Q348*2.6%</f>
        <v>124.51608</v>
      </c>
      <c r="W348" s="26">
        <f t="shared" si="100"/>
        <v>53337037557.599998</v>
      </c>
      <c r="X348" s="26">
        <f t="shared" si="101"/>
        <v>53337.037557600001</v>
      </c>
      <c r="Y348" s="26">
        <f t="shared" si="102"/>
        <v>905638973.39999998</v>
      </c>
      <c r="Z348" s="26">
        <f t="shared" si="103"/>
        <v>905.63897340000005</v>
      </c>
      <c r="AA348" s="9">
        <f t="shared" si="104"/>
        <v>4157188848876.5298</v>
      </c>
      <c r="AB348" s="9">
        <v>415.71888488765302</v>
      </c>
      <c r="AC348" s="9">
        <f t="shared" si="105"/>
        <v>202466134853.39999</v>
      </c>
      <c r="AD348" s="9">
        <v>202466.1348534</v>
      </c>
      <c r="AE348" s="21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  <c r="DU348" s="22"/>
      <c r="DV348" s="22"/>
      <c r="DW348" s="22"/>
      <c r="DX348" s="22"/>
      <c r="DY348" s="22"/>
      <c r="DZ348" s="22"/>
      <c r="EA348" s="22"/>
      <c r="EB348" s="22"/>
      <c r="EC348" s="22"/>
      <c r="ED348" s="22"/>
      <c r="EE348" s="22"/>
      <c r="EF348" s="22"/>
      <c r="EG348" s="22"/>
      <c r="EH348" s="22"/>
      <c r="EI348" s="22"/>
      <c r="EJ348" s="22"/>
      <c r="EK348" s="22"/>
      <c r="EL348" s="22"/>
      <c r="EM348" s="22"/>
      <c r="EN348" s="22"/>
      <c r="EO348" s="22"/>
      <c r="EP348" s="22"/>
      <c r="EQ348" s="22"/>
      <c r="ER348" s="22"/>
      <c r="ES348" s="22"/>
      <c r="ET348" s="22"/>
      <c r="EU348" s="22"/>
      <c r="EV348" s="22"/>
      <c r="EW348" s="22"/>
      <c r="EX348" s="22"/>
      <c r="EY348" s="22"/>
      <c r="EZ348" s="22"/>
      <c r="FA348" s="22"/>
      <c r="FB348" s="22"/>
      <c r="FC348" s="22"/>
      <c r="FD348" s="22"/>
      <c r="FE348" s="22"/>
      <c r="FF348" s="22"/>
      <c r="FG348" s="22"/>
      <c r="FH348" s="22"/>
      <c r="FI348" s="22"/>
      <c r="FJ348" s="22"/>
      <c r="FK348" s="22"/>
      <c r="FL348" s="22"/>
      <c r="FM348" s="22"/>
      <c r="FN348" s="22"/>
      <c r="FO348" s="22"/>
      <c r="FP348" s="22"/>
      <c r="FQ348" s="22"/>
      <c r="FR348" s="22"/>
      <c r="FS348" s="22"/>
      <c r="FT348" s="22"/>
      <c r="FU348" s="22"/>
      <c r="FV348" s="22"/>
      <c r="FW348" s="22"/>
      <c r="FX348" s="22"/>
      <c r="FY348" s="22"/>
      <c r="FZ348" s="22"/>
      <c r="GA348" s="22"/>
      <c r="GB348" s="22"/>
      <c r="GC348" s="22"/>
      <c r="GD348" s="22"/>
      <c r="GE348" s="22"/>
      <c r="GF348" s="22"/>
      <c r="GG348" s="22"/>
      <c r="GH348" s="22"/>
      <c r="GI348" s="22"/>
      <c r="GJ348" s="22"/>
      <c r="GK348" s="22"/>
      <c r="GL348" s="22"/>
      <c r="GM348" s="22"/>
      <c r="GN348" s="22"/>
      <c r="GO348" s="22"/>
      <c r="GP348" s="22"/>
      <c r="GQ348" s="22"/>
      <c r="GR348" s="22"/>
      <c r="GS348" s="22"/>
      <c r="GT348" s="22"/>
    </row>
    <row r="349" spans="1:204">
      <c r="A349" s="7" t="s">
        <v>92</v>
      </c>
      <c r="B349" s="8">
        <v>2015</v>
      </c>
      <c r="C349" s="23">
        <v>30.18</v>
      </c>
      <c r="D349" s="24">
        <v>79.290000000000006</v>
      </c>
      <c r="E349" s="32">
        <v>3.5</v>
      </c>
      <c r="F349" s="24">
        <v>484.9</v>
      </c>
      <c r="G349" s="26">
        <f t="shared" si="95"/>
        <v>4473316152000</v>
      </c>
      <c r="H349" s="26">
        <f t="shared" si="96"/>
        <v>447.33161519999999</v>
      </c>
      <c r="I349" s="26">
        <f t="shared" si="97"/>
        <v>65702701600</v>
      </c>
      <c r="J349" s="26">
        <f t="shared" si="110"/>
        <v>65702.7016</v>
      </c>
      <c r="K349" s="27">
        <v>43170</v>
      </c>
      <c r="L349" s="27">
        <v>56.22</v>
      </c>
      <c r="M349" s="26">
        <f t="shared" si="98"/>
        <v>2177447200.7579999</v>
      </c>
      <c r="N349" s="26">
        <f t="shared" si="111"/>
        <v>2177.4472007579998</v>
      </c>
      <c r="O349" s="26">
        <f t="shared" si="99"/>
        <v>137308509405</v>
      </c>
      <c r="P349" s="26">
        <f t="shared" si="112"/>
        <v>137308.50940499999</v>
      </c>
      <c r="Q349" s="27">
        <v>5336.52</v>
      </c>
      <c r="R349" s="28">
        <f>Q349*13.9%</f>
        <v>741.77628000000004</v>
      </c>
      <c r="S349" s="28">
        <f>Q349*48.3%</f>
        <v>2577.5391599999998</v>
      </c>
      <c r="T349" s="28">
        <f>Q349*8.1%</f>
        <v>432.25812000000002</v>
      </c>
      <c r="U349" s="28">
        <f>Q349*27.2%</f>
        <v>1451.5334399999999</v>
      </c>
      <c r="V349" s="28">
        <f>Q349*2.5%</f>
        <v>133.41300000000001</v>
      </c>
      <c r="W349" s="26">
        <f t="shared" si="100"/>
        <v>58343692873.199997</v>
      </c>
      <c r="X349" s="26">
        <f t="shared" si="101"/>
        <v>58343.692873200001</v>
      </c>
      <c r="Y349" s="26">
        <f t="shared" si="102"/>
        <v>994113628.20000005</v>
      </c>
      <c r="Z349" s="26">
        <f t="shared" si="103"/>
        <v>994.11362819999999</v>
      </c>
      <c r="AA349" s="9">
        <f t="shared" si="104"/>
        <v>4533837292073.96</v>
      </c>
      <c r="AB349" s="9">
        <v>453.38372920739602</v>
      </c>
      <c r="AC349" s="9">
        <f t="shared" si="105"/>
        <v>204005324633.20001</v>
      </c>
      <c r="AD349" s="9">
        <v>204005.32463320001</v>
      </c>
      <c r="AE349" s="21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  <c r="DU349" s="22"/>
      <c r="DV349" s="22"/>
      <c r="DW349" s="22"/>
      <c r="DX349" s="22"/>
      <c r="DY349" s="22"/>
      <c r="DZ349" s="22"/>
      <c r="EA349" s="22"/>
      <c r="EB349" s="22"/>
      <c r="EC349" s="22"/>
      <c r="ED349" s="22"/>
      <c r="EE349" s="22"/>
      <c r="EF349" s="22"/>
      <c r="EG349" s="22"/>
      <c r="EH349" s="22"/>
      <c r="EI349" s="22"/>
      <c r="EJ349" s="22"/>
      <c r="EK349" s="22"/>
      <c r="EL349" s="22"/>
      <c r="EM349" s="22"/>
      <c r="EN349" s="22"/>
      <c r="EO349" s="22"/>
      <c r="EP349" s="22"/>
      <c r="EQ349" s="22"/>
      <c r="ER349" s="22"/>
      <c r="ES349" s="22"/>
      <c r="ET349" s="22"/>
      <c r="EU349" s="22"/>
      <c r="EV349" s="22"/>
      <c r="EW349" s="22"/>
      <c r="EX349" s="22"/>
      <c r="EY349" s="22"/>
      <c r="EZ349" s="22"/>
      <c r="FA349" s="22"/>
      <c r="FB349" s="22"/>
      <c r="FC349" s="22"/>
      <c r="FD349" s="22"/>
      <c r="FE349" s="22"/>
      <c r="FF349" s="22"/>
      <c r="FG349" s="22"/>
      <c r="FH349" s="22"/>
      <c r="FI349" s="22"/>
      <c r="FJ349" s="22"/>
      <c r="FK349" s="22"/>
      <c r="FL349" s="22"/>
      <c r="FM349" s="22"/>
      <c r="FN349" s="22"/>
      <c r="FO349" s="22"/>
      <c r="FP349" s="22"/>
      <c r="FQ349" s="22"/>
      <c r="FR349" s="22"/>
      <c r="FS349" s="22"/>
      <c r="FT349" s="22"/>
      <c r="FU349" s="22"/>
      <c r="FV349" s="22"/>
      <c r="FW349" s="22"/>
      <c r="FX349" s="22"/>
      <c r="FY349" s="22"/>
      <c r="FZ349" s="22"/>
      <c r="GA349" s="22"/>
      <c r="GB349" s="22"/>
      <c r="GC349" s="22"/>
      <c r="GD349" s="22"/>
      <c r="GE349" s="22"/>
      <c r="GF349" s="22"/>
      <c r="GG349" s="22"/>
      <c r="GH349" s="22"/>
      <c r="GI349" s="22"/>
      <c r="GJ349" s="22"/>
      <c r="GK349" s="22"/>
      <c r="GL349" s="22"/>
      <c r="GM349" s="22"/>
      <c r="GN349" s="22"/>
      <c r="GO349" s="22"/>
      <c r="GP349" s="22"/>
      <c r="GQ349" s="22"/>
      <c r="GR349" s="22"/>
      <c r="GS349" s="22"/>
      <c r="GT349" s="22"/>
    </row>
    <row r="350" spans="1:204">
      <c r="A350" s="7" t="s">
        <v>92</v>
      </c>
      <c r="B350" s="8">
        <v>2016</v>
      </c>
      <c r="C350" s="23">
        <v>41.54</v>
      </c>
      <c r="D350" s="24">
        <v>75.36</v>
      </c>
      <c r="E350" s="32">
        <v>3.46</v>
      </c>
      <c r="F350" s="24">
        <v>619.65</v>
      </c>
      <c r="G350" s="26">
        <f t="shared" si="95"/>
        <v>5670160963000</v>
      </c>
      <c r="H350" s="26">
        <f t="shared" si="96"/>
        <v>567.01609629999996</v>
      </c>
      <c r="I350" s="26">
        <f t="shared" si="97"/>
        <v>83400324800</v>
      </c>
      <c r="J350" s="26">
        <f t="shared" si="110"/>
        <v>83400.324800000002</v>
      </c>
      <c r="K350" s="27">
        <v>45004</v>
      </c>
      <c r="L350" s="27">
        <v>60.86</v>
      </c>
      <c r="M350" s="26">
        <f t="shared" si="98"/>
        <v>2457297886.0647998</v>
      </c>
      <c r="N350" s="26">
        <f t="shared" si="111"/>
        <v>2457.2978860648</v>
      </c>
      <c r="O350" s="26">
        <f t="shared" si="99"/>
        <v>154955725118</v>
      </c>
      <c r="P350" s="26">
        <f t="shared" si="112"/>
        <v>154955.725118</v>
      </c>
      <c r="Q350" s="27">
        <v>6023.59</v>
      </c>
      <c r="R350" s="28">
        <f>Q350*29.5%</f>
        <v>1776.9590499999999</v>
      </c>
      <c r="S350" s="28">
        <f>Q350*30.1%</f>
        <v>1813.10059</v>
      </c>
      <c r="T350" s="28">
        <f>Q350*12.6%</f>
        <v>758.97234000000003</v>
      </c>
      <c r="U350" s="28">
        <f>Q350*22.1%</f>
        <v>1331.2133899999999</v>
      </c>
      <c r="V350" s="28">
        <f>Q350*5.6%</f>
        <v>337.32103999999998</v>
      </c>
      <c r="W350" s="26">
        <f t="shared" si="100"/>
        <v>52101885007.599998</v>
      </c>
      <c r="X350" s="26">
        <f t="shared" si="101"/>
        <v>52101.885007600002</v>
      </c>
      <c r="Y350" s="26">
        <f t="shared" si="102"/>
        <v>924500593.20000005</v>
      </c>
      <c r="Z350" s="26">
        <f t="shared" si="103"/>
        <v>924.50059320000003</v>
      </c>
      <c r="AA350" s="9">
        <f t="shared" si="104"/>
        <v>5724720145893.6602</v>
      </c>
      <c r="AB350" s="9">
        <v>572.47201458936604</v>
      </c>
      <c r="AC350" s="9">
        <f t="shared" si="105"/>
        <v>239280550511.20001</v>
      </c>
      <c r="AD350" s="9">
        <v>239280.55051120001</v>
      </c>
      <c r="AE350" s="21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  <c r="DU350" s="22"/>
      <c r="DV350" s="22"/>
      <c r="DW350" s="22"/>
      <c r="DX350" s="22"/>
      <c r="DY350" s="22"/>
      <c r="DZ350" s="22"/>
      <c r="EA350" s="22"/>
      <c r="EB350" s="22"/>
      <c r="EC350" s="22"/>
      <c r="ED350" s="22"/>
      <c r="EE350" s="22"/>
      <c r="EF350" s="22"/>
      <c r="EG350" s="22"/>
      <c r="EH350" s="22"/>
      <c r="EI350" s="22"/>
      <c r="EJ350" s="22"/>
      <c r="EK350" s="22"/>
      <c r="EL350" s="22"/>
      <c r="EM350" s="22"/>
      <c r="EN350" s="22"/>
      <c r="EO350" s="22"/>
      <c r="EP350" s="22"/>
      <c r="EQ350" s="22"/>
      <c r="ER350" s="22"/>
      <c r="ES350" s="22"/>
      <c r="ET350" s="22"/>
      <c r="EU350" s="22"/>
      <c r="EV350" s="22"/>
      <c r="EW350" s="22"/>
      <c r="EX350" s="22"/>
      <c r="EY350" s="22"/>
      <c r="EZ350" s="22"/>
      <c r="FA350" s="22"/>
      <c r="FB350" s="22"/>
      <c r="FC350" s="22"/>
      <c r="FD350" s="22"/>
      <c r="FE350" s="22"/>
      <c r="FF350" s="22"/>
      <c r="FG350" s="22"/>
      <c r="FH350" s="22"/>
      <c r="FI350" s="22"/>
      <c r="FJ350" s="22"/>
      <c r="FK350" s="22"/>
      <c r="FL350" s="22"/>
      <c r="FM350" s="22"/>
      <c r="FN350" s="22"/>
      <c r="FO350" s="22"/>
      <c r="FP350" s="22"/>
      <c r="FQ350" s="22"/>
      <c r="FR350" s="22"/>
      <c r="FS350" s="22"/>
      <c r="FT350" s="22"/>
      <c r="FU350" s="22"/>
      <c r="FV350" s="22"/>
      <c r="FW350" s="22"/>
      <c r="FX350" s="22"/>
      <c r="FY350" s="22"/>
      <c r="FZ350" s="22"/>
      <c r="GA350" s="22"/>
      <c r="GB350" s="22"/>
      <c r="GC350" s="22"/>
      <c r="GD350" s="22"/>
      <c r="GE350" s="22"/>
      <c r="GF350" s="22"/>
      <c r="GG350" s="22"/>
      <c r="GH350" s="22"/>
      <c r="GI350" s="22"/>
      <c r="GJ350" s="22"/>
      <c r="GK350" s="22"/>
      <c r="GL350" s="22"/>
      <c r="GM350" s="22"/>
      <c r="GN350" s="22"/>
      <c r="GO350" s="22"/>
      <c r="GP350" s="22"/>
      <c r="GQ350" s="22"/>
      <c r="GR350" s="22"/>
      <c r="GS350" s="22"/>
      <c r="GT350" s="22"/>
    </row>
    <row r="351" spans="1:204">
      <c r="A351" s="7" t="s">
        <v>92</v>
      </c>
      <c r="B351" s="8">
        <v>2017</v>
      </c>
      <c r="C351" s="23">
        <v>47.94</v>
      </c>
      <c r="D351" s="24">
        <v>77.510000000000005</v>
      </c>
      <c r="E351" s="32">
        <v>3.8</v>
      </c>
      <c r="F351" s="24">
        <v>704</v>
      </c>
      <c r="G351" s="26">
        <f t="shared" si="95"/>
        <v>6427619542000</v>
      </c>
      <c r="H351" s="26">
        <f t="shared" si="96"/>
        <v>642.76195419999999</v>
      </c>
      <c r="I351" s="26">
        <f t="shared" si="97"/>
        <v>94574104400</v>
      </c>
      <c r="J351" s="26">
        <f t="shared" si="110"/>
        <v>94574.104399999997</v>
      </c>
      <c r="K351" s="27">
        <v>43447</v>
      </c>
      <c r="L351" s="27">
        <v>63.19</v>
      </c>
      <c r="M351" s="26">
        <f t="shared" si="98"/>
        <v>2463104809.9180999</v>
      </c>
      <c r="N351" s="26">
        <f t="shared" si="111"/>
        <v>2463.1048099180998</v>
      </c>
      <c r="O351" s="26">
        <f t="shared" si="99"/>
        <v>155321906239.75</v>
      </c>
      <c r="P351" s="26">
        <f t="shared" si="112"/>
        <v>155321.90623975001</v>
      </c>
      <c r="Q351" s="27">
        <v>6745.01</v>
      </c>
      <c r="R351" s="28">
        <f>Q351*29.4%</f>
        <v>1983.0329400000001</v>
      </c>
      <c r="S351" s="28">
        <f>Q351*24.8%</f>
        <v>1672.7624800000001</v>
      </c>
      <c r="T351" s="28">
        <f>Q351*11.9%</f>
        <v>802.65619000000004</v>
      </c>
      <c r="U351" s="28">
        <f>Q351*29.8%</f>
        <v>2010.01298</v>
      </c>
      <c r="V351" s="28">
        <f>Q351*4.1%</f>
        <v>276.54541</v>
      </c>
      <c r="W351" s="26">
        <f t="shared" si="100"/>
        <v>54868093246.199997</v>
      </c>
      <c r="X351" s="26">
        <f t="shared" si="101"/>
        <v>54868.093246199998</v>
      </c>
      <c r="Y351" s="26">
        <f t="shared" si="102"/>
        <v>991145494.45000005</v>
      </c>
      <c r="Z351" s="26">
        <f t="shared" si="103"/>
        <v>991.14549445</v>
      </c>
      <c r="AA351" s="9">
        <f t="shared" si="104"/>
        <v>6484950740056.1201</v>
      </c>
      <c r="AB351" s="9">
        <v>648.49507400561197</v>
      </c>
      <c r="AC351" s="9">
        <f t="shared" si="105"/>
        <v>250887156134.20001</v>
      </c>
      <c r="AD351" s="9">
        <v>250887.15613419999</v>
      </c>
      <c r="AE351" s="21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  <c r="DU351" s="22"/>
      <c r="DV351" s="22"/>
      <c r="DW351" s="22"/>
      <c r="DX351" s="22"/>
      <c r="DY351" s="22"/>
      <c r="DZ351" s="22"/>
      <c r="EA351" s="22"/>
      <c r="EB351" s="22"/>
      <c r="EC351" s="22"/>
      <c r="ED351" s="22"/>
      <c r="EE351" s="22"/>
      <c r="EF351" s="22"/>
      <c r="EG351" s="22"/>
      <c r="EH351" s="22"/>
      <c r="EI351" s="22"/>
      <c r="EJ351" s="22"/>
      <c r="EK351" s="22"/>
      <c r="EL351" s="22"/>
      <c r="EM351" s="22"/>
      <c r="EN351" s="22"/>
      <c r="EO351" s="22"/>
      <c r="EP351" s="22"/>
      <c r="EQ351" s="22"/>
      <c r="ER351" s="22"/>
      <c r="ES351" s="22"/>
      <c r="ET351" s="22"/>
      <c r="EU351" s="22"/>
      <c r="EV351" s="22"/>
      <c r="EW351" s="22"/>
      <c r="EX351" s="22"/>
      <c r="EY351" s="22"/>
      <c r="EZ351" s="22"/>
      <c r="FA351" s="22"/>
      <c r="FB351" s="22"/>
      <c r="FC351" s="22"/>
      <c r="FD351" s="22"/>
      <c r="FE351" s="22"/>
      <c r="FF351" s="22"/>
      <c r="FG351" s="22"/>
      <c r="FH351" s="22"/>
      <c r="FI351" s="22"/>
      <c r="FJ351" s="22"/>
      <c r="FK351" s="22"/>
      <c r="FL351" s="22"/>
      <c r="FM351" s="22"/>
      <c r="FN351" s="22"/>
      <c r="FO351" s="22"/>
      <c r="FP351" s="22"/>
      <c r="FQ351" s="22"/>
      <c r="FR351" s="22"/>
      <c r="FS351" s="22"/>
      <c r="FT351" s="22"/>
      <c r="FU351" s="22"/>
      <c r="FV351" s="22"/>
      <c r="FW351" s="22"/>
      <c r="FX351" s="22"/>
      <c r="FY351" s="22"/>
      <c r="FZ351" s="22"/>
      <c r="GA351" s="22"/>
      <c r="GB351" s="22"/>
      <c r="GC351" s="22"/>
      <c r="GD351" s="22"/>
      <c r="GE351" s="22"/>
      <c r="GF351" s="22"/>
      <c r="GG351" s="22"/>
      <c r="GH351" s="22"/>
      <c r="GI351" s="22"/>
      <c r="GJ351" s="22"/>
      <c r="GK351" s="22"/>
      <c r="GL351" s="22"/>
      <c r="GM351" s="22"/>
      <c r="GN351" s="22"/>
      <c r="GO351" s="22"/>
      <c r="GP351" s="22"/>
      <c r="GQ351" s="22"/>
      <c r="GR351" s="22"/>
      <c r="GS351" s="22"/>
      <c r="GT351" s="22"/>
    </row>
    <row r="352" spans="1:204">
      <c r="A352" s="7" t="s">
        <v>92</v>
      </c>
      <c r="B352" s="8">
        <v>2018</v>
      </c>
      <c r="C352" s="23">
        <v>52.06</v>
      </c>
      <c r="D352" s="24">
        <v>74.38</v>
      </c>
      <c r="E352" s="32">
        <v>4.0999999999999996</v>
      </c>
      <c r="F352" s="24">
        <v>821.7</v>
      </c>
      <c r="G352" s="26">
        <f t="shared" si="95"/>
        <v>7469008034000</v>
      </c>
      <c r="H352" s="26">
        <f t="shared" si="96"/>
        <v>746.90080339999997</v>
      </c>
      <c r="I352" s="26">
        <f t="shared" si="97"/>
        <v>109859789200</v>
      </c>
      <c r="J352" s="26">
        <f t="shared" si="110"/>
        <v>109859.7892</v>
      </c>
      <c r="K352" s="27">
        <v>41419</v>
      </c>
      <c r="L352" s="27">
        <v>65.260000000000005</v>
      </c>
      <c r="M352" s="26">
        <f t="shared" si="98"/>
        <v>2425054044.8498001</v>
      </c>
      <c r="N352" s="26">
        <f t="shared" si="111"/>
        <v>2425.0540448498</v>
      </c>
      <c r="O352" s="26">
        <f t="shared" si="99"/>
        <v>152922447905.5</v>
      </c>
      <c r="P352" s="26">
        <f t="shared" si="112"/>
        <v>152922.44790550001</v>
      </c>
      <c r="Q352" s="27">
        <v>7627.4</v>
      </c>
      <c r="R352" s="28">
        <f>Q352*28.7%</f>
        <v>2189.0637999999999</v>
      </c>
      <c r="S352" s="28">
        <f>Q352*24.4%</f>
        <v>1861.0856000000001</v>
      </c>
      <c r="T352" s="28">
        <f>Q352*13.3%</f>
        <v>1014.4442</v>
      </c>
      <c r="U352" s="28">
        <f>Q352*29.5%</f>
        <v>2250.0830000000001</v>
      </c>
      <c r="V352" s="28">
        <f>Q352*4%</f>
        <v>305.096</v>
      </c>
      <c r="W352" s="26">
        <f t="shared" si="100"/>
        <v>62004812628</v>
      </c>
      <c r="X352" s="26">
        <f t="shared" si="101"/>
        <v>62004.812628</v>
      </c>
      <c r="Y352" s="26">
        <f t="shared" si="102"/>
        <v>1122257499</v>
      </c>
      <c r="Z352" s="26">
        <f t="shared" si="103"/>
        <v>1122.2574990000001</v>
      </c>
      <c r="AA352" s="9">
        <f t="shared" si="104"/>
        <v>7533437900672.8496</v>
      </c>
      <c r="AB352" s="9">
        <v>753.343790067285</v>
      </c>
      <c r="AC352" s="9">
        <f t="shared" si="105"/>
        <v>263904494604.5</v>
      </c>
      <c r="AD352" s="9">
        <v>263904.49460450001</v>
      </c>
      <c r="AE352" s="21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  <c r="DU352" s="22"/>
      <c r="DV352" s="22"/>
      <c r="DW352" s="22"/>
      <c r="DX352" s="22"/>
      <c r="DY352" s="22"/>
      <c r="DZ352" s="22"/>
      <c r="EA352" s="22"/>
      <c r="EB352" s="22"/>
      <c r="EC352" s="22"/>
      <c r="ED352" s="22"/>
      <c r="EE352" s="22"/>
      <c r="EF352" s="22"/>
      <c r="EG352" s="22"/>
      <c r="EH352" s="22"/>
      <c r="EI352" s="22"/>
      <c r="EJ352" s="22"/>
      <c r="EK352" s="22"/>
      <c r="EL352" s="22"/>
      <c r="EM352" s="22"/>
      <c r="EN352" s="22"/>
      <c r="EO352" s="22"/>
      <c r="EP352" s="22"/>
      <c r="EQ352" s="22"/>
      <c r="ER352" s="22"/>
      <c r="ES352" s="22"/>
      <c r="ET352" s="22"/>
      <c r="EU352" s="22"/>
      <c r="EV352" s="22"/>
      <c r="EW352" s="22"/>
      <c r="EX352" s="22"/>
      <c r="EY352" s="22"/>
      <c r="EZ352" s="22"/>
      <c r="FA352" s="22"/>
      <c r="FB352" s="22"/>
      <c r="FC352" s="22"/>
      <c r="FD352" s="22"/>
      <c r="FE352" s="22"/>
      <c r="FF352" s="22"/>
      <c r="FG352" s="22"/>
      <c r="FH352" s="22"/>
      <c r="FI352" s="22"/>
      <c r="FJ352" s="22"/>
      <c r="FK352" s="22"/>
      <c r="FL352" s="22"/>
      <c r="FM352" s="22"/>
      <c r="FN352" s="22"/>
      <c r="FO352" s="22"/>
      <c r="FP352" s="22"/>
      <c r="FQ352" s="22"/>
      <c r="FR352" s="22"/>
      <c r="FS352" s="22"/>
      <c r="FT352" s="22"/>
      <c r="FU352" s="22"/>
      <c r="FV352" s="22"/>
      <c r="FW352" s="22"/>
      <c r="FX352" s="22"/>
      <c r="FY352" s="22"/>
      <c r="FZ352" s="22"/>
      <c r="GA352" s="22"/>
      <c r="GB352" s="22"/>
      <c r="GC352" s="22"/>
      <c r="GD352" s="22"/>
      <c r="GE352" s="22"/>
      <c r="GF352" s="22"/>
      <c r="GG352" s="22"/>
      <c r="GH352" s="22"/>
      <c r="GI352" s="22"/>
      <c r="GJ352" s="22"/>
      <c r="GK352" s="22"/>
      <c r="GL352" s="22"/>
      <c r="GM352" s="22"/>
      <c r="GN352" s="22"/>
      <c r="GO352" s="22"/>
      <c r="GP352" s="22"/>
      <c r="GQ352" s="22"/>
      <c r="GR352" s="22"/>
      <c r="GS352" s="22"/>
      <c r="GT352" s="22"/>
    </row>
    <row r="353" spans="1:204">
      <c r="A353" s="7" t="s">
        <v>92</v>
      </c>
      <c r="B353" s="8">
        <v>2019</v>
      </c>
      <c r="C353" s="23">
        <v>52.61</v>
      </c>
      <c r="D353" s="24">
        <v>73.66</v>
      </c>
      <c r="E353" s="32">
        <v>4.0999999999999996</v>
      </c>
      <c r="F353" s="24">
        <v>849.8</v>
      </c>
      <c r="G353" s="26">
        <f t="shared" si="95"/>
        <v>7717231396000</v>
      </c>
      <c r="H353" s="26">
        <f t="shared" si="96"/>
        <v>771.72313959999997</v>
      </c>
      <c r="I353" s="26">
        <f t="shared" si="97"/>
        <v>113495424400</v>
      </c>
      <c r="J353" s="26">
        <f t="shared" si="110"/>
        <v>113495.4244</v>
      </c>
      <c r="K353" s="27">
        <v>38212</v>
      </c>
      <c r="L353" s="27">
        <v>56.14</v>
      </c>
      <c r="M353" s="26">
        <f t="shared" si="98"/>
        <v>1924628534.6456001</v>
      </c>
      <c r="N353" s="26">
        <f t="shared" si="111"/>
        <v>1924.6285346456</v>
      </c>
      <c r="O353" s="26">
        <f t="shared" si="99"/>
        <v>121365916546</v>
      </c>
      <c r="P353" s="26">
        <f t="shared" si="112"/>
        <v>121365.91654599999</v>
      </c>
      <c r="Q353" s="27">
        <v>8311.2000000000007</v>
      </c>
      <c r="R353" s="28">
        <f>Q353*28.8%</f>
        <v>2393.6255999999998</v>
      </c>
      <c r="S353" s="28">
        <f>Q353*23.8%</f>
        <v>1978.0655999999999</v>
      </c>
      <c r="T353" s="28">
        <f>Q353*13.3%</f>
        <v>1105.3896</v>
      </c>
      <c r="U353" s="28">
        <f>Q353*30%</f>
        <v>2493.36</v>
      </c>
      <c r="V353" s="28">
        <f>Q353*4%</f>
        <v>332.44799999999998</v>
      </c>
      <c r="W353" s="26">
        <f t="shared" si="100"/>
        <v>67011044688</v>
      </c>
      <c r="X353" s="26">
        <f t="shared" si="101"/>
        <v>67011.044687999994</v>
      </c>
      <c r="Y353" s="26">
        <f t="shared" si="102"/>
        <v>1215346776</v>
      </c>
      <c r="Z353" s="26">
        <f t="shared" si="103"/>
        <v>1215.3467760000001</v>
      </c>
      <c r="AA353" s="9">
        <f t="shared" si="104"/>
        <v>7786167069222.6396</v>
      </c>
      <c r="AB353" s="9">
        <v>778.61670692226403</v>
      </c>
      <c r="AC353" s="9">
        <f t="shared" si="105"/>
        <v>236076687722</v>
      </c>
      <c r="AD353" s="9">
        <v>236076.687722</v>
      </c>
      <c r="AE353" s="21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  <c r="DT353" s="22"/>
      <c r="DU353" s="22"/>
      <c r="DV353" s="22"/>
      <c r="DW353" s="22"/>
      <c r="DX353" s="22"/>
      <c r="DY353" s="22"/>
      <c r="DZ353" s="22"/>
      <c r="EA353" s="22"/>
      <c r="EB353" s="22"/>
      <c r="EC353" s="22"/>
      <c r="ED353" s="22"/>
      <c r="EE353" s="22"/>
      <c r="EF353" s="22"/>
      <c r="EG353" s="22"/>
      <c r="EH353" s="22"/>
      <c r="EI353" s="22"/>
      <c r="EJ353" s="22"/>
      <c r="EK353" s="22"/>
      <c r="EL353" s="22"/>
      <c r="EM353" s="22"/>
      <c r="EN353" s="22"/>
      <c r="EO353" s="22"/>
      <c r="EP353" s="22"/>
      <c r="EQ353" s="22"/>
      <c r="ER353" s="22"/>
      <c r="ES353" s="22"/>
      <c r="ET353" s="22"/>
      <c r="EU353" s="22"/>
      <c r="EV353" s="22"/>
      <c r="EW353" s="22"/>
      <c r="EX353" s="22"/>
      <c r="EY353" s="22"/>
      <c r="EZ353" s="22"/>
      <c r="FA353" s="22"/>
      <c r="FB353" s="22"/>
      <c r="FC353" s="22"/>
      <c r="FD353" s="22"/>
      <c r="FE353" s="22"/>
      <c r="FF353" s="22"/>
      <c r="FG353" s="22"/>
      <c r="FH353" s="22"/>
      <c r="FI353" s="22"/>
      <c r="FJ353" s="22"/>
      <c r="FK353" s="22"/>
      <c r="FL353" s="22"/>
      <c r="FM353" s="22"/>
      <c r="FN353" s="22"/>
      <c r="FO353" s="22"/>
      <c r="FP353" s="22"/>
      <c r="FQ353" s="22"/>
      <c r="FR353" s="22"/>
      <c r="FS353" s="22"/>
      <c r="FT353" s="22"/>
      <c r="FU353" s="22"/>
      <c r="FV353" s="22"/>
      <c r="FW353" s="22"/>
      <c r="FX353" s="22"/>
      <c r="FY353" s="22"/>
      <c r="FZ353" s="22"/>
      <c r="GA353" s="22"/>
      <c r="GB353" s="22"/>
      <c r="GC353" s="22"/>
      <c r="GD353" s="22"/>
      <c r="GE353" s="22"/>
      <c r="GF353" s="22"/>
      <c r="GG353" s="22"/>
      <c r="GH353" s="22"/>
      <c r="GI353" s="22"/>
      <c r="GJ353" s="22"/>
      <c r="GK353" s="22"/>
      <c r="GL353" s="22"/>
      <c r="GM353" s="22"/>
      <c r="GN353" s="22"/>
      <c r="GO353" s="22"/>
      <c r="GP353" s="22"/>
      <c r="GQ353" s="22"/>
      <c r="GR353" s="22"/>
      <c r="GS353" s="22"/>
      <c r="GT353" s="22"/>
    </row>
    <row r="354" spans="1:204">
      <c r="A354" s="7" t="s">
        <v>92</v>
      </c>
      <c r="B354" s="8">
        <v>2020</v>
      </c>
      <c r="C354" s="23">
        <v>36.340000000000003</v>
      </c>
      <c r="D354" s="24">
        <v>35.61</v>
      </c>
      <c r="E354" s="32">
        <v>2.7</v>
      </c>
      <c r="F354" s="24">
        <v>309.89999999999998</v>
      </c>
      <c r="G354" s="26">
        <f t="shared" si="95"/>
        <v>2846320212000</v>
      </c>
      <c r="H354" s="26">
        <f t="shared" si="96"/>
        <v>284.6320212</v>
      </c>
      <c r="I354" s="26">
        <f t="shared" si="97"/>
        <v>42159714400</v>
      </c>
      <c r="J354" s="26">
        <f t="shared" si="110"/>
        <v>42159.714399999997</v>
      </c>
      <c r="K354" s="27">
        <v>33423</v>
      </c>
      <c r="L354" s="27">
        <v>44.81</v>
      </c>
      <c r="M354" s="26">
        <f t="shared" si="98"/>
        <v>1343677719.4971001</v>
      </c>
      <c r="N354" s="26">
        <f t="shared" si="111"/>
        <v>1343.6777194971</v>
      </c>
      <c r="O354" s="26">
        <f t="shared" si="99"/>
        <v>84731507942.25</v>
      </c>
      <c r="P354" s="26">
        <f t="shared" si="112"/>
        <v>84731.507942249998</v>
      </c>
      <c r="Q354" s="27">
        <v>6455.08</v>
      </c>
      <c r="R354" s="28">
        <f>Q354*18%</f>
        <v>1161.9143999999999</v>
      </c>
      <c r="S354" s="28">
        <f>Q354*15.5%</f>
        <v>1000.5374</v>
      </c>
      <c r="T354" s="28">
        <f>Q354*15.8%</f>
        <v>1019.90264</v>
      </c>
      <c r="U354" s="28">
        <f>Q354*44%</f>
        <v>2840.2352000000001</v>
      </c>
      <c r="V354" s="28">
        <f>Q354*6.7%</f>
        <v>432.49036000000001</v>
      </c>
      <c r="W354" s="26">
        <f t="shared" si="100"/>
        <v>47100265829.599998</v>
      </c>
      <c r="X354" s="26">
        <f t="shared" si="101"/>
        <v>47100.265829600001</v>
      </c>
      <c r="Y354" s="26">
        <f t="shared" si="102"/>
        <v>883054944</v>
      </c>
      <c r="Z354" s="26">
        <f t="shared" si="103"/>
        <v>883.05494399999998</v>
      </c>
      <c r="AA354" s="9">
        <f t="shared" si="104"/>
        <v>2894764155549.1001</v>
      </c>
      <c r="AB354" s="9">
        <v>289.47641555490998</v>
      </c>
      <c r="AC354" s="9">
        <f t="shared" si="105"/>
        <v>127774277286.25</v>
      </c>
      <c r="AD354" s="9">
        <v>127774.27728625</v>
      </c>
      <c r="AE354" s="21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  <c r="DT354" s="22"/>
      <c r="DU354" s="22"/>
      <c r="DV354" s="22"/>
      <c r="DW354" s="22"/>
      <c r="DX354" s="22"/>
      <c r="DY354" s="22"/>
      <c r="DZ354" s="22"/>
      <c r="EA354" s="22"/>
      <c r="EB354" s="22"/>
      <c r="EC354" s="22"/>
      <c r="ED354" s="22"/>
      <c r="EE354" s="22"/>
      <c r="EF354" s="22"/>
      <c r="EG354" s="22"/>
      <c r="EH354" s="22"/>
      <c r="EI354" s="22"/>
      <c r="EJ354" s="22"/>
      <c r="EK354" s="22"/>
      <c r="EL354" s="22"/>
      <c r="EM354" s="22"/>
      <c r="EN354" s="22"/>
      <c r="EO354" s="22"/>
      <c r="EP354" s="22"/>
      <c r="EQ354" s="22"/>
      <c r="ER354" s="22"/>
      <c r="ES354" s="22"/>
      <c r="ET354" s="22"/>
      <c r="EU354" s="22"/>
      <c r="EV354" s="22"/>
      <c r="EW354" s="22"/>
      <c r="EX354" s="22"/>
      <c r="EY354" s="22"/>
      <c r="EZ354" s="22"/>
      <c r="FA354" s="22"/>
      <c r="FB354" s="22"/>
      <c r="FC354" s="22"/>
      <c r="FD354" s="22"/>
      <c r="FE354" s="22"/>
      <c r="FF354" s="22"/>
      <c r="FG354" s="22"/>
      <c r="FH354" s="22"/>
      <c r="FI354" s="22"/>
      <c r="FJ354" s="22"/>
      <c r="FK354" s="22"/>
      <c r="FL354" s="22"/>
      <c r="FM354" s="22"/>
      <c r="FN354" s="22"/>
      <c r="FO354" s="22"/>
      <c r="FP354" s="22"/>
      <c r="FQ354" s="22"/>
      <c r="FR354" s="22"/>
      <c r="FS354" s="22"/>
      <c r="FT354" s="22"/>
      <c r="FU354" s="22"/>
      <c r="FV354" s="22"/>
      <c r="FW354" s="22"/>
      <c r="FX354" s="22"/>
      <c r="FY354" s="22"/>
      <c r="FZ354" s="22"/>
      <c r="GA354" s="22"/>
      <c r="GB354" s="22"/>
      <c r="GC354" s="22"/>
      <c r="GD354" s="22"/>
      <c r="GE354" s="22"/>
      <c r="GF354" s="22"/>
      <c r="GG354" s="22"/>
      <c r="GH354" s="22"/>
      <c r="GI354" s="22"/>
      <c r="GJ354" s="22"/>
      <c r="GK354" s="22"/>
      <c r="GL354" s="22"/>
      <c r="GM354" s="22"/>
      <c r="GN354" s="22"/>
      <c r="GO354" s="22"/>
      <c r="GP354" s="22"/>
      <c r="GQ354" s="22"/>
      <c r="GR354" s="22"/>
      <c r="GS354" s="22"/>
      <c r="GT354" s="22"/>
    </row>
    <row r="355" spans="1:204">
      <c r="A355" s="7" t="s">
        <v>92</v>
      </c>
      <c r="B355" s="8">
        <v>2021</v>
      </c>
      <c r="C355" s="23">
        <v>44.7</v>
      </c>
      <c r="D355" s="24">
        <v>42.43</v>
      </c>
      <c r="E355" s="32">
        <v>2.8</v>
      </c>
      <c r="F355" s="24">
        <v>362.6</v>
      </c>
      <c r="G355" s="26">
        <f t="shared" si="95"/>
        <v>3333210282000</v>
      </c>
      <c r="H355" s="26">
        <f t="shared" si="96"/>
        <v>333.3210282</v>
      </c>
      <c r="I355" s="26">
        <f t="shared" si="97"/>
        <v>49413633200</v>
      </c>
      <c r="J355" s="26">
        <f t="shared" si="110"/>
        <v>49413.633199999997</v>
      </c>
      <c r="K355" s="27">
        <v>32430</v>
      </c>
      <c r="L355" s="27">
        <v>49.54</v>
      </c>
      <c r="M355" s="26">
        <f t="shared" si="98"/>
        <v>1441377352.3740001</v>
      </c>
      <c r="N355" s="26">
        <f t="shared" si="111"/>
        <v>1441.3773523740001</v>
      </c>
      <c r="O355" s="26">
        <f t="shared" si="99"/>
        <v>90892387965</v>
      </c>
      <c r="P355" s="26">
        <f t="shared" si="112"/>
        <v>90892.387965000002</v>
      </c>
      <c r="Q355" s="27">
        <v>8100.43</v>
      </c>
      <c r="R355" s="28">
        <f>Q355*19.5%</f>
        <v>1579.58385</v>
      </c>
      <c r="S355" s="28">
        <f>Q355*16.2%</f>
        <v>1312.2696599999999</v>
      </c>
      <c r="T355" s="28">
        <f>Q355*14%</f>
        <v>1134.0601999999999</v>
      </c>
      <c r="U355" s="28">
        <f>Q355*44.3%</f>
        <v>3588.4904900000001</v>
      </c>
      <c r="V355" s="28">
        <f>Q355*6.1%</f>
        <v>494.12623000000002</v>
      </c>
      <c r="W355" s="26">
        <f t="shared" si="100"/>
        <v>59473357060</v>
      </c>
      <c r="X355" s="26">
        <f t="shared" si="101"/>
        <v>59473.357060000002</v>
      </c>
      <c r="Y355" s="26">
        <f t="shared" si="102"/>
        <v>1111378996</v>
      </c>
      <c r="Z355" s="26">
        <f t="shared" si="103"/>
        <v>1111.3789959999999</v>
      </c>
      <c r="AA355" s="9">
        <f t="shared" si="104"/>
        <v>3394125016412.3701</v>
      </c>
      <c r="AB355" s="9">
        <v>339.41250164123699</v>
      </c>
      <c r="AC355" s="9">
        <f t="shared" si="105"/>
        <v>141417400161</v>
      </c>
      <c r="AD355" s="9">
        <v>141417.400161</v>
      </c>
      <c r="AE355" s="21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  <c r="DT355" s="22"/>
      <c r="DU355" s="22"/>
      <c r="DV355" s="22"/>
      <c r="DW355" s="22"/>
      <c r="DX355" s="22"/>
      <c r="DY355" s="22"/>
      <c r="DZ355" s="22"/>
      <c r="EA355" s="22"/>
      <c r="EB355" s="22"/>
      <c r="EC355" s="22"/>
      <c r="ED355" s="22"/>
      <c r="EE355" s="22"/>
      <c r="EF355" s="22"/>
      <c r="EG355" s="22"/>
      <c r="EH355" s="22"/>
      <c r="EI355" s="22"/>
      <c r="EJ355" s="22"/>
      <c r="EK355" s="22"/>
      <c r="EL355" s="22"/>
      <c r="EM355" s="22"/>
      <c r="EN355" s="22"/>
      <c r="EO355" s="22"/>
      <c r="EP355" s="22"/>
      <c r="EQ355" s="22"/>
      <c r="ER355" s="22"/>
      <c r="ES355" s="22"/>
      <c r="ET355" s="22"/>
      <c r="EU355" s="22"/>
      <c r="EV355" s="22"/>
      <c r="EW355" s="22"/>
      <c r="EX355" s="22"/>
      <c r="EY355" s="22"/>
      <c r="EZ355" s="22"/>
      <c r="FA355" s="22"/>
      <c r="FB355" s="22"/>
      <c r="FC355" s="22"/>
      <c r="FD355" s="22"/>
      <c r="FE355" s="22"/>
      <c r="FF355" s="22"/>
      <c r="FG355" s="22"/>
      <c r="FH355" s="22"/>
      <c r="FI355" s="22"/>
      <c r="FJ355" s="22"/>
      <c r="FK355" s="22"/>
      <c r="FL355" s="22"/>
      <c r="FM355" s="22"/>
      <c r="FN355" s="22"/>
      <c r="FO355" s="22"/>
      <c r="FP355" s="22"/>
      <c r="FQ355" s="22"/>
      <c r="FR355" s="22"/>
      <c r="FS355" s="22"/>
      <c r="FT355" s="22"/>
      <c r="FU355" s="22"/>
      <c r="FV355" s="22"/>
      <c r="FW355" s="22"/>
      <c r="FX355" s="22"/>
      <c r="FY355" s="22"/>
      <c r="FZ355" s="22"/>
      <c r="GA355" s="22"/>
      <c r="GB355" s="22"/>
      <c r="GC355" s="22"/>
      <c r="GD355" s="22"/>
      <c r="GE355" s="22"/>
      <c r="GF355" s="22"/>
      <c r="GG355" s="22"/>
      <c r="GH355" s="22"/>
      <c r="GI355" s="22"/>
      <c r="GJ355" s="22"/>
      <c r="GK355" s="22"/>
      <c r="GL355" s="22"/>
      <c r="GM355" s="22"/>
      <c r="GN355" s="22"/>
      <c r="GO355" s="22"/>
      <c r="GP355" s="22"/>
      <c r="GQ355" s="22"/>
      <c r="GR355" s="22"/>
      <c r="GS355" s="22"/>
      <c r="GT355" s="22"/>
    </row>
    <row r="356" spans="1:204">
      <c r="A356" s="7" t="s">
        <v>92</v>
      </c>
      <c r="B356" s="8">
        <v>2022</v>
      </c>
      <c r="C356" s="23">
        <v>28.8</v>
      </c>
      <c r="D356" s="24">
        <v>28.17</v>
      </c>
      <c r="E356" s="32">
        <v>2.98</v>
      </c>
      <c r="F356" s="24">
        <v>225.49</v>
      </c>
      <c r="G356" s="26">
        <f t="shared" si="95"/>
        <v>2078344517000</v>
      </c>
      <c r="H356" s="26">
        <f t="shared" si="96"/>
        <v>207.83445169999999</v>
      </c>
      <c r="I356" s="26">
        <f t="shared" si="97"/>
        <v>30816658000</v>
      </c>
      <c r="J356" s="26">
        <f t="shared" si="110"/>
        <v>30816.657999999999</v>
      </c>
      <c r="K356" s="27">
        <v>29981</v>
      </c>
      <c r="L356" s="27">
        <v>44.37</v>
      </c>
      <c r="M356" s="26">
        <f t="shared" si="98"/>
        <v>1193466645.7749</v>
      </c>
      <c r="N356" s="26">
        <f t="shared" si="111"/>
        <v>1193.4666457748999</v>
      </c>
      <c r="O356" s="26">
        <f t="shared" si="99"/>
        <v>75259288077.75</v>
      </c>
      <c r="P356" s="26">
        <f t="shared" si="112"/>
        <v>75259.288077749996</v>
      </c>
      <c r="Q356" s="27">
        <v>6003.98</v>
      </c>
      <c r="R356" s="28">
        <f>Q356*19.5%</f>
        <v>1170.7761</v>
      </c>
      <c r="S356" s="28">
        <f>Q356*16.2%</f>
        <v>972.64476000000002</v>
      </c>
      <c r="T356" s="28">
        <f>Q356*14%</f>
        <v>840.55719999999997</v>
      </c>
      <c r="U356" s="28">
        <f>Q356*44.3%</f>
        <v>2659.76314</v>
      </c>
      <c r="V356" s="28">
        <f>Q356*6.1%</f>
        <v>366.24277999999998</v>
      </c>
      <c r="W356" s="26">
        <f t="shared" si="100"/>
        <v>44081221160</v>
      </c>
      <c r="X356" s="26">
        <f t="shared" si="101"/>
        <v>44081.221160000001</v>
      </c>
      <c r="Y356" s="26">
        <f t="shared" si="102"/>
        <v>823746056</v>
      </c>
      <c r="Z356" s="26">
        <f t="shared" si="103"/>
        <v>823.74605599999995</v>
      </c>
      <c r="AA356" s="9">
        <f t="shared" si="104"/>
        <v>2123619204805.77</v>
      </c>
      <c r="AB356" s="9">
        <v>212.361920480577</v>
      </c>
      <c r="AC356" s="9">
        <f t="shared" si="105"/>
        <v>106899692133.75</v>
      </c>
      <c r="AD356" s="9">
        <v>106899.69213375</v>
      </c>
      <c r="AE356" s="21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  <c r="DU356" s="22"/>
      <c r="DV356" s="22"/>
      <c r="DW356" s="22"/>
      <c r="DX356" s="22"/>
      <c r="DY356" s="22"/>
      <c r="DZ356" s="22"/>
      <c r="EA356" s="22"/>
      <c r="EB356" s="22"/>
      <c r="EC356" s="22"/>
      <c r="ED356" s="22"/>
      <c r="EE356" s="22"/>
      <c r="EF356" s="22"/>
      <c r="EG356" s="22"/>
      <c r="EH356" s="22"/>
      <c r="EI356" s="22"/>
      <c r="EJ356" s="22"/>
      <c r="EK356" s="22"/>
      <c r="EL356" s="22"/>
      <c r="EM356" s="22"/>
      <c r="EN356" s="22"/>
      <c r="EO356" s="22"/>
      <c r="EP356" s="22"/>
      <c r="EQ356" s="22"/>
      <c r="ER356" s="22"/>
      <c r="ES356" s="22"/>
      <c r="ET356" s="22"/>
      <c r="EU356" s="22"/>
      <c r="EV356" s="22"/>
      <c r="EW356" s="22"/>
      <c r="EX356" s="22"/>
      <c r="EY356" s="22"/>
      <c r="EZ356" s="22"/>
      <c r="FA356" s="22"/>
      <c r="FB356" s="22"/>
      <c r="FC356" s="22"/>
      <c r="FD356" s="22"/>
      <c r="FE356" s="22"/>
      <c r="FF356" s="22"/>
      <c r="FG356" s="22"/>
      <c r="FH356" s="22"/>
      <c r="FI356" s="22"/>
      <c r="FJ356" s="22"/>
      <c r="FK356" s="22"/>
      <c r="FL356" s="22"/>
      <c r="FM356" s="22"/>
      <c r="FN356" s="22"/>
      <c r="FO356" s="22"/>
      <c r="FP356" s="22"/>
      <c r="FQ356" s="22"/>
      <c r="FR356" s="22"/>
      <c r="FS356" s="22"/>
      <c r="FT356" s="22"/>
      <c r="FU356" s="22"/>
      <c r="FV356" s="22"/>
      <c r="FW356" s="22"/>
      <c r="FX356" s="22"/>
      <c r="FY356" s="22"/>
      <c r="FZ356" s="22"/>
      <c r="GA356" s="22"/>
      <c r="GB356" s="22"/>
      <c r="GC356" s="22"/>
      <c r="GD356" s="22"/>
      <c r="GE356" s="22"/>
      <c r="GF356" s="22"/>
      <c r="GG356" s="22"/>
      <c r="GH356" s="22"/>
      <c r="GI356" s="22"/>
      <c r="GJ356" s="22"/>
      <c r="GK356" s="22"/>
      <c r="GL356" s="22"/>
      <c r="GM356" s="22"/>
      <c r="GN356" s="22"/>
      <c r="GO356" s="22"/>
      <c r="GP356" s="22"/>
      <c r="GQ356" s="22"/>
      <c r="GR356" s="22"/>
      <c r="GS356" s="22"/>
      <c r="GT356" s="22"/>
    </row>
    <row r="357" spans="1:204">
      <c r="A357" s="7" t="s">
        <v>92</v>
      </c>
      <c r="B357" s="8">
        <v>2023</v>
      </c>
      <c r="C357" s="23">
        <v>47.77</v>
      </c>
      <c r="D357" s="24">
        <v>53.39</v>
      </c>
      <c r="E357" s="32">
        <v>4.2</v>
      </c>
      <c r="F357" s="24">
        <v>641.67999999999995</v>
      </c>
      <c r="G357" s="26">
        <f t="shared" si="95"/>
        <v>5831255842000</v>
      </c>
      <c r="H357" s="26">
        <f t="shared" si="96"/>
        <v>583.12558420000005</v>
      </c>
      <c r="I357" s="26">
        <f t="shared" si="97"/>
        <v>85909199600</v>
      </c>
      <c r="J357" s="26">
        <f t="shared" si="110"/>
        <v>85909.199600000007</v>
      </c>
      <c r="K357" s="27">
        <v>29279</v>
      </c>
      <c r="L357" s="27">
        <v>62.54</v>
      </c>
      <c r="M357" s="26">
        <f t="shared" si="98"/>
        <v>1642815756.4921999</v>
      </c>
      <c r="N357" s="26">
        <f t="shared" si="111"/>
        <v>1642.8157564922001</v>
      </c>
      <c r="O357" s="26">
        <f t="shared" si="99"/>
        <v>103594972439.5</v>
      </c>
      <c r="P357" s="26">
        <f t="shared" si="112"/>
        <v>103594.97243949999</v>
      </c>
      <c r="Q357" s="27">
        <v>9000.6200000000008</v>
      </c>
      <c r="R357" s="28">
        <f>Q357*19.5%</f>
        <v>1755.1208999999999</v>
      </c>
      <c r="S357" s="28">
        <f>Q357*16.2%</f>
        <v>1458.1004399999999</v>
      </c>
      <c r="T357" s="28">
        <f>Q357*14%</f>
        <v>1260.0868</v>
      </c>
      <c r="U357" s="28">
        <f>Q357*44.3%</f>
        <v>3987.27466</v>
      </c>
      <c r="V357" s="28">
        <f>Q357*6.1%</f>
        <v>549.03782000000001</v>
      </c>
      <c r="W357" s="26">
        <f t="shared" si="100"/>
        <v>66082552040</v>
      </c>
      <c r="X357" s="26">
        <f t="shared" si="101"/>
        <v>66082.552039999995</v>
      </c>
      <c r="Y357" s="26">
        <f t="shared" si="102"/>
        <v>1234885064</v>
      </c>
      <c r="Z357" s="26">
        <f t="shared" si="103"/>
        <v>1234.8850640000001</v>
      </c>
      <c r="AA357" s="9">
        <f t="shared" si="104"/>
        <v>5898981209796.4902</v>
      </c>
      <c r="AB357" s="9">
        <v>589.89812097964898</v>
      </c>
      <c r="AC357" s="9">
        <f t="shared" si="105"/>
        <v>190739057103.5</v>
      </c>
      <c r="AD357" s="9">
        <v>190739.0571035</v>
      </c>
      <c r="AE357" s="21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2"/>
      <c r="DT357" s="22"/>
      <c r="DU357" s="22"/>
      <c r="DV357" s="22"/>
      <c r="DW357" s="22"/>
      <c r="DX357" s="22"/>
      <c r="DY357" s="22"/>
      <c r="DZ357" s="22"/>
      <c r="EA357" s="22"/>
      <c r="EB357" s="22"/>
      <c r="EC357" s="22"/>
      <c r="ED357" s="22"/>
      <c r="EE357" s="22"/>
      <c r="EF357" s="22"/>
      <c r="EG357" s="22"/>
      <c r="EH357" s="22"/>
      <c r="EI357" s="22"/>
      <c r="EJ357" s="22"/>
      <c r="EK357" s="22"/>
      <c r="EL357" s="22"/>
      <c r="EM357" s="22"/>
      <c r="EN357" s="22"/>
      <c r="EO357" s="22"/>
      <c r="EP357" s="22"/>
      <c r="EQ357" s="22"/>
      <c r="ER357" s="22"/>
      <c r="ES357" s="22"/>
      <c r="ET357" s="22"/>
      <c r="EU357" s="22"/>
      <c r="EV357" s="22"/>
      <c r="EW357" s="22"/>
      <c r="EX357" s="22"/>
      <c r="EY357" s="22"/>
      <c r="EZ357" s="22"/>
      <c r="FA357" s="22"/>
      <c r="FB357" s="22"/>
      <c r="FC357" s="22"/>
      <c r="FD357" s="22"/>
      <c r="FE357" s="22"/>
      <c r="FF357" s="22"/>
      <c r="FG357" s="22"/>
      <c r="FH357" s="22"/>
      <c r="FI357" s="22"/>
      <c r="FJ357" s="22"/>
      <c r="FK357" s="22"/>
      <c r="FL357" s="22"/>
      <c r="FM357" s="22"/>
      <c r="FN357" s="22"/>
      <c r="FO357" s="22"/>
      <c r="FP357" s="22"/>
      <c r="FQ357" s="22"/>
      <c r="FR357" s="22"/>
      <c r="FS357" s="22"/>
      <c r="FT357" s="22"/>
      <c r="FU357" s="22"/>
      <c r="FV357" s="22"/>
      <c r="FW357" s="22"/>
      <c r="FX357" s="22"/>
      <c r="FY357" s="22"/>
      <c r="FZ357" s="22"/>
      <c r="GA357" s="22"/>
      <c r="GB357" s="22"/>
      <c r="GC357" s="22"/>
      <c r="GD357" s="22"/>
      <c r="GE357" s="22"/>
      <c r="GF357" s="22"/>
      <c r="GG357" s="22"/>
      <c r="GH357" s="22"/>
      <c r="GI357" s="22"/>
      <c r="GJ357" s="22"/>
      <c r="GK357" s="22"/>
      <c r="GL357" s="22"/>
      <c r="GM357" s="22"/>
      <c r="GN357" s="22"/>
      <c r="GO357" s="22"/>
      <c r="GP357" s="22"/>
      <c r="GQ357" s="22"/>
      <c r="GR357" s="22"/>
      <c r="GS357" s="22"/>
      <c r="GT357" s="22"/>
    </row>
    <row r="358" spans="1:204">
      <c r="A358" s="7" t="s">
        <v>92</v>
      </c>
      <c r="B358" s="8">
        <v>2024</v>
      </c>
      <c r="C358" s="28">
        <v>51.79</v>
      </c>
      <c r="D358" s="28">
        <v>56.89</v>
      </c>
      <c r="E358" s="34">
        <v>4.12</v>
      </c>
      <c r="F358" s="38">
        <v>794.37879999999996</v>
      </c>
      <c r="G358" s="26">
        <f t="shared" si="95"/>
        <v>7194526611320</v>
      </c>
      <c r="H358" s="26">
        <f t="shared" si="96"/>
        <v>719.452661132</v>
      </c>
      <c r="I358" s="26">
        <f t="shared" si="97"/>
        <v>105881633120</v>
      </c>
      <c r="J358" s="26">
        <f t="shared" si="110"/>
        <v>105881.63312</v>
      </c>
      <c r="K358" s="31">
        <v>29279</v>
      </c>
      <c r="L358" s="31">
        <v>62.54</v>
      </c>
      <c r="M358" s="26">
        <f t="shared" si="98"/>
        <v>1642815756.4921999</v>
      </c>
      <c r="N358" s="26">
        <f t="shared" ref="N358" si="113">M358/10000000000</f>
        <v>0.16428157564922</v>
      </c>
      <c r="O358" s="26">
        <f t="shared" si="99"/>
        <v>103594972439.5</v>
      </c>
      <c r="P358" s="26">
        <f t="shared" si="112"/>
        <v>103594.97243949999</v>
      </c>
      <c r="Q358" s="31">
        <v>9000.6200000000008</v>
      </c>
      <c r="R358" s="28">
        <f>Q358*19.5%</f>
        <v>1755.1208999999999</v>
      </c>
      <c r="S358" s="28">
        <f>Q358*16.2%</f>
        <v>1458.1004399999999</v>
      </c>
      <c r="T358" s="28">
        <f>Q358*14%</f>
        <v>1260.0868</v>
      </c>
      <c r="U358" s="28">
        <f>Q358*44.3%</f>
        <v>3987.27466</v>
      </c>
      <c r="V358" s="28">
        <f>Q358*6.1%</f>
        <v>549.03782000000001</v>
      </c>
      <c r="W358" s="26">
        <f t="shared" si="100"/>
        <v>66082552040</v>
      </c>
      <c r="X358" s="26">
        <f t="shared" si="101"/>
        <v>66082.552039999995</v>
      </c>
      <c r="Y358" s="26">
        <f t="shared" si="102"/>
        <v>1234885064</v>
      </c>
      <c r="Z358" s="26">
        <f t="shared" si="103"/>
        <v>1234.8850640000001</v>
      </c>
      <c r="AA358" s="9">
        <f t="shared" si="104"/>
        <v>7262251979116.4902</v>
      </c>
      <c r="AB358" s="9">
        <v>726.22519791164905</v>
      </c>
      <c r="AC358" s="9">
        <f t="shared" si="105"/>
        <v>210711490623.5</v>
      </c>
      <c r="AD358" s="9">
        <v>210711.49062349999</v>
      </c>
      <c r="AE358" s="21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  <c r="DT358" s="22"/>
      <c r="DU358" s="22"/>
      <c r="DV358" s="22"/>
      <c r="DW358" s="22"/>
      <c r="DX358" s="22"/>
      <c r="DY358" s="22"/>
      <c r="DZ358" s="22"/>
      <c r="EA358" s="22"/>
      <c r="EB358" s="22"/>
      <c r="EC358" s="22"/>
      <c r="ED358" s="22"/>
      <c r="EE358" s="22"/>
      <c r="EF358" s="22"/>
      <c r="EG358" s="22"/>
      <c r="EH358" s="22"/>
      <c r="EI358" s="22"/>
      <c r="EJ358" s="22"/>
      <c r="EK358" s="22"/>
      <c r="EL358" s="22"/>
      <c r="EM358" s="22"/>
      <c r="EN358" s="22"/>
      <c r="EO358" s="22"/>
      <c r="EP358" s="22"/>
      <c r="EQ358" s="22"/>
      <c r="ER358" s="22"/>
      <c r="ES358" s="22"/>
      <c r="ET358" s="22"/>
      <c r="EU358" s="22"/>
      <c r="EV358" s="22"/>
      <c r="EW358" s="22"/>
      <c r="EX358" s="22"/>
      <c r="EY358" s="22"/>
      <c r="EZ358" s="22"/>
      <c r="FA358" s="22"/>
      <c r="FB358" s="22"/>
      <c r="FC358" s="22"/>
      <c r="FD358" s="22"/>
      <c r="FE358" s="22"/>
      <c r="FF358" s="22"/>
      <c r="FG358" s="22"/>
      <c r="FH358" s="22"/>
      <c r="FI358" s="22"/>
      <c r="FJ358" s="22"/>
      <c r="FK358" s="22"/>
      <c r="FL358" s="22"/>
      <c r="FM358" s="22"/>
      <c r="FN358" s="22"/>
      <c r="FO358" s="22"/>
      <c r="FP358" s="22"/>
      <c r="FQ358" s="22"/>
      <c r="FR358" s="22"/>
      <c r="FS358" s="22"/>
      <c r="FT358" s="22"/>
      <c r="FU358" s="22"/>
      <c r="FV358" s="22"/>
      <c r="FW358" s="22"/>
      <c r="FX358" s="22"/>
      <c r="FY358" s="22"/>
      <c r="FZ358" s="22"/>
      <c r="GA358" s="22"/>
      <c r="GB358" s="22"/>
      <c r="GC358" s="22"/>
      <c r="GD358" s="22"/>
      <c r="GE358" s="22"/>
      <c r="GF358" s="22"/>
      <c r="GG358" s="22"/>
      <c r="GH358" s="22"/>
      <c r="GI358" s="22"/>
      <c r="GJ358" s="22"/>
      <c r="GK358" s="22"/>
      <c r="GL358" s="22"/>
      <c r="GM358" s="22"/>
      <c r="GN358" s="22"/>
      <c r="GO358" s="22"/>
      <c r="GP358" s="22"/>
      <c r="GQ358" s="22"/>
      <c r="GR358" s="22"/>
      <c r="GS358" s="22"/>
      <c r="GT358" s="22"/>
      <c r="GU358" s="22"/>
      <c r="GV358" s="22"/>
    </row>
    <row r="359" spans="1:204">
      <c r="A359" s="7" t="s">
        <v>94</v>
      </c>
      <c r="B359" s="8">
        <v>2008</v>
      </c>
      <c r="C359" s="23">
        <v>95.51</v>
      </c>
      <c r="D359" s="24">
        <v>280.44</v>
      </c>
      <c r="E359" s="32">
        <v>9.99</v>
      </c>
      <c r="F359" s="33" t="s">
        <v>95</v>
      </c>
      <c r="G359" s="26">
        <f t="shared" si="95"/>
        <v>1156640716000</v>
      </c>
      <c r="H359" s="26">
        <f t="shared" si="96"/>
        <v>115.6640716</v>
      </c>
      <c r="I359" s="26">
        <f t="shared" si="97"/>
        <v>18097174200</v>
      </c>
      <c r="J359" s="26">
        <f t="shared" si="110"/>
        <v>18097.174200000001</v>
      </c>
      <c r="K359" s="27">
        <v>49697</v>
      </c>
      <c r="L359" s="27">
        <v>55.41</v>
      </c>
      <c r="M359" s="26">
        <f t="shared" si="98"/>
        <v>2470546691.5208998</v>
      </c>
      <c r="N359" s="26">
        <f t="shared" si="111"/>
        <v>2470.5466915208999</v>
      </c>
      <c r="O359" s="26">
        <f t="shared" si="99"/>
        <v>155791186812.75</v>
      </c>
      <c r="P359" s="26">
        <f t="shared" si="112"/>
        <v>155791.18681275001</v>
      </c>
      <c r="Q359" s="27">
        <v>10111</v>
      </c>
      <c r="R359" s="28">
        <f>Q359*27.3%</f>
        <v>2760.3029999999999</v>
      </c>
      <c r="S359" s="28">
        <f>Q359*24.9%</f>
        <v>2517.6390000000001</v>
      </c>
      <c r="T359" s="28">
        <f>Q359*3.3%</f>
        <v>333.66300000000001</v>
      </c>
      <c r="U359" s="28">
        <f>Q359*36.7%</f>
        <v>3710.7370000000001</v>
      </c>
      <c r="V359" s="28">
        <f>Q359*7.8%</f>
        <v>788.65800000000002</v>
      </c>
      <c r="W359" s="26">
        <f t="shared" si="100"/>
        <v>79464573420</v>
      </c>
      <c r="X359" s="26">
        <f t="shared" si="101"/>
        <v>79464.573420000001</v>
      </c>
      <c r="Y359" s="26">
        <f t="shared" si="102"/>
        <v>1428077640</v>
      </c>
      <c r="Z359" s="26">
        <f t="shared" si="103"/>
        <v>1428.07764</v>
      </c>
      <c r="AA359" s="9">
        <f t="shared" si="104"/>
        <v>1238575836111.52</v>
      </c>
      <c r="AB359" s="9">
        <v>123.85758361115199</v>
      </c>
      <c r="AC359" s="9">
        <f t="shared" si="105"/>
        <v>175316438652.75</v>
      </c>
      <c r="AD359" s="9">
        <v>175316.43865274999</v>
      </c>
      <c r="AE359" s="21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  <c r="DU359" s="22"/>
      <c r="DV359" s="22"/>
      <c r="DW359" s="22"/>
      <c r="DX359" s="22"/>
      <c r="DY359" s="22"/>
      <c r="DZ359" s="22"/>
      <c r="EA359" s="22"/>
      <c r="EB359" s="22"/>
      <c r="EC359" s="22"/>
      <c r="ED359" s="22"/>
      <c r="EE359" s="22"/>
      <c r="EF359" s="22"/>
      <c r="EG359" s="22"/>
      <c r="EH359" s="22"/>
      <c r="EI359" s="22"/>
      <c r="EJ359" s="22"/>
      <c r="EK359" s="22"/>
      <c r="EL359" s="22"/>
      <c r="EM359" s="22"/>
      <c r="EN359" s="22"/>
      <c r="EO359" s="22"/>
      <c r="EP359" s="22"/>
      <c r="EQ359" s="22"/>
      <c r="ER359" s="22"/>
      <c r="ES359" s="22"/>
      <c r="ET359" s="22"/>
      <c r="EU359" s="22"/>
      <c r="EV359" s="22"/>
      <c r="EW359" s="22"/>
      <c r="EX359" s="22"/>
      <c r="EY359" s="22"/>
      <c r="EZ359" s="22"/>
      <c r="FA359" s="22"/>
      <c r="FB359" s="22"/>
      <c r="FC359" s="22"/>
      <c r="FD359" s="22"/>
      <c r="FE359" s="22"/>
      <c r="FF359" s="22"/>
      <c r="FG359" s="22"/>
      <c r="FH359" s="22"/>
      <c r="FI359" s="22"/>
      <c r="FJ359" s="22"/>
      <c r="FK359" s="22"/>
      <c r="FL359" s="22"/>
      <c r="FM359" s="22"/>
      <c r="FN359" s="22"/>
      <c r="FO359" s="22"/>
      <c r="FP359" s="22"/>
      <c r="FQ359" s="22"/>
      <c r="FR359" s="22"/>
      <c r="FS359" s="22"/>
      <c r="FT359" s="22"/>
      <c r="FU359" s="22"/>
      <c r="FV359" s="22"/>
      <c r="FW359" s="22"/>
      <c r="FX359" s="22"/>
      <c r="FY359" s="22"/>
      <c r="FZ359" s="22"/>
      <c r="GA359" s="22"/>
      <c r="GB359" s="22"/>
      <c r="GC359" s="22"/>
      <c r="GD359" s="22"/>
      <c r="GE359" s="22"/>
      <c r="GF359" s="22"/>
      <c r="GG359" s="22"/>
      <c r="GH359" s="22"/>
      <c r="GI359" s="22"/>
      <c r="GJ359" s="22"/>
      <c r="GK359" s="22"/>
      <c r="GL359" s="22"/>
      <c r="GM359" s="22"/>
      <c r="GN359" s="22"/>
      <c r="GO359" s="22"/>
      <c r="GP359" s="22"/>
      <c r="GQ359" s="22"/>
      <c r="GR359" s="22"/>
      <c r="GS359" s="22"/>
      <c r="GT359" s="22"/>
    </row>
    <row r="360" spans="1:204">
      <c r="A360" s="7" t="s">
        <v>94</v>
      </c>
      <c r="B360" s="8">
        <v>2009</v>
      </c>
      <c r="C360" s="23">
        <v>98.39</v>
      </c>
      <c r="D360" s="24">
        <v>301.33</v>
      </c>
      <c r="E360" s="32">
        <v>10.36</v>
      </c>
      <c r="F360" s="33" t="s">
        <v>96</v>
      </c>
      <c r="G360" s="26">
        <f t="shared" si="95"/>
        <v>1326470359000</v>
      </c>
      <c r="H360" s="26">
        <f t="shared" si="96"/>
        <v>132.64703589999999</v>
      </c>
      <c r="I360" s="26">
        <f t="shared" si="97"/>
        <v>20588213600</v>
      </c>
      <c r="J360" s="26">
        <f t="shared" si="110"/>
        <v>20588.213599999999</v>
      </c>
      <c r="K360" s="27">
        <v>54497</v>
      </c>
      <c r="L360" s="27">
        <v>59.34</v>
      </c>
      <c r="M360" s="26">
        <f t="shared" si="98"/>
        <v>2901314980.8965998</v>
      </c>
      <c r="N360" s="26">
        <f t="shared" si="111"/>
        <v>2901.3149808966</v>
      </c>
      <c r="O360" s="26">
        <f t="shared" si="99"/>
        <v>182955175768.5</v>
      </c>
      <c r="P360" s="26">
        <f t="shared" si="112"/>
        <v>182955.17576849999</v>
      </c>
      <c r="Q360" s="27">
        <v>12191</v>
      </c>
      <c r="R360" s="28">
        <f>Q360*28.9%</f>
        <v>3523.1990000000001</v>
      </c>
      <c r="S360" s="28">
        <f>Q360*23.4%</f>
        <v>2852.694</v>
      </c>
      <c r="T360" s="28">
        <f>Q360*3.5%</f>
        <v>426.685</v>
      </c>
      <c r="U360" s="28">
        <f>Q360*35.9%</f>
        <v>4376.5690000000004</v>
      </c>
      <c r="V360" s="28">
        <f>Q360*8.4%</f>
        <v>1024.0440000000001</v>
      </c>
      <c r="W360" s="26">
        <f t="shared" si="100"/>
        <v>93312352200</v>
      </c>
      <c r="X360" s="26">
        <f t="shared" si="101"/>
        <v>93312.352199999994</v>
      </c>
      <c r="Y360" s="26">
        <f t="shared" si="102"/>
        <v>1684735245</v>
      </c>
      <c r="Z360" s="26">
        <f t="shared" si="103"/>
        <v>1684.7352450000001</v>
      </c>
      <c r="AA360" s="9">
        <f t="shared" si="104"/>
        <v>1422684026180.8999</v>
      </c>
      <c r="AB360" s="9">
        <v>142.26840261808999</v>
      </c>
      <c r="AC360" s="9">
        <f t="shared" si="105"/>
        <v>205228124613.5</v>
      </c>
      <c r="AD360" s="9">
        <v>205228.1246135</v>
      </c>
      <c r="AE360" s="21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  <c r="DU360" s="22"/>
      <c r="DV360" s="22"/>
      <c r="DW360" s="22"/>
      <c r="DX360" s="22"/>
      <c r="DY360" s="22"/>
      <c r="DZ360" s="22"/>
      <c r="EA360" s="22"/>
      <c r="EB360" s="22"/>
      <c r="EC360" s="22"/>
      <c r="ED360" s="22"/>
      <c r="EE360" s="22"/>
      <c r="EF360" s="22"/>
      <c r="EG360" s="22"/>
      <c r="EH360" s="22"/>
      <c r="EI360" s="22"/>
      <c r="EJ360" s="22"/>
      <c r="EK360" s="22"/>
      <c r="EL360" s="22"/>
      <c r="EM360" s="22"/>
      <c r="EN360" s="22"/>
      <c r="EO360" s="22"/>
      <c r="EP360" s="22"/>
      <c r="EQ360" s="22"/>
      <c r="ER360" s="22"/>
      <c r="ES360" s="22"/>
      <c r="ET360" s="22"/>
      <c r="EU360" s="22"/>
      <c r="EV360" s="22"/>
      <c r="EW360" s="22"/>
      <c r="EX360" s="22"/>
      <c r="EY360" s="22"/>
      <c r="EZ360" s="22"/>
      <c r="FA360" s="22"/>
      <c r="FB360" s="22"/>
      <c r="FC360" s="22"/>
      <c r="FD360" s="22"/>
      <c r="FE360" s="22"/>
      <c r="FF360" s="22"/>
      <c r="FG360" s="22"/>
      <c r="FH360" s="22"/>
      <c r="FI360" s="22"/>
      <c r="FJ360" s="22"/>
      <c r="FK360" s="22"/>
      <c r="FL360" s="22"/>
      <c r="FM360" s="22"/>
      <c r="FN360" s="22"/>
      <c r="FO360" s="22"/>
      <c r="FP360" s="22"/>
      <c r="FQ360" s="22"/>
      <c r="FR360" s="22"/>
      <c r="FS360" s="22"/>
      <c r="FT360" s="22"/>
      <c r="FU360" s="22"/>
      <c r="FV360" s="22"/>
      <c r="FW360" s="22"/>
      <c r="FX360" s="22"/>
      <c r="FY360" s="22"/>
      <c r="FZ360" s="22"/>
      <c r="GA360" s="22"/>
      <c r="GB360" s="22"/>
      <c r="GC360" s="22"/>
      <c r="GD360" s="22"/>
      <c r="GE360" s="22"/>
      <c r="GF360" s="22"/>
      <c r="GG360" s="22"/>
      <c r="GH360" s="22"/>
      <c r="GI360" s="22"/>
      <c r="GJ360" s="22"/>
      <c r="GK360" s="22"/>
      <c r="GL360" s="22"/>
      <c r="GM360" s="22"/>
      <c r="GN360" s="22"/>
      <c r="GO360" s="22"/>
      <c r="GP360" s="22"/>
      <c r="GQ360" s="22"/>
      <c r="GR360" s="22"/>
      <c r="GS360" s="22"/>
      <c r="GT360" s="22"/>
    </row>
    <row r="361" spans="1:204">
      <c r="A361" s="7" t="s">
        <v>94</v>
      </c>
      <c r="B361" s="8">
        <v>2010</v>
      </c>
      <c r="C361" s="23">
        <v>100.44</v>
      </c>
      <c r="D361" s="24">
        <v>351.03</v>
      </c>
      <c r="E361" s="32">
        <v>10.199999999999999</v>
      </c>
      <c r="F361" s="33" t="s">
        <v>97</v>
      </c>
      <c r="G361" s="26">
        <f t="shared" si="95"/>
        <v>1569502128000</v>
      </c>
      <c r="H361" s="26">
        <f t="shared" si="96"/>
        <v>156.9502128</v>
      </c>
      <c r="I361" s="26">
        <f t="shared" si="97"/>
        <v>24079345200</v>
      </c>
      <c r="J361" s="26">
        <f t="shared" si="110"/>
        <v>24079.3452</v>
      </c>
      <c r="K361" s="27">
        <v>52234</v>
      </c>
      <c r="L361" s="27">
        <v>58.61</v>
      </c>
      <c r="M361" s="26">
        <f t="shared" si="98"/>
        <v>2746627405.6858001</v>
      </c>
      <c r="N361" s="26">
        <f t="shared" si="111"/>
        <v>2746.6274056858001</v>
      </c>
      <c r="O361" s="26">
        <f t="shared" si="99"/>
        <v>173200670415.5</v>
      </c>
      <c r="P361" s="26">
        <f t="shared" si="112"/>
        <v>173200.6704155</v>
      </c>
      <c r="Q361" s="27">
        <v>16036.6</v>
      </c>
      <c r="R361" s="28">
        <f>Q361*32.9%</f>
        <v>5276.0414000000001</v>
      </c>
      <c r="S361" s="28">
        <f>Q361*25%</f>
        <v>4009.15</v>
      </c>
      <c r="T361" s="28">
        <f>Q361*3.6%</f>
        <v>577.31759999999997</v>
      </c>
      <c r="U361" s="28">
        <f>Q361*31%</f>
        <v>4971.3459999999995</v>
      </c>
      <c r="V361" s="28">
        <f>Q361*7.5%</f>
        <v>1202.7449999999999</v>
      </c>
      <c r="W361" s="26">
        <f t="shared" si="100"/>
        <v>124940990234</v>
      </c>
      <c r="X361" s="26">
        <f t="shared" si="101"/>
        <v>124940.990234</v>
      </c>
      <c r="Y361" s="26">
        <f t="shared" si="102"/>
        <v>2241916680</v>
      </c>
      <c r="Z361" s="26">
        <f t="shared" si="103"/>
        <v>2241.9166799999998</v>
      </c>
      <c r="AA361" s="9">
        <f t="shared" si="104"/>
        <v>1697189745639.6899</v>
      </c>
      <c r="AB361" s="9">
        <v>169.718974563969</v>
      </c>
      <c r="AC361" s="9">
        <f t="shared" si="105"/>
        <v>199521932295.5</v>
      </c>
      <c r="AD361" s="9">
        <v>199521.93229550001</v>
      </c>
      <c r="AE361" s="21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  <c r="DU361" s="22"/>
      <c r="DV361" s="22"/>
      <c r="DW361" s="22"/>
      <c r="DX361" s="22"/>
      <c r="DY361" s="22"/>
      <c r="DZ361" s="22"/>
      <c r="EA361" s="22"/>
      <c r="EB361" s="22"/>
      <c r="EC361" s="22"/>
      <c r="ED361" s="22"/>
      <c r="EE361" s="22"/>
      <c r="EF361" s="22"/>
      <c r="EG361" s="22"/>
      <c r="EH361" s="22"/>
      <c r="EI361" s="22"/>
      <c r="EJ361" s="22"/>
      <c r="EK361" s="22"/>
      <c r="EL361" s="22"/>
      <c r="EM361" s="22"/>
      <c r="EN361" s="22"/>
      <c r="EO361" s="22"/>
      <c r="EP361" s="22"/>
      <c r="EQ361" s="22"/>
      <c r="ER361" s="22"/>
      <c r="ES361" s="22"/>
      <c r="ET361" s="22"/>
      <c r="EU361" s="22"/>
      <c r="EV361" s="22"/>
      <c r="EW361" s="22"/>
      <c r="EX361" s="22"/>
      <c r="EY361" s="22"/>
      <c r="EZ361" s="22"/>
      <c r="FA361" s="22"/>
      <c r="FB361" s="22"/>
      <c r="FC361" s="22"/>
      <c r="FD361" s="22"/>
      <c r="FE361" s="22"/>
      <c r="FF361" s="22"/>
      <c r="FG361" s="22"/>
      <c r="FH361" s="22"/>
      <c r="FI361" s="22"/>
      <c r="FJ361" s="22"/>
      <c r="FK361" s="22"/>
      <c r="FL361" s="22"/>
      <c r="FM361" s="22"/>
      <c r="FN361" s="22"/>
      <c r="FO361" s="22"/>
      <c r="FP361" s="22"/>
      <c r="FQ361" s="22"/>
      <c r="FR361" s="22"/>
      <c r="FS361" s="22"/>
      <c r="FT361" s="22"/>
      <c r="FU361" s="22"/>
      <c r="FV361" s="22"/>
      <c r="FW361" s="22"/>
      <c r="FX361" s="22"/>
      <c r="FY361" s="22"/>
      <c r="FZ361" s="22"/>
      <c r="GA361" s="22"/>
      <c r="GB361" s="22"/>
      <c r="GC361" s="22"/>
      <c r="GD361" s="22"/>
      <c r="GE361" s="22"/>
      <c r="GF361" s="22"/>
      <c r="GG361" s="22"/>
      <c r="GH361" s="22"/>
      <c r="GI361" s="22"/>
      <c r="GJ361" s="22"/>
      <c r="GK361" s="22"/>
      <c r="GL361" s="22"/>
      <c r="GM361" s="22"/>
      <c r="GN361" s="22"/>
      <c r="GO361" s="22"/>
      <c r="GP361" s="22"/>
      <c r="GQ361" s="22"/>
      <c r="GR361" s="22"/>
      <c r="GS361" s="22"/>
      <c r="GT361" s="22"/>
    </row>
    <row r="362" spans="1:204">
      <c r="A362" s="7" t="s">
        <v>94</v>
      </c>
      <c r="B362" s="8">
        <v>2011</v>
      </c>
      <c r="C362" s="23">
        <v>116.02</v>
      </c>
      <c r="D362" s="24">
        <v>408.91</v>
      </c>
      <c r="E362" s="32">
        <v>11.1</v>
      </c>
      <c r="F362" s="33" t="s">
        <v>98</v>
      </c>
      <c r="G362" s="26">
        <f t="shared" si="95"/>
        <v>2145732275000</v>
      </c>
      <c r="H362" s="26">
        <f t="shared" si="96"/>
        <v>214.5732275</v>
      </c>
      <c r="I362" s="26">
        <f t="shared" si="97"/>
        <v>32670452400</v>
      </c>
      <c r="J362" s="26">
        <f t="shared" si="110"/>
        <v>32670.452399999998</v>
      </c>
      <c r="K362" s="27">
        <v>50500</v>
      </c>
      <c r="L362" s="27">
        <v>60.03</v>
      </c>
      <c r="M362" s="26">
        <f t="shared" si="98"/>
        <v>2719784312.5500002</v>
      </c>
      <c r="N362" s="26">
        <f t="shared" si="111"/>
        <v>2719.7843125499999</v>
      </c>
      <c r="O362" s="26">
        <f t="shared" si="99"/>
        <v>171507961125</v>
      </c>
      <c r="P362" s="26">
        <f t="shared" si="112"/>
        <v>171507.961125</v>
      </c>
      <c r="Q362" s="27">
        <v>22019.9</v>
      </c>
      <c r="R362" s="28">
        <f>Q362*29.5%</f>
        <v>6495.8705</v>
      </c>
      <c r="S362" s="28">
        <f>Q362*23.7%</f>
        <v>5218.7163</v>
      </c>
      <c r="T362" s="28">
        <f>Q362*15.2%</f>
        <v>3347.0248000000001</v>
      </c>
      <c r="U362" s="28">
        <f>Q362*28.9%</f>
        <v>6363.7511000000004</v>
      </c>
      <c r="V362" s="28">
        <f>Q362*2.6%</f>
        <v>572.51739999999995</v>
      </c>
      <c r="W362" s="26">
        <f t="shared" si="100"/>
        <v>179142456052</v>
      </c>
      <c r="X362" s="26">
        <f t="shared" si="101"/>
        <v>179142.45605199999</v>
      </c>
      <c r="Y362" s="26">
        <f t="shared" si="102"/>
        <v>3254321021</v>
      </c>
      <c r="Z362" s="26">
        <f t="shared" si="103"/>
        <v>3254.3210210000002</v>
      </c>
      <c r="AA362" s="9">
        <f t="shared" si="104"/>
        <v>2327594515364.5498</v>
      </c>
      <c r="AB362" s="9">
        <v>232.759451536455</v>
      </c>
      <c r="AC362" s="9">
        <f t="shared" si="105"/>
        <v>207432734546</v>
      </c>
      <c r="AD362" s="9">
        <v>207432.73454599999</v>
      </c>
      <c r="AE362" s="21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  <c r="DT362" s="22"/>
      <c r="DU362" s="22"/>
      <c r="DV362" s="22"/>
      <c r="DW362" s="22"/>
      <c r="DX362" s="22"/>
      <c r="DY362" s="22"/>
      <c r="DZ362" s="22"/>
      <c r="EA362" s="22"/>
      <c r="EB362" s="22"/>
      <c r="EC362" s="22"/>
      <c r="ED362" s="22"/>
      <c r="EE362" s="22"/>
      <c r="EF362" s="22"/>
      <c r="EG362" s="22"/>
      <c r="EH362" s="22"/>
      <c r="EI362" s="22"/>
      <c r="EJ362" s="22"/>
      <c r="EK362" s="22"/>
      <c r="EL362" s="22"/>
      <c r="EM362" s="22"/>
      <c r="EN362" s="22"/>
      <c r="EO362" s="22"/>
      <c r="EP362" s="22"/>
      <c r="EQ362" s="22"/>
      <c r="ER362" s="22"/>
      <c r="ES362" s="22"/>
      <c r="ET362" s="22"/>
      <c r="EU362" s="22"/>
      <c r="EV362" s="22"/>
      <c r="EW362" s="22"/>
      <c r="EX362" s="22"/>
      <c r="EY362" s="22"/>
      <c r="EZ362" s="22"/>
      <c r="FA362" s="22"/>
      <c r="FB362" s="22"/>
      <c r="FC362" s="22"/>
      <c r="FD362" s="22"/>
      <c r="FE362" s="22"/>
      <c r="FF362" s="22"/>
      <c r="FG362" s="22"/>
      <c r="FH362" s="22"/>
      <c r="FI362" s="22"/>
      <c r="FJ362" s="22"/>
      <c r="FK362" s="22"/>
      <c r="FL362" s="22"/>
      <c r="FM362" s="22"/>
      <c r="FN362" s="22"/>
      <c r="FO362" s="22"/>
      <c r="FP362" s="22"/>
      <c r="FQ362" s="22"/>
      <c r="FR362" s="22"/>
      <c r="FS362" s="22"/>
      <c r="FT362" s="22"/>
      <c r="FU362" s="22"/>
      <c r="FV362" s="22"/>
      <c r="FW362" s="22"/>
      <c r="FX362" s="22"/>
      <c r="FY362" s="22"/>
      <c r="FZ362" s="22"/>
      <c r="GA362" s="22"/>
      <c r="GB362" s="22"/>
      <c r="GC362" s="22"/>
      <c r="GD362" s="22"/>
      <c r="GE362" s="22"/>
      <c r="GF362" s="22"/>
      <c r="GG362" s="22"/>
      <c r="GH362" s="22"/>
      <c r="GI362" s="22"/>
      <c r="GJ362" s="22"/>
      <c r="GK362" s="22"/>
      <c r="GL362" s="22"/>
      <c r="GM362" s="22"/>
      <c r="GN362" s="22"/>
      <c r="GO362" s="22"/>
      <c r="GP362" s="22"/>
      <c r="GQ362" s="22"/>
      <c r="GR362" s="22"/>
      <c r="GS362" s="22"/>
      <c r="GT362" s="22"/>
    </row>
    <row r="363" spans="1:204">
      <c r="A363" s="7" t="s">
        <v>94</v>
      </c>
      <c r="B363" s="8">
        <v>2012</v>
      </c>
      <c r="C363" s="23">
        <v>115.93</v>
      </c>
      <c r="D363" s="24">
        <v>470.63</v>
      </c>
      <c r="E363" s="32">
        <v>11.32</v>
      </c>
      <c r="F363" s="33" t="s">
        <v>99</v>
      </c>
      <c r="G363" s="26">
        <f t="shared" si="95"/>
        <v>2415985958000</v>
      </c>
      <c r="H363" s="26">
        <f t="shared" si="96"/>
        <v>241.5985958</v>
      </c>
      <c r="I363" s="26">
        <f t="shared" si="97"/>
        <v>36491918000</v>
      </c>
      <c r="J363" s="26">
        <f t="shared" si="110"/>
        <v>36491.917999999998</v>
      </c>
      <c r="K363" s="27" t="s">
        <v>100</v>
      </c>
      <c r="L363" s="27">
        <v>60.93</v>
      </c>
      <c r="M363" s="26">
        <f t="shared" si="98"/>
        <v>3867900845.0517001</v>
      </c>
      <c r="N363" s="26">
        <f t="shared" si="111"/>
        <v>3867.9008450516999</v>
      </c>
      <c r="O363" s="26">
        <f t="shared" si="99"/>
        <v>243907498365.75</v>
      </c>
      <c r="P363" s="26">
        <f t="shared" si="112"/>
        <v>243907.49836575001</v>
      </c>
      <c r="Q363" s="27">
        <v>29030</v>
      </c>
      <c r="R363" s="28">
        <f>Q363*28%</f>
        <v>8128.4</v>
      </c>
      <c r="S363" s="28">
        <f>Q363*24.4%</f>
        <v>7083.32</v>
      </c>
      <c r="T363" s="28">
        <f>Q363*12.8%</f>
        <v>3715.84</v>
      </c>
      <c r="U363" s="28">
        <f>Q363*32%</f>
        <v>9289.6</v>
      </c>
      <c r="V363" s="28">
        <f>Q363*2.9%</f>
        <v>841.87</v>
      </c>
      <c r="W363" s="26">
        <f t="shared" si="100"/>
        <v>237742926800</v>
      </c>
      <c r="X363" s="26">
        <f t="shared" si="101"/>
        <v>237742.92679999999</v>
      </c>
      <c r="Y363" s="26">
        <f t="shared" si="102"/>
        <v>4306745650</v>
      </c>
      <c r="Z363" s="26">
        <f t="shared" si="103"/>
        <v>4306.7456499999998</v>
      </c>
      <c r="AA363" s="9">
        <f t="shared" si="104"/>
        <v>2657596785645.0498</v>
      </c>
      <c r="AB363" s="9">
        <v>265.75967856450501</v>
      </c>
      <c r="AC363" s="9">
        <f t="shared" si="105"/>
        <v>284706162015.75</v>
      </c>
      <c r="AD363" s="9">
        <v>284706.16201575001</v>
      </c>
      <c r="AE363" s="21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  <c r="DT363" s="22"/>
      <c r="DU363" s="22"/>
      <c r="DV363" s="22"/>
      <c r="DW363" s="22"/>
      <c r="DX363" s="22"/>
      <c r="DY363" s="22"/>
      <c r="DZ363" s="22"/>
      <c r="EA363" s="22"/>
      <c r="EB363" s="22"/>
      <c r="EC363" s="22"/>
      <c r="ED363" s="22"/>
      <c r="EE363" s="22"/>
      <c r="EF363" s="22"/>
      <c r="EG363" s="22"/>
      <c r="EH363" s="22"/>
      <c r="EI363" s="22"/>
      <c r="EJ363" s="22"/>
      <c r="EK363" s="22"/>
      <c r="EL363" s="22"/>
      <c r="EM363" s="22"/>
      <c r="EN363" s="22"/>
      <c r="EO363" s="22"/>
      <c r="EP363" s="22"/>
      <c r="EQ363" s="22"/>
      <c r="ER363" s="22"/>
      <c r="ES363" s="22"/>
      <c r="ET363" s="22"/>
      <c r="EU363" s="22"/>
      <c r="EV363" s="22"/>
      <c r="EW363" s="22"/>
      <c r="EX363" s="22"/>
      <c r="EY363" s="22"/>
      <c r="EZ363" s="22"/>
      <c r="FA363" s="22"/>
      <c r="FB363" s="22"/>
      <c r="FC363" s="22"/>
      <c r="FD363" s="22"/>
      <c r="FE363" s="22"/>
      <c r="FF363" s="22"/>
      <c r="FG363" s="22"/>
      <c r="FH363" s="22"/>
      <c r="FI363" s="22"/>
      <c r="FJ363" s="22"/>
      <c r="FK363" s="22"/>
      <c r="FL363" s="22"/>
      <c r="FM363" s="22"/>
      <c r="FN363" s="22"/>
      <c r="FO363" s="22"/>
      <c r="FP363" s="22"/>
      <c r="FQ363" s="22"/>
      <c r="FR363" s="22"/>
      <c r="FS363" s="22"/>
      <c r="FT363" s="22"/>
      <c r="FU363" s="22"/>
      <c r="FV363" s="22"/>
      <c r="FW363" s="22"/>
      <c r="FX363" s="22"/>
      <c r="FY363" s="22"/>
      <c r="FZ363" s="22"/>
      <c r="GA363" s="22"/>
      <c r="GB363" s="22"/>
      <c r="GC363" s="22"/>
      <c r="GD363" s="22"/>
      <c r="GE363" s="22"/>
      <c r="GF363" s="22"/>
      <c r="GG363" s="22"/>
      <c r="GH363" s="22"/>
      <c r="GI363" s="22"/>
      <c r="GJ363" s="22"/>
      <c r="GK363" s="22"/>
      <c r="GL363" s="22"/>
      <c r="GM363" s="22"/>
      <c r="GN363" s="22"/>
      <c r="GO363" s="22"/>
      <c r="GP363" s="22"/>
      <c r="GQ363" s="22"/>
      <c r="GR363" s="22"/>
      <c r="GS363" s="22"/>
      <c r="GT363" s="22"/>
    </row>
    <row r="364" spans="1:204">
      <c r="A364" s="7" t="s">
        <v>94</v>
      </c>
      <c r="B364" s="8">
        <v>2013</v>
      </c>
      <c r="C364" s="23">
        <v>124.9</v>
      </c>
      <c r="D364" s="24">
        <v>333.27</v>
      </c>
      <c r="E364" s="32">
        <v>7.26</v>
      </c>
      <c r="F364" s="33" t="s">
        <v>101</v>
      </c>
      <c r="G364" s="26">
        <f t="shared" si="95"/>
        <v>2425349487000</v>
      </c>
      <c r="H364" s="26">
        <f t="shared" si="96"/>
        <v>242.5349487</v>
      </c>
      <c r="I364" s="26">
        <f t="shared" si="97"/>
        <v>37096625200</v>
      </c>
      <c r="J364" s="26">
        <f t="shared" si="110"/>
        <v>37096.625200000002</v>
      </c>
      <c r="K364" s="27">
        <v>50998</v>
      </c>
      <c r="L364" s="27">
        <v>56.89</v>
      </c>
      <c r="M364" s="26">
        <f t="shared" si="98"/>
        <v>2602937986.2974</v>
      </c>
      <c r="N364" s="26">
        <f t="shared" si="111"/>
        <v>2602.9379862974001</v>
      </c>
      <c r="O364" s="26">
        <f t="shared" si="99"/>
        <v>164139702146.5</v>
      </c>
      <c r="P364" s="26">
        <f t="shared" si="112"/>
        <v>164139.7021465</v>
      </c>
      <c r="Q364" s="27">
        <v>30830</v>
      </c>
      <c r="R364" s="28">
        <f>Q364*28.1%</f>
        <v>8663.23</v>
      </c>
      <c r="S364" s="28">
        <f>Q364*25.6%</f>
        <v>7892.48</v>
      </c>
      <c r="T364" s="28">
        <f>Q364*10.6%</f>
        <v>3267.98</v>
      </c>
      <c r="U364" s="28">
        <f>Q364*33.1%</f>
        <v>10204.73</v>
      </c>
      <c r="V364" s="28">
        <f>Q364*2.7%</f>
        <v>832.41</v>
      </c>
      <c r="W364" s="26">
        <f t="shared" si="100"/>
        <v>255358107400</v>
      </c>
      <c r="X364" s="26">
        <f t="shared" si="101"/>
        <v>255358.10740000001</v>
      </c>
      <c r="Y364" s="26">
        <f t="shared" si="102"/>
        <v>4604460500</v>
      </c>
      <c r="Z364" s="26">
        <f t="shared" si="103"/>
        <v>4604.4605000000001</v>
      </c>
      <c r="AA364" s="9">
        <f t="shared" si="104"/>
        <v>2683310532386.2998</v>
      </c>
      <c r="AB364" s="9">
        <v>268.33105323862998</v>
      </c>
      <c r="AC364" s="9">
        <f t="shared" si="105"/>
        <v>205840787846.5</v>
      </c>
      <c r="AD364" s="9">
        <v>205840.7878465</v>
      </c>
      <c r="AE364" s="21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2"/>
      <c r="DT364" s="22"/>
      <c r="DU364" s="22"/>
      <c r="DV364" s="22"/>
      <c r="DW364" s="22"/>
      <c r="DX364" s="22"/>
      <c r="DY364" s="22"/>
      <c r="DZ364" s="22"/>
      <c r="EA364" s="22"/>
      <c r="EB364" s="22"/>
      <c r="EC364" s="22"/>
      <c r="ED364" s="22"/>
      <c r="EE364" s="22"/>
      <c r="EF364" s="22"/>
      <c r="EG364" s="22"/>
      <c r="EH364" s="22"/>
      <c r="EI364" s="22"/>
      <c r="EJ364" s="22"/>
      <c r="EK364" s="22"/>
      <c r="EL364" s="22"/>
      <c r="EM364" s="22"/>
      <c r="EN364" s="22"/>
      <c r="EO364" s="22"/>
      <c r="EP364" s="22"/>
      <c r="EQ364" s="22"/>
      <c r="ER364" s="22"/>
      <c r="ES364" s="22"/>
      <c r="ET364" s="22"/>
      <c r="EU364" s="22"/>
      <c r="EV364" s="22"/>
      <c r="EW364" s="22"/>
      <c r="EX364" s="22"/>
      <c r="EY364" s="22"/>
      <c r="EZ364" s="22"/>
      <c r="FA364" s="22"/>
      <c r="FB364" s="22"/>
      <c r="FC364" s="22"/>
      <c r="FD364" s="22"/>
      <c r="FE364" s="22"/>
      <c r="FF364" s="22"/>
      <c r="FG364" s="22"/>
      <c r="FH364" s="22"/>
      <c r="FI364" s="22"/>
      <c r="FJ364" s="22"/>
      <c r="FK364" s="22"/>
      <c r="FL364" s="22"/>
      <c r="FM364" s="22"/>
      <c r="FN364" s="22"/>
      <c r="FO364" s="22"/>
      <c r="FP364" s="22"/>
      <c r="FQ364" s="22"/>
      <c r="FR364" s="22"/>
      <c r="FS364" s="22"/>
      <c r="FT364" s="22"/>
      <c r="FU364" s="22"/>
      <c r="FV364" s="22"/>
      <c r="FW364" s="22"/>
      <c r="FX364" s="22"/>
      <c r="FY364" s="22"/>
      <c r="FZ364" s="22"/>
      <c r="GA364" s="22"/>
      <c r="GB364" s="22"/>
      <c r="GC364" s="22"/>
      <c r="GD364" s="22"/>
      <c r="GE364" s="22"/>
      <c r="GF364" s="22"/>
      <c r="GG364" s="22"/>
      <c r="GH364" s="22"/>
      <c r="GI364" s="22"/>
      <c r="GJ364" s="22"/>
      <c r="GK364" s="22"/>
      <c r="GL364" s="22"/>
      <c r="GM364" s="22"/>
      <c r="GN364" s="22"/>
      <c r="GO364" s="22"/>
      <c r="GP364" s="22"/>
      <c r="GQ364" s="22"/>
      <c r="GR364" s="22"/>
      <c r="GS364" s="22"/>
      <c r="GT364" s="22"/>
    </row>
    <row r="365" spans="1:204">
      <c r="A365" s="7" t="s">
        <v>94</v>
      </c>
      <c r="B365" s="8">
        <v>2014</v>
      </c>
      <c r="C365" s="23">
        <v>146.97999999999999</v>
      </c>
      <c r="D365" s="24">
        <v>352.58</v>
      </c>
      <c r="E365" s="32">
        <v>7.57</v>
      </c>
      <c r="F365" s="33" t="s">
        <v>102</v>
      </c>
      <c r="G365" s="26">
        <f t="shared" si="95"/>
        <v>2760431829000</v>
      </c>
      <c r="H365" s="26">
        <f t="shared" si="96"/>
        <v>276.04318289999998</v>
      </c>
      <c r="I365" s="26">
        <f t="shared" si="97"/>
        <v>42371187000</v>
      </c>
      <c r="J365" s="26">
        <f t="shared" si="110"/>
        <v>42371.186999999998</v>
      </c>
      <c r="K365" s="27">
        <v>52125</v>
      </c>
      <c r="L365" s="27">
        <v>56.24</v>
      </c>
      <c r="M365" s="26">
        <f t="shared" si="98"/>
        <v>2630062826.6999998</v>
      </c>
      <c r="N365" s="26">
        <f t="shared" si="111"/>
        <v>2630.0628267000002</v>
      </c>
      <c r="O365" s="26">
        <f t="shared" si="99"/>
        <v>165850178250</v>
      </c>
      <c r="P365" s="26">
        <f t="shared" si="112"/>
        <v>165850.17825</v>
      </c>
      <c r="Q365" s="27">
        <v>34900</v>
      </c>
      <c r="R365" s="28">
        <f>Q365*14.2%</f>
        <v>4955.8</v>
      </c>
      <c r="S365" s="28">
        <f>Q365*50.1%</f>
        <v>17484.900000000001</v>
      </c>
      <c r="T365" s="28">
        <f>Q365*9.1%</f>
        <v>3175.9</v>
      </c>
      <c r="U365" s="28">
        <f>Q365*24%</f>
        <v>8376</v>
      </c>
      <c r="V365" s="28">
        <f>Q365*2.6%</f>
        <v>907.4</v>
      </c>
      <c r="W365" s="26">
        <f t="shared" si="100"/>
        <v>388688978000</v>
      </c>
      <c r="X365" s="26">
        <f t="shared" si="101"/>
        <v>388688.978</v>
      </c>
      <c r="Y365" s="26">
        <f t="shared" si="102"/>
        <v>6599764500</v>
      </c>
      <c r="Z365" s="26">
        <f t="shared" si="103"/>
        <v>6599.7645000000002</v>
      </c>
      <c r="AA365" s="9">
        <f t="shared" si="104"/>
        <v>3151750869826.7002</v>
      </c>
      <c r="AB365" s="9">
        <v>315.17508698267</v>
      </c>
      <c r="AC365" s="9">
        <f t="shared" si="105"/>
        <v>214821129750</v>
      </c>
      <c r="AD365" s="9">
        <v>214821.12974999999</v>
      </c>
      <c r="AE365" s="21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  <c r="DT365" s="22"/>
      <c r="DU365" s="22"/>
      <c r="DV365" s="22"/>
      <c r="DW365" s="22"/>
      <c r="DX365" s="22"/>
      <c r="DY365" s="22"/>
      <c r="DZ365" s="22"/>
      <c r="EA365" s="22"/>
      <c r="EB365" s="22"/>
      <c r="EC365" s="22"/>
      <c r="ED365" s="22"/>
      <c r="EE365" s="22"/>
      <c r="EF365" s="22"/>
      <c r="EG365" s="22"/>
      <c r="EH365" s="22"/>
      <c r="EI365" s="22"/>
      <c r="EJ365" s="22"/>
      <c r="EK365" s="22"/>
      <c r="EL365" s="22"/>
      <c r="EM365" s="22"/>
      <c r="EN365" s="22"/>
      <c r="EO365" s="22"/>
      <c r="EP365" s="22"/>
      <c r="EQ365" s="22"/>
      <c r="ER365" s="22"/>
      <c r="ES365" s="22"/>
      <c r="ET365" s="22"/>
      <c r="EU365" s="22"/>
      <c r="EV365" s="22"/>
      <c r="EW365" s="22"/>
      <c r="EX365" s="22"/>
      <c r="EY365" s="22"/>
      <c r="EZ365" s="22"/>
      <c r="FA365" s="22"/>
      <c r="FB365" s="22"/>
      <c r="FC365" s="22"/>
      <c r="FD365" s="22"/>
      <c r="FE365" s="22"/>
      <c r="FF365" s="22"/>
      <c r="FG365" s="22"/>
      <c r="FH365" s="22"/>
      <c r="FI365" s="22"/>
      <c r="FJ365" s="22"/>
      <c r="FK365" s="22"/>
      <c r="FL365" s="22"/>
      <c r="FM365" s="22"/>
      <c r="FN365" s="22"/>
      <c r="FO365" s="22"/>
      <c r="FP365" s="22"/>
      <c r="FQ365" s="22"/>
      <c r="FR365" s="22"/>
      <c r="FS365" s="22"/>
      <c r="FT365" s="22"/>
      <c r="FU365" s="22"/>
      <c r="FV365" s="22"/>
      <c r="FW365" s="22"/>
      <c r="FX365" s="22"/>
      <c r="FY365" s="22"/>
      <c r="FZ365" s="22"/>
      <c r="GA365" s="22"/>
      <c r="GB365" s="22"/>
      <c r="GC365" s="22"/>
      <c r="GD365" s="22"/>
      <c r="GE365" s="22"/>
      <c r="GF365" s="22"/>
      <c r="GG365" s="22"/>
      <c r="GH365" s="22"/>
      <c r="GI365" s="22"/>
      <c r="GJ365" s="22"/>
      <c r="GK365" s="22"/>
      <c r="GL365" s="22"/>
      <c r="GM365" s="22"/>
      <c r="GN365" s="22"/>
      <c r="GO365" s="22"/>
      <c r="GP365" s="22"/>
      <c r="GQ365" s="22"/>
      <c r="GR365" s="22"/>
      <c r="GS365" s="22"/>
      <c r="GT365" s="22"/>
    </row>
    <row r="366" spans="1:204">
      <c r="A366" s="7" t="s">
        <v>94</v>
      </c>
      <c r="B366" s="8">
        <v>2015</v>
      </c>
      <c r="C366" s="23">
        <v>151.03</v>
      </c>
      <c r="D366" s="24">
        <v>376.45</v>
      </c>
      <c r="E366" s="32">
        <v>6.08</v>
      </c>
      <c r="F366" s="33" t="s">
        <v>103</v>
      </c>
      <c r="G366" s="26">
        <f t="shared" si="95"/>
        <v>3135495286000</v>
      </c>
      <c r="H366" s="26">
        <f t="shared" si="96"/>
        <v>313.54952859999997</v>
      </c>
      <c r="I366" s="26">
        <f t="shared" si="97"/>
        <v>47887681200</v>
      </c>
      <c r="J366" s="26">
        <f t="shared" si="110"/>
        <v>47887.681199999999</v>
      </c>
      <c r="K366" s="27">
        <v>48155</v>
      </c>
      <c r="L366" s="27">
        <v>55.97</v>
      </c>
      <c r="M366" s="26">
        <f t="shared" si="98"/>
        <v>2418084298.9594998</v>
      </c>
      <c r="N366" s="26">
        <f t="shared" si="111"/>
        <v>2418.0842989594998</v>
      </c>
      <c r="O366" s="26">
        <f t="shared" si="99"/>
        <v>152482939926.25</v>
      </c>
      <c r="P366" s="26">
        <f t="shared" si="112"/>
        <v>152482.93992624999</v>
      </c>
      <c r="Q366" s="27">
        <v>39200</v>
      </c>
      <c r="R366" s="28">
        <f>Q366*13.9%</f>
        <v>5448.8</v>
      </c>
      <c r="S366" s="28">
        <f>Q366*48.3%</f>
        <v>18933.599999999999</v>
      </c>
      <c r="T366" s="28">
        <f>Q366*8.1%</f>
        <v>3175.2</v>
      </c>
      <c r="U366" s="28">
        <f>Q366*27.2%</f>
        <v>10662.4</v>
      </c>
      <c r="V366" s="28">
        <f>Q366*2.5%</f>
        <v>980</v>
      </c>
      <c r="W366" s="26">
        <f t="shared" si="100"/>
        <v>428570072000</v>
      </c>
      <c r="X366" s="26">
        <f t="shared" si="101"/>
        <v>428570.07199999999</v>
      </c>
      <c r="Y366" s="26">
        <f t="shared" si="102"/>
        <v>7302372000</v>
      </c>
      <c r="Z366" s="26">
        <f t="shared" si="103"/>
        <v>7302.3720000000003</v>
      </c>
      <c r="AA366" s="9">
        <f t="shared" si="104"/>
        <v>3566483442298.96</v>
      </c>
      <c r="AB366" s="9">
        <v>356.648344229896</v>
      </c>
      <c r="AC366" s="9">
        <f t="shared" si="105"/>
        <v>207672993126.25</v>
      </c>
      <c r="AD366" s="9">
        <v>207672.99312624999</v>
      </c>
      <c r="AE366" s="21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2"/>
      <c r="DT366" s="22"/>
      <c r="DU366" s="22"/>
      <c r="DV366" s="22"/>
      <c r="DW366" s="22"/>
      <c r="DX366" s="22"/>
      <c r="DY366" s="22"/>
      <c r="DZ366" s="22"/>
      <c r="EA366" s="22"/>
      <c r="EB366" s="22"/>
      <c r="EC366" s="22"/>
      <c r="ED366" s="22"/>
      <c r="EE366" s="22"/>
      <c r="EF366" s="22"/>
      <c r="EG366" s="22"/>
      <c r="EH366" s="22"/>
      <c r="EI366" s="22"/>
      <c r="EJ366" s="22"/>
      <c r="EK366" s="22"/>
      <c r="EL366" s="22"/>
      <c r="EM366" s="22"/>
      <c r="EN366" s="22"/>
      <c r="EO366" s="22"/>
      <c r="EP366" s="22"/>
      <c r="EQ366" s="22"/>
      <c r="ER366" s="22"/>
      <c r="ES366" s="22"/>
      <c r="ET366" s="22"/>
      <c r="EU366" s="22"/>
      <c r="EV366" s="22"/>
      <c r="EW366" s="22"/>
      <c r="EX366" s="22"/>
      <c r="EY366" s="22"/>
      <c r="EZ366" s="22"/>
      <c r="FA366" s="22"/>
      <c r="FB366" s="22"/>
      <c r="FC366" s="22"/>
      <c r="FD366" s="22"/>
      <c r="FE366" s="22"/>
      <c r="FF366" s="22"/>
      <c r="FG366" s="22"/>
      <c r="FH366" s="22"/>
      <c r="FI366" s="22"/>
      <c r="FJ366" s="22"/>
      <c r="FK366" s="22"/>
      <c r="FL366" s="22"/>
      <c r="FM366" s="22"/>
      <c r="FN366" s="22"/>
      <c r="FO366" s="22"/>
      <c r="FP366" s="22"/>
      <c r="FQ366" s="22"/>
      <c r="FR366" s="22"/>
      <c r="FS366" s="22"/>
      <c r="FT366" s="22"/>
      <c r="FU366" s="22"/>
      <c r="FV366" s="22"/>
      <c r="FW366" s="22"/>
      <c r="FX366" s="22"/>
      <c r="FY366" s="22"/>
      <c r="FZ366" s="22"/>
      <c r="GA366" s="22"/>
      <c r="GB366" s="22"/>
      <c r="GC366" s="22"/>
      <c r="GD366" s="22"/>
      <c r="GE366" s="22"/>
      <c r="GF366" s="22"/>
      <c r="GG366" s="22"/>
      <c r="GH366" s="22"/>
      <c r="GI366" s="22"/>
      <c r="GJ366" s="22"/>
      <c r="GK366" s="22"/>
      <c r="GL366" s="22"/>
      <c r="GM366" s="22"/>
      <c r="GN366" s="22"/>
      <c r="GO366" s="22"/>
      <c r="GP366" s="22"/>
      <c r="GQ366" s="22"/>
      <c r="GR366" s="22"/>
      <c r="GS366" s="22"/>
      <c r="GT366" s="22"/>
    </row>
    <row r="367" spans="1:204">
      <c r="A367" s="7" t="s">
        <v>94</v>
      </c>
      <c r="B367" s="8">
        <v>2016</v>
      </c>
      <c r="C367" s="23">
        <v>164.45</v>
      </c>
      <c r="D367" s="24">
        <v>336.75</v>
      </c>
      <c r="E367" s="32">
        <v>5.0999999999999996</v>
      </c>
      <c r="F367" s="33" t="s">
        <v>104</v>
      </c>
      <c r="G367" s="26">
        <f t="shared" si="95"/>
        <v>3447567136000</v>
      </c>
      <c r="H367" s="26">
        <f t="shared" si="96"/>
        <v>344.75671360000001</v>
      </c>
      <c r="I367" s="26">
        <f t="shared" si="97"/>
        <v>52784700000</v>
      </c>
      <c r="J367" s="26">
        <f t="shared" si="110"/>
        <v>52784.7</v>
      </c>
      <c r="K367" s="27">
        <v>50380</v>
      </c>
      <c r="L367" s="27">
        <v>55.18</v>
      </c>
      <c r="M367" s="26">
        <f t="shared" si="98"/>
        <v>2494104249.428</v>
      </c>
      <c r="N367" s="26">
        <f t="shared" si="111"/>
        <v>2494.104249428</v>
      </c>
      <c r="O367" s="26">
        <f t="shared" si="99"/>
        <v>157276712230</v>
      </c>
      <c r="P367" s="26">
        <f t="shared" si="112"/>
        <v>157276.71223</v>
      </c>
      <c r="Q367" s="27">
        <v>45054</v>
      </c>
      <c r="R367" s="28">
        <f>Q367*29.5%</f>
        <v>13290.93</v>
      </c>
      <c r="S367" s="28">
        <f>Q367*30.1%</f>
        <v>13561.254000000001</v>
      </c>
      <c r="T367" s="28">
        <f>Q367*12.6%</f>
        <v>5676.8040000000001</v>
      </c>
      <c r="U367" s="28">
        <f>Q367*22.1%</f>
        <v>9956.9339999999993</v>
      </c>
      <c r="V367" s="28">
        <f>Q367*5.6%</f>
        <v>2523.0239999999999</v>
      </c>
      <c r="W367" s="26">
        <f t="shared" si="100"/>
        <v>389700880560</v>
      </c>
      <c r="X367" s="26">
        <f t="shared" si="101"/>
        <v>389700.88056000002</v>
      </c>
      <c r="Y367" s="26">
        <f t="shared" si="102"/>
        <v>6914887920</v>
      </c>
      <c r="Z367" s="26">
        <f t="shared" si="103"/>
        <v>6914.8879200000001</v>
      </c>
      <c r="AA367" s="9">
        <f t="shared" si="104"/>
        <v>3839762120809.4302</v>
      </c>
      <c r="AB367" s="9">
        <v>383.97621208094301</v>
      </c>
      <c r="AC367" s="9">
        <f t="shared" si="105"/>
        <v>216976300150</v>
      </c>
      <c r="AD367" s="9">
        <v>216976.30015</v>
      </c>
      <c r="AE367" s="21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2"/>
      <c r="DT367" s="22"/>
      <c r="DU367" s="22"/>
      <c r="DV367" s="22"/>
      <c r="DW367" s="22"/>
      <c r="DX367" s="22"/>
      <c r="DY367" s="22"/>
      <c r="DZ367" s="22"/>
      <c r="EA367" s="22"/>
      <c r="EB367" s="22"/>
      <c r="EC367" s="22"/>
      <c r="ED367" s="22"/>
      <c r="EE367" s="22"/>
      <c r="EF367" s="22"/>
      <c r="EG367" s="22"/>
      <c r="EH367" s="22"/>
      <c r="EI367" s="22"/>
      <c r="EJ367" s="22"/>
      <c r="EK367" s="22"/>
      <c r="EL367" s="22"/>
      <c r="EM367" s="22"/>
      <c r="EN367" s="22"/>
      <c r="EO367" s="22"/>
      <c r="EP367" s="22"/>
      <c r="EQ367" s="22"/>
      <c r="ER367" s="22"/>
      <c r="ES367" s="22"/>
      <c r="ET367" s="22"/>
      <c r="EU367" s="22"/>
      <c r="EV367" s="22"/>
      <c r="EW367" s="22"/>
      <c r="EX367" s="22"/>
      <c r="EY367" s="22"/>
      <c r="EZ367" s="22"/>
      <c r="FA367" s="22"/>
      <c r="FB367" s="22"/>
      <c r="FC367" s="22"/>
      <c r="FD367" s="22"/>
      <c r="FE367" s="22"/>
      <c r="FF367" s="22"/>
      <c r="FG367" s="22"/>
      <c r="FH367" s="22"/>
      <c r="FI367" s="22"/>
      <c r="FJ367" s="22"/>
      <c r="FK367" s="22"/>
      <c r="FL367" s="22"/>
      <c r="FM367" s="22"/>
      <c r="FN367" s="22"/>
      <c r="FO367" s="22"/>
      <c r="FP367" s="22"/>
      <c r="FQ367" s="22"/>
      <c r="FR367" s="22"/>
      <c r="FS367" s="22"/>
      <c r="FT367" s="22"/>
      <c r="FU367" s="22"/>
      <c r="FV367" s="22"/>
      <c r="FW367" s="22"/>
      <c r="FX367" s="22"/>
      <c r="FY367" s="22"/>
      <c r="FZ367" s="22"/>
      <c r="GA367" s="22"/>
      <c r="GB367" s="22"/>
      <c r="GC367" s="22"/>
      <c r="GD367" s="22"/>
      <c r="GE367" s="22"/>
      <c r="GF367" s="22"/>
      <c r="GG367" s="22"/>
      <c r="GH367" s="22"/>
      <c r="GI367" s="22"/>
      <c r="GJ367" s="22"/>
      <c r="GK367" s="22"/>
      <c r="GL367" s="22"/>
      <c r="GM367" s="22"/>
      <c r="GN367" s="22"/>
      <c r="GO367" s="22"/>
      <c r="GP367" s="22"/>
      <c r="GQ367" s="22"/>
      <c r="GR367" s="22"/>
      <c r="GS367" s="22"/>
      <c r="GT367" s="22"/>
    </row>
    <row r="368" spans="1:204">
      <c r="A368" s="7" t="s">
        <v>94</v>
      </c>
      <c r="B368" s="8">
        <v>2017</v>
      </c>
      <c r="C368" s="23">
        <v>201.12</v>
      </c>
      <c r="D368" s="24">
        <v>289.54000000000002</v>
      </c>
      <c r="E368" s="32">
        <v>5.68</v>
      </c>
      <c r="F368" s="33" t="s">
        <v>105</v>
      </c>
      <c r="G368" s="26">
        <f t="shared" si="95"/>
        <v>4056496627000</v>
      </c>
      <c r="H368" s="26">
        <f t="shared" si="96"/>
        <v>405.64966270000002</v>
      </c>
      <c r="I368" s="26">
        <f t="shared" si="97"/>
        <v>62464486800</v>
      </c>
      <c r="J368" s="26">
        <f t="shared" si="110"/>
        <v>62464.486799999999</v>
      </c>
      <c r="K368" s="27">
        <v>46949</v>
      </c>
      <c r="L368" s="27">
        <v>54.38</v>
      </c>
      <c r="M368" s="26">
        <f t="shared" si="98"/>
        <v>2290552722.8653998</v>
      </c>
      <c r="N368" s="26">
        <f t="shared" si="111"/>
        <v>2290.5527228654</v>
      </c>
      <c r="O368" s="26">
        <f t="shared" si="99"/>
        <v>144440875526.5</v>
      </c>
      <c r="P368" s="26">
        <f t="shared" si="112"/>
        <v>144440.87552649999</v>
      </c>
      <c r="Q368" s="27">
        <v>54200</v>
      </c>
      <c r="R368" s="28">
        <f>Q368*29.4%</f>
        <v>15934.8</v>
      </c>
      <c r="S368" s="28">
        <f>Q368*24.8%</f>
        <v>13441.6</v>
      </c>
      <c r="T368" s="28">
        <f>Q368*11.9%</f>
        <v>6449.8</v>
      </c>
      <c r="U368" s="28">
        <f>Q368*29.8%</f>
        <v>16151.6</v>
      </c>
      <c r="V368" s="28">
        <f>Q368*4.1%</f>
        <v>2222.1999999999998</v>
      </c>
      <c r="W368" s="26">
        <f t="shared" si="100"/>
        <v>440896404000</v>
      </c>
      <c r="X368" s="26">
        <f t="shared" si="101"/>
        <v>440896.40399999998</v>
      </c>
      <c r="Y368" s="26">
        <f t="shared" si="102"/>
        <v>7964419000</v>
      </c>
      <c r="Z368" s="26">
        <f t="shared" si="103"/>
        <v>7964.4189999999999</v>
      </c>
      <c r="AA368" s="9">
        <f t="shared" si="104"/>
        <v>4499683583722.8701</v>
      </c>
      <c r="AB368" s="9">
        <v>449.96835837228701</v>
      </c>
      <c r="AC368" s="9">
        <f t="shared" si="105"/>
        <v>214869781326.5</v>
      </c>
      <c r="AD368" s="9">
        <v>214869.7813265</v>
      </c>
      <c r="AE368" s="21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  <c r="DT368" s="22"/>
      <c r="DU368" s="22"/>
      <c r="DV368" s="22"/>
      <c r="DW368" s="22"/>
      <c r="DX368" s="22"/>
      <c r="DY368" s="22"/>
      <c r="DZ368" s="22"/>
      <c r="EA368" s="22"/>
      <c r="EB368" s="22"/>
      <c r="EC368" s="22"/>
      <c r="ED368" s="22"/>
      <c r="EE368" s="22"/>
      <c r="EF368" s="22"/>
      <c r="EG368" s="22"/>
      <c r="EH368" s="22"/>
      <c r="EI368" s="22"/>
      <c r="EJ368" s="22"/>
      <c r="EK368" s="22"/>
      <c r="EL368" s="22"/>
      <c r="EM368" s="22"/>
      <c r="EN368" s="22"/>
      <c r="EO368" s="22"/>
      <c r="EP368" s="22"/>
      <c r="EQ368" s="22"/>
      <c r="ER368" s="22"/>
      <c r="ES368" s="22"/>
      <c r="ET368" s="22"/>
      <c r="EU368" s="22"/>
      <c r="EV368" s="22"/>
      <c r="EW368" s="22"/>
      <c r="EX368" s="22"/>
      <c r="EY368" s="22"/>
      <c r="EZ368" s="22"/>
      <c r="FA368" s="22"/>
      <c r="FB368" s="22"/>
      <c r="FC368" s="22"/>
      <c r="FD368" s="22"/>
      <c r="FE368" s="22"/>
      <c r="FF368" s="22"/>
      <c r="FG368" s="22"/>
      <c r="FH368" s="22"/>
      <c r="FI368" s="22"/>
      <c r="FJ368" s="22"/>
      <c r="FK368" s="22"/>
      <c r="FL368" s="22"/>
      <c r="FM368" s="22"/>
      <c r="FN368" s="22"/>
      <c r="FO368" s="22"/>
      <c r="FP368" s="22"/>
      <c r="FQ368" s="22"/>
      <c r="FR368" s="22"/>
      <c r="FS368" s="22"/>
      <c r="FT368" s="22"/>
      <c r="FU368" s="22"/>
      <c r="FV368" s="22"/>
      <c r="FW368" s="22"/>
      <c r="FX368" s="22"/>
      <c r="FY368" s="22"/>
      <c r="FZ368" s="22"/>
      <c r="GA368" s="22"/>
      <c r="GB368" s="22"/>
      <c r="GC368" s="22"/>
      <c r="GD368" s="22"/>
      <c r="GE368" s="22"/>
      <c r="GF368" s="22"/>
      <c r="GG368" s="22"/>
      <c r="GH368" s="22"/>
      <c r="GI368" s="22"/>
      <c r="GJ368" s="22"/>
      <c r="GK368" s="22"/>
      <c r="GL368" s="22"/>
      <c r="GM368" s="22"/>
      <c r="GN368" s="22"/>
      <c r="GO368" s="22"/>
      <c r="GP368" s="22"/>
      <c r="GQ368" s="22"/>
      <c r="GR368" s="22"/>
      <c r="GS368" s="22"/>
      <c r="GT368" s="22"/>
    </row>
    <row r="369" spans="1:204">
      <c r="A369" s="7" t="s">
        <v>94</v>
      </c>
      <c r="B369" s="8">
        <v>2018</v>
      </c>
      <c r="C369" s="23">
        <v>227.09</v>
      </c>
      <c r="D369" s="24">
        <v>260.43</v>
      </c>
      <c r="E369" s="32">
        <v>5.59</v>
      </c>
      <c r="F369" s="33" t="s">
        <v>106</v>
      </c>
      <c r="G369" s="26">
        <f t="shared" si="95"/>
        <v>4361598257000</v>
      </c>
      <c r="H369" s="26">
        <f t="shared" si="96"/>
        <v>436.1598257</v>
      </c>
      <c r="I369" s="26">
        <f t="shared" si="97"/>
        <v>67473211800</v>
      </c>
      <c r="J369" s="26">
        <f t="shared" si="110"/>
        <v>67473.211800000005</v>
      </c>
      <c r="K369" s="27">
        <v>44685</v>
      </c>
      <c r="L369" s="27">
        <v>59.61</v>
      </c>
      <c r="M369" s="26">
        <f t="shared" si="98"/>
        <v>2389767370.8344998</v>
      </c>
      <c r="N369" s="26">
        <f t="shared" si="111"/>
        <v>2389.7673708345001</v>
      </c>
      <c r="O369" s="26">
        <f t="shared" si="99"/>
        <v>150697291488.75</v>
      </c>
      <c r="P369" s="26">
        <f t="shared" si="112"/>
        <v>150697.29148874999</v>
      </c>
      <c r="Q369" s="27">
        <v>59727</v>
      </c>
      <c r="R369" s="28">
        <f>Q369*28.7%</f>
        <v>17141.649000000001</v>
      </c>
      <c r="S369" s="28">
        <f>Q369*24.4%</f>
        <v>14573.388000000001</v>
      </c>
      <c r="T369" s="28">
        <f>Q369*13.3%</f>
        <v>7943.6909999999998</v>
      </c>
      <c r="U369" s="28">
        <f>Q369*29.5%</f>
        <v>17619.465</v>
      </c>
      <c r="V369" s="28">
        <f>Q369*4%</f>
        <v>2389.08</v>
      </c>
      <c r="W369" s="26">
        <f t="shared" si="100"/>
        <v>485533922940</v>
      </c>
      <c r="X369" s="26">
        <f t="shared" si="101"/>
        <v>485533.92294000002</v>
      </c>
      <c r="Y369" s="26">
        <f t="shared" si="102"/>
        <v>8787932145</v>
      </c>
      <c r="Z369" s="26">
        <f t="shared" si="103"/>
        <v>8787.9321450000007</v>
      </c>
      <c r="AA369" s="9">
        <f t="shared" si="104"/>
        <v>4849521947310.8301</v>
      </c>
      <c r="AB369" s="9">
        <v>484.95219473108301</v>
      </c>
      <c r="AC369" s="9">
        <f t="shared" si="105"/>
        <v>226958435433.75</v>
      </c>
      <c r="AD369" s="9">
        <v>226958.43543375001</v>
      </c>
      <c r="AE369" s="21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  <c r="DT369" s="22"/>
      <c r="DU369" s="22"/>
      <c r="DV369" s="22"/>
      <c r="DW369" s="22"/>
      <c r="DX369" s="22"/>
      <c r="DY369" s="22"/>
      <c r="DZ369" s="22"/>
      <c r="EA369" s="22"/>
      <c r="EB369" s="22"/>
      <c r="EC369" s="22"/>
      <c r="ED369" s="22"/>
      <c r="EE369" s="22"/>
      <c r="EF369" s="22"/>
      <c r="EG369" s="22"/>
      <c r="EH369" s="22"/>
      <c r="EI369" s="22"/>
      <c r="EJ369" s="22"/>
      <c r="EK369" s="22"/>
      <c r="EL369" s="22"/>
      <c r="EM369" s="22"/>
      <c r="EN369" s="22"/>
      <c r="EO369" s="22"/>
      <c r="EP369" s="22"/>
      <c r="EQ369" s="22"/>
      <c r="ER369" s="22"/>
      <c r="ES369" s="22"/>
      <c r="ET369" s="22"/>
      <c r="EU369" s="22"/>
      <c r="EV369" s="22"/>
      <c r="EW369" s="22"/>
      <c r="EX369" s="22"/>
      <c r="EY369" s="22"/>
      <c r="EZ369" s="22"/>
      <c r="FA369" s="22"/>
      <c r="FB369" s="22"/>
      <c r="FC369" s="22"/>
      <c r="FD369" s="22"/>
      <c r="FE369" s="22"/>
      <c r="FF369" s="22"/>
      <c r="FG369" s="22"/>
      <c r="FH369" s="22"/>
      <c r="FI369" s="22"/>
      <c r="FJ369" s="22"/>
      <c r="FK369" s="22"/>
      <c r="FL369" s="22"/>
      <c r="FM369" s="22"/>
      <c r="FN369" s="22"/>
      <c r="FO369" s="22"/>
      <c r="FP369" s="22"/>
      <c r="FQ369" s="22"/>
      <c r="FR369" s="22"/>
      <c r="FS369" s="22"/>
      <c r="FT369" s="22"/>
      <c r="FU369" s="22"/>
      <c r="FV369" s="22"/>
      <c r="FW369" s="22"/>
      <c r="FX369" s="22"/>
      <c r="FY369" s="22"/>
      <c r="FZ369" s="22"/>
      <c r="GA369" s="22"/>
      <c r="GB369" s="22"/>
      <c r="GC369" s="22"/>
      <c r="GD369" s="22"/>
      <c r="GE369" s="22"/>
      <c r="GF369" s="22"/>
      <c r="GG369" s="22"/>
      <c r="GH369" s="22"/>
      <c r="GI369" s="22"/>
      <c r="GJ369" s="22"/>
      <c r="GK369" s="22"/>
      <c r="GL369" s="22"/>
      <c r="GM369" s="22"/>
      <c r="GN369" s="22"/>
      <c r="GO369" s="22"/>
      <c r="GP369" s="22"/>
      <c r="GQ369" s="22"/>
      <c r="GR369" s="22"/>
      <c r="GS369" s="22"/>
      <c r="GT369" s="22"/>
    </row>
    <row r="370" spans="1:204">
      <c r="A370" s="7" t="s">
        <v>94</v>
      </c>
      <c r="B370" s="8">
        <v>2019</v>
      </c>
      <c r="C370" s="23">
        <v>239.24</v>
      </c>
      <c r="D370" s="24">
        <v>242.98</v>
      </c>
      <c r="E370" s="32">
        <v>5.73</v>
      </c>
      <c r="F370" s="33" t="s">
        <v>107</v>
      </c>
      <c r="G370" s="26">
        <f t="shared" si="95"/>
        <v>5202906237000</v>
      </c>
      <c r="H370" s="26">
        <f t="shared" si="96"/>
        <v>520.29062369999997</v>
      </c>
      <c r="I370" s="26">
        <f t="shared" si="97"/>
        <v>80020825400</v>
      </c>
      <c r="J370" s="26">
        <f t="shared" si="110"/>
        <v>80020.825400000002</v>
      </c>
      <c r="K370" s="27">
        <v>35629</v>
      </c>
      <c r="L370" s="27">
        <v>53.89</v>
      </c>
      <c r="M370" s="26">
        <f t="shared" si="98"/>
        <v>1722608396.5276999</v>
      </c>
      <c r="N370" s="26">
        <f t="shared" si="111"/>
        <v>1722.6083965277001</v>
      </c>
      <c r="O370" s="26">
        <f t="shared" si="99"/>
        <v>108626648275.75</v>
      </c>
      <c r="P370" s="26">
        <f t="shared" si="112"/>
        <v>108626.64827575001</v>
      </c>
      <c r="Q370" s="27">
        <v>65700</v>
      </c>
      <c r="R370" s="28">
        <f>Q370*28.8%</f>
        <v>18921.599999999999</v>
      </c>
      <c r="S370" s="28">
        <f>Q370*23.8%</f>
        <v>15636.6</v>
      </c>
      <c r="T370" s="28">
        <f>Q370*13.3%</f>
        <v>8738.1</v>
      </c>
      <c r="U370" s="28">
        <f>Q370*30%</f>
        <v>19710</v>
      </c>
      <c r="V370" s="28">
        <f>Q370*4%</f>
        <v>2628</v>
      </c>
      <c r="W370" s="26">
        <f t="shared" si="100"/>
        <v>529722018000</v>
      </c>
      <c r="X370" s="26">
        <f t="shared" si="101"/>
        <v>529722.01800000004</v>
      </c>
      <c r="Y370" s="26">
        <f t="shared" si="102"/>
        <v>9607311000</v>
      </c>
      <c r="Z370" s="26">
        <f t="shared" si="103"/>
        <v>9607.3109999999997</v>
      </c>
      <c r="AA370" s="9">
        <f t="shared" si="104"/>
        <v>5734350863396.5303</v>
      </c>
      <c r="AB370" s="9">
        <v>573.43508633965303</v>
      </c>
      <c r="AC370" s="9">
        <f t="shared" si="105"/>
        <v>198254784675.75</v>
      </c>
      <c r="AD370" s="9">
        <v>198254.78467575001</v>
      </c>
      <c r="AE370" s="21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  <c r="DT370" s="22"/>
      <c r="DU370" s="22"/>
      <c r="DV370" s="22"/>
      <c r="DW370" s="22"/>
      <c r="DX370" s="22"/>
      <c r="DY370" s="22"/>
      <c r="DZ370" s="22"/>
      <c r="EA370" s="22"/>
      <c r="EB370" s="22"/>
      <c r="EC370" s="22"/>
      <c r="ED370" s="22"/>
      <c r="EE370" s="22"/>
      <c r="EF370" s="22"/>
      <c r="EG370" s="22"/>
      <c r="EH370" s="22"/>
      <c r="EI370" s="22"/>
      <c r="EJ370" s="22"/>
      <c r="EK370" s="22"/>
      <c r="EL370" s="22"/>
      <c r="EM370" s="22"/>
      <c r="EN370" s="22"/>
      <c r="EO370" s="22"/>
      <c r="EP370" s="22"/>
      <c r="EQ370" s="22"/>
      <c r="ER370" s="22"/>
      <c r="ES370" s="22"/>
      <c r="ET370" s="22"/>
      <c r="EU370" s="22"/>
      <c r="EV370" s="22"/>
      <c r="EW370" s="22"/>
      <c r="EX370" s="22"/>
      <c r="EY370" s="22"/>
      <c r="EZ370" s="22"/>
      <c r="FA370" s="22"/>
      <c r="FB370" s="22"/>
      <c r="FC370" s="22"/>
      <c r="FD370" s="22"/>
      <c r="FE370" s="22"/>
      <c r="FF370" s="22"/>
      <c r="FG370" s="22"/>
      <c r="FH370" s="22"/>
      <c r="FI370" s="22"/>
      <c r="FJ370" s="22"/>
      <c r="FK370" s="22"/>
      <c r="FL370" s="22"/>
      <c r="FM370" s="22"/>
      <c r="FN370" s="22"/>
      <c r="FO370" s="22"/>
      <c r="FP370" s="22"/>
      <c r="FQ370" s="22"/>
      <c r="FR370" s="22"/>
      <c r="FS370" s="22"/>
      <c r="FT370" s="22"/>
      <c r="FU370" s="22"/>
      <c r="FV370" s="22"/>
      <c r="FW370" s="22"/>
      <c r="FX370" s="22"/>
      <c r="FY370" s="22"/>
      <c r="FZ370" s="22"/>
      <c r="GA370" s="22"/>
      <c r="GB370" s="22"/>
      <c r="GC370" s="22"/>
      <c r="GD370" s="22"/>
      <c r="GE370" s="22"/>
      <c r="GF370" s="22"/>
      <c r="GG370" s="22"/>
      <c r="GH370" s="22"/>
      <c r="GI370" s="22"/>
      <c r="GJ370" s="22"/>
      <c r="GK370" s="22"/>
      <c r="GL370" s="22"/>
      <c r="GM370" s="22"/>
      <c r="GN370" s="22"/>
      <c r="GO370" s="22"/>
      <c r="GP370" s="22"/>
      <c r="GQ370" s="22"/>
      <c r="GR370" s="22"/>
      <c r="GS370" s="22"/>
      <c r="GT370" s="22"/>
    </row>
    <row r="371" spans="1:204">
      <c r="A371" s="7" t="s">
        <v>94</v>
      </c>
      <c r="B371" s="8">
        <v>2020</v>
      </c>
      <c r="C371" s="23">
        <v>128.36000000000001</v>
      </c>
      <c r="D371" s="24">
        <v>140.6</v>
      </c>
      <c r="E371" s="32">
        <v>2.14</v>
      </c>
      <c r="F371" s="33" t="s">
        <v>108</v>
      </c>
      <c r="G371" s="26">
        <f t="shared" si="95"/>
        <v>3592006146000</v>
      </c>
      <c r="H371" s="26">
        <f t="shared" si="96"/>
        <v>359.20061459999999</v>
      </c>
      <c r="I371" s="26">
        <f t="shared" si="97"/>
        <v>54605995600</v>
      </c>
      <c r="J371" s="26">
        <f t="shared" si="110"/>
        <v>54605.995600000002</v>
      </c>
      <c r="K371" s="27">
        <v>30277</v>
      </c>
      <c r="L371" s="27">
        <v>40.04</v>
      </c>
      <c r="M371" s="26">
        <f t="shared" si="98"/>
        <v>1087631188.2435999</v>
      </c>
      <c r="N371" s="26">
        <f t="shared" si="111"/>
        <v>1087.6311882436</v>
      </c>
      <c r="O371" s="26">
        <f t="shared" si="99"/>
        <v>68585367851</v>
      </c>
      <c r="P371" s="26">
        <f t="shared" si="112"/>
        <v>68585.367851000003</v>
      </c>
      <c r="Q371" s="27">
        <v>6441.48</v>
      </c>
      <c r="R371" s="28">
        <f>Q371*18%</f>
        <v>1159.4664</v>
      </c>
      <c r="S371" s="28">
        <f>Q371*15.5%</f>
        <v>998.42939999999999</v>
      </c>
      <c r="T371" s="28">
        <f>Q371*15.8%</f>
        <v>1017.75384</v>
      </c>
      <c r="U371" s="28">
        <f>Q371*44%</f>
        <v>2834.2512000000002</v>
      </c>
      <c r="V371" s="28">
        <f>Q371*6.7%</f>
        <v>431.57916</v>
      </c>
      <c r="W371" s="26">
        <f t="shared" si="100"/>
        <v>47001031797.599998</v>
      </c>
      <c r="X371" s="26">
        <f t="shared" si="101"/>
        <v>47001.031797600001</v>
      </c>
      <c r="Y371" s="26">
        <f t="shared" si="102"/>
        <v>881194464</v>
      </c>
      <c r="Z371" s="26">
        <f t="shared" si="103"/>
        <v>881.19446400000004</v>
      </c>
      <c r="AA371" s="9">
        <f t="shared" si="104"/>
        <v>3640094808985.8398</v>
      </c>
      <c r="AB371" s="9">
        <v>364.009480898584</v>
      </c>
      <c r="AC371" s="9">
        <f t="shared" si="105"/>
        <v>124072557915</v>
      </c>
      <c r="AD371" s="9">
        <v>124072.557915</v>
      </c>
      <c r="AE371" s="21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2"/>
      <c r="DT371" s="22"/>
      <c r="DU371" s="22"/>
      <c r="DV371" s="22"/>
      <c r="DW371" s="22"/>
      <c r="DX371" s="22"/>
      <c r="DY371" s="22"/>
      <c r="DZ371" s="22"/>
      <c r="EA371" s="22"/>
      <c r="EB371" s="22"/>
      <c r="EC371" s="22"/>
      <c r="ED371" s="22"/>
      <c r="EE371" s="22"/>
      <c r="EF371" s="22"/>
      <c r="EG371" s="22"/>
      <c r="EH371" s="22"/>
      <c r="EI371" s="22"/>
      <c r="EJ371" s="22"/>
      <c r="EK371" s="22"/>
      <c r="EL371" s="22"/>
      <c r="EM371" s="22"/>
      <c r="EN371" s="22"/>
      <c r="EO371" s="22"/>
      <c r="EP371" s="22"/>
      <c r="EQ371" s="22"/>
      <c r="ER371" s="22"/>
      <c r="ES371" s="22"/>
      <c r="ET371" s="22"/>
      <c r="EU371" s="22"/>
      <c r="EV371" s="22"/>
      <c r="EW371" s="22"/>
      <c r="EX371" s="22"/>
      <c r="EY371" s="22"/>
      <c r="EZ371" s="22"/>
      <c r="FA371" s="22"/>
      <c r="FB371" s="22"/>
      <c r="FC371" s="22"/>
      <c r="FD371" s="22"/>
      <c r="FE371" s="22"/>
      <c r="FF371" s="22"/>
      <c r="FG371" s="22"/>
      <c r="FH371" s="22"/>
      <c r="FI371" s="22"/>
      <c r="FJ371" s="22"/>
      <c r="FK371" s="22"/>
      <c r="FL371" s="22"/>
      <c r="FM371" s="22"/>
      <c r="FN371" s="22"/>
      <c r="FO371" s="22"/>
      <c r="FP371" s="22"/>
      <c r="FQ371" s="22"/>
      <c r="FR371" s="22"/>
      <c r="FS371" s="22"/>
      <c r="FT371" s="22"/>
      <c r="FU371" s="22"/>
      <c r="FV371" s="22"/>
      <c r="FW371" s="22"/>
      <c r="FX371" s="22"/>
      <c r="FY371" s="22"/>
      <c r="FZ371" s="22"/>
      <c r="GA371" s="22"/>
      <c r="GB371" s="22"/>
      <c r="GC371" s="22"/>
      <c r="GD371" s="22"/>
      <c r="GE371" s="22"/>
      <c r="GF371" s="22"/>
      <c r="GG371" s="22"/>
      <c r="GH371" s="22"/>
      <c r="GI371" s="22"/>
      <c r="GJ371" s="22"/>
      <c r="GK371" s="22"/>
      <c r="GL371" s="22"/>
      <c r="GM371" s="22"/>
      <c r="GN371" s="22"/>
      <c r="GO371" s="22"/>
      <c r="GP371" s="22"/>
      <c r="GQ371" s="22"/>
      <c r="GR371" s="22"/>
      <c r="GS371" s="22"/>
      <c r="GT371" s="22"/>
    </row>
    <row r="372" spans="1:204">
      <c r="A372" s="7" t="s">
        <v>94</v>
      </c>
      <c r="B372" s="8">
        <v>2021</v>
      </c>
      <c r="C372" s="23">
        <v>157.80000000000001</v>
      </c>
      <c r="D372" s="24">
        <v>120.39</v>
      </c>
      <c r="E372" s="32">
        <v>2.98</v>
      </c>
      <c r="F372" s="33" t="s">
        <v>109</v>
      </c>
      <c r="G372" s="26">
        <f t="shared" si="95"/>
        <v>3590370478000</v>
      </c>
      <c r="H372" s="26">
        <f t="shared" si="96"/>
        <v>359.03704779999998</v>
      </c>
      <c r="I372" s="26">
        <f t="shared" si="97"/>
        <v>55179460800</v>
      </c>
      <c r="J372" s="26">
        <f t="shared" si="110"/>
        <v>55179.460800000001</v>
      </c>
      <c r="K372" s="27">
        <v>35424</v>
      </c>
      <c r="L372" s="27">
        <v>42.44</v>
      </c>
      <c r="M372" s="26">
        <f t="shared" si="98"/>
        <v>1348800497.3952</v>
      </c>
      <c r="N372" s="26">
        <f t="shared" si="111"/>
        <v>1348.8004973952</v>
      </c>
      <c r="O372" s="26">
        <f t="shared" si="99"/>
        <v>85054547232</v>
      </c>
      <c r="P372" s="26">
        <f t="shared" si="112"/>
        <v>85054.547231999997</v>
      </c>
      <c r="Q372" s="27">
        <v>8673.7000000000007</v>
      </c>
      <c r="R372" s="28">
        <f>Q372*19.5%</f>
        <v>1691.3715</v>
      </c>
      <c r="S372" s="28">
        <f>Q372*16.2%</f>
        <v>1405.1394</v>
      </c>
      <c r="T372" s="28">
        <f>Q372*14%</f>
        <v>1214.318</v>
      </c>
      <c r="U372" s="28">
        <f>Q372*44.3%</f>
        <v>3842.4490999999998</v>
      </c>
      <c r="V372" s="28">
        <f>Q372*6.1%</f>
        <v>529.09569999999997</v>
      </c>
      <c r="W372" s="26">
        <f t="shared" si="100"/>
        <v>63682305400</v>
      </c>
      <c r="X372" s="26">
        <f t="shared" si="101"/>
        <v>63682.305399999997</v>
      </c>
      <c r="Y372" s="26">
        <f t="shared" si="102"/>
        <v>1190031640</v>
      </c>
      <c r="Z372" s="26">
        <f t="shared" si="103"/>
        <v>1190.0316399999999</v>
      </c>
      <c r="AA372" s="9">
        <f t="shared" si="104"/>
        <v>3655401583897.3999</v>
      </c>
      <c r="AB372" s="9">
        <v>365.54015838973902</v>
      </c>
      <c r="AC372" s="9">
        <f t="shared" si="105"/>
        <v>141424039672</v>
      </c>
      <c r="AD372" s="9">
        <v>141424.03967200001</v>
      </c>
      <c r="AE372" s="21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  <c r="DT372" s="22"/>
      <c r="DU372" s="22"/>
      <c r="DV372" s="22"/>
      <c r="DW372" s="22"/>
      <c r="DX372" s="22"/>
      <c r="DY372" s="22"/>
      <c r="DZ372" s="22"/>
      <c r="EA372" s="22"/>
      <c r="EB372" s="22"/>
      <c r="EC372" s="22"/>
      <c r="ED372" s="22"/>
      <c r="EE372" s="22"/>
      <c r="EF372" s="22"/>
      <c r="EG372" s="22"/>
      <c r="EH372" s="22"/>
      <c r="EI372" s="22"/>
      <c r="EJ372" s="22"/>
      <c r="EK372" s="22"/>
      <c r="EL372" s="22"/>
      <c r="EM372" s="22"/>
      <c r="EN372" s="22"/>
      <c r="EO372" s="22"/>
      <c r="EP372" s="22"/>
      <c r="EQ372" s="22"/>
      <c r="ER372" s="22"/>
      <c r="ES372" s="22"/>
      <c r="ET372" s="22"/>
      <c r="EU372" s="22"/>
      <c r="EV372" s="22"/>
      <c r="EW372" s="22"/>
      <c r="EX372" s="22"/>
      <c r="EY372" s="22"/>
      <c r="EZ372" s="22"/>
      <c r="FA372" s="22"/>
      <c r="FB372" s="22"/>
      <c r="FC372" s="22"/>
      <c r="FD372" s="22"/>
      <c r="FE372" s="22"/>
      <c r="FF372" s="22"/>
      <c r="FG372" s="22"/>
      <c r="FH372" s="22"/>
      <c r="FI372" s="22"/>
      <c r="FJ372" s="22"/>
      <c r="FK372" s="22"/>
      <c r="FL372" s="22"/>
      <c r="FM372" s="22"/>
      <c r="FN372" s="22"/>
      <c r="FO372" s="22"/>
      <c r="FP372" s="22"/>
      <c r="FQ372" s="22"/>
      <c r="FR372" s="22"/>
      <c r="FS372" s="22"/>
      <c r="FT372" s="22"/>
      <c r="FU372" s="22"/>
      <c r="FV372" s="22"/>
      <c r="FW372" s="22"/>
      <c r="FX372" s="22"/>
      <c r="FY372" s="22"/>
      <c r="FZ372" s="22"/>
      <c r="GA372" s="22"/>
      <c r="GB372" s="22"/>
      <c r="GC372" s="22"/>
      <c r="GD372" s="22"/>
      <c r="GE372" s="22"/>
      <c r="GF372" s="22"/>
      <c r="GG372" s="22"/>
      <c r="GH372" s="22"/>
      <c r="GI372" s="22"/>
      <c r="GJ372" s="22"/>
      <c r="GK372" s="22"/>
      <c r="GL372" s="22"/>
      <c r="GM372" s="22"/>
      <c r="GN372" s="22"/>
      <c r="GO372" s="22"/>
      <c r="GP372" s="22"/>
      <c r="GQ372" s="22"/>
      <c r="GR372" s="22"/>
      <c r="GS372" s="22"/>
      <c r="GT372" s="22"/>
    </row>
    <row r="373" spans="1:204">
      <c r="A373" s="7" t="s">
        <v>94</v>
      </c>
      <c r="B373" s="8">
        <v>2022</v>
      </c>
      <c r="C373" s="23">
        <v>127.41</v>
      </c>
      <c r="D373" s="24">
        <v>77.94</v>
      </c>
      <c r="E373" s="32">
        <v>1.25</v>
      </c>
      <c r="F373" s="33" t="s">
        <v>110</v>
      </c>
      <c r="G373" s="26">
        <f t="shared" si="95"/>
        <v>2296822572000</v>
      </c>
      <c r="H373" s="26">
        <f t="shared" si="96"/>
        <v>229.68225720000001</v>
      </c>
      <c r="I373" s="26">
        <f t="shared" si="97"/>
        <v>35808574600</v>
      </c>
      <c r="J373" s="26">
        <f t="shared" si="110"/>
        <v>35808.5746</v>
      </c>
      <c r="K373" s="27">
        <v>30031</v>
      </c>
      <c r="L373" s="27">
        <v>42.47</v>
      </c>
      <c r="M373" s="26">
        <f t="shared" si="98"/>
        <v>1144265484.1069</v>
      </c>
      <c r="N373" s="26">
        <f t="shared" si="111"/>
        <v>1144.2654841069</v>
      </c>
      <c r="O373" s="26">
        <f t="shared" si="99"/>
        <v>72156692447.75</v>
      </c>
      <c r="P373" s="26">
        <f t="shared" si="112"/>
        <v>72156.69244775</v>
      </c>
      <c r="Q373" s="27">
        <v>5456.46</v>
      </c>
      <c r="R373" s="28">
        <f>Q373*19.5%</f>
        <v>1064.0097000000001</v>
      </c>
      <c r="S373" s="28">
        <f>Q373*16.2%</f>
        <v>883.94651999999996</v>
      </c>
      <c r="T373" s="28">
        <f>Q373*14%</f>
        <v>763.90440000000001</v>
      </c>
      <c r="U373" s="28">
        <f>Q373*44.3%</f>
        <v>2417.2117800000001</v>
      </c>
      <c r="V373" s="28">
        <f>Q373*6.1%</f>
        <v>332.84406000000001</v>
      </c>
      <c r="W373" s="26">
        <f t="shared" si="100"/>
        <v>40061329320</v>
      </c>
      <c r="X373" s="26">
        <f t="shared" si="101"/>
        <v>40061.329319999997</v>
      </c>
      <c r="Y373" s="26">
        <f t="shared" si="102"/>
        <v>748626312</v>
      </c>
      <c r="Z373" s="26">
        <f t="shared" si="103"/>
        <v>748.62631199999998</v>
      </c>
      <c r="AA373" s="9">
        <f t="shared" si="104"/>
        <v>2338028166804.1099</v>
      </c>
      <c r="AB373" s="9">
        <v>233.80281668041101</v>
      </c>
      <c r="AC373" s="9">
        <f t="shared" si="105"/>
        <v>108713893359.75</v>
      </c>
      <c r="AD373" s="9">
        <v>108713.89335975</v>
      </c>
      <c r="AE373" s="21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  <c r="DT373" s="22"/>
      <c r="DU373" s="22"/>
      <c r="DV373" s="22"/>
      <c r="DW373" s="22"/>
      <c r="DX373" s="22"/>
      <c r="DY373" s="22"/>
      <c r="DZ373" s="22"/>
      <c r="EA373" s="22"/>
      <c r="EB373" s="22"/>
      <c r="EC373" s="22"/>
      <c r="ED373" s="22"/>
      <c r="EE373" s="22"/>
      <c r="EF373" s="22"/>
      <c r="EG373" s="22"/>
      <c r="EH373" s="22"/>
      <c r="EI373" s="22"/>
      <c r="EJ373" s="22"/>
      <c r="EK373" s="22"/>
      <c r="EL373" s="22"/>
      <c r="EM373" s="22"/>
      <c r="EN373" s="22"/>
      <c r="EO373" s="22"/>
      <c r="EP373" s="22"/>
      <c r="EQ373" s="22"/>
      <c r="ER373" s="22"/>
      <c r="ES373" s="22"/>
      <c r="ET373" s="22"/>
      <c r="EU373" s="22"/>
      <c r="EV373" s="22"/>
      <c r="EW373" s="22"/>
      <c r="EX373" s="22"/>
      <c r="EY373" s="22"/>
      <c r="EZ373" s="22"/>
      <c r="FA373" s="22"/>
      <c r="FB373" s="22"/>
      <c r="FC373" s="22"/>
      <c r="FD373" s="22"/>
      <c r="FE373" s="22"/>
      <c r="FF373" s="22"/>
      <c r="FG373" s="22"/>
      <c r="FH373" s="22"/>
      <c r="FI373" s="22"/>
      <c r="FJ373" s="22"/>
      <c r="FK373" s="22"/>
      <c r="FL373" s="22"/>
      <c r="FM373" s="22"/>
      <c r="FN373" s="22"/>
      <c r="FO373" s="22"/>
      <c r="FP373" s="22"/>
      <c r="FQ373" s="22"/>
      <c r="FR373" s="22"/>
      <c r="FS373" s="22"/>
      <c r="FT373" s="22"/>
      <c r="FU373" s="22"/>
      <c r="FV373" s="22"/>
      <c r="FW373" s="22"/>
      <c r="FX373" s="22"/>
      <c r="FY373" s="22"/>
      <c r="FZ373" s="22"/>
      <c r="GA373" s="22"/>
      <c r="GB373" s="22"/>
      <c r="GC373" s="22"/>
      <c r="GD373" s="22"/>
      <c r="GE373" s="22"/>
      <c r="GF373" s="22"/>
      <c r="GG373" s="22"/>
      <c r="GH373" s="22"/>
      <c r="GI373" s="22"/>
      <c r="GJ373" s="22"/>
      <c r="GK373" s="22"/>
      <c r="GL373" s="22"/>
      <c r="GM373" s="22"/>
      <c r="GN373" s="22"/>
      <c r="GO373" s="22"/>
      <c r="GP373" s="22"/>
      <c r="GQ373" s="22"/>
      <c r="GR373" s="22"/>
      <c r="GS373" s="22"/>
      <c r="GT373" s="22"/>
    </row>
    <row r="374" spans="1:204">
      <c r="A374" s="7" t="s">
        <v>94</v>
      </c>
      <c r="B374" s="8">
        <v>2023</v>
      </c>
      <c r="C374" s="23">
        <v>267.33</v>
      </c>
      <c r="D374" s="24">
        <v>138.84</v>
      </c>
      <c r="E374" s="32">
        <v>5.52</v>
      </c>
      <c r="F374" s="33" t="s">
        <v>111</v>
      </c>
      <c r="G374" s="26">
        <f t="shared" si="95"/>
        <v>4974425842000</v>
      </c>
      <c r="H374" s="26">
        <f t="shared" si="96"/>
        <v>497.4425842</v>
      </c>
      <c r="I374" s="26">
        <f t="shared" si="97"/>
        <v>77428062400</v>
      </c>
      <c r="J374" s="26">
        <f t="shared" si="110"/>
        <v>77428.062399999995</v>
      </c>
      <c r="K374" s="27">
        <v>29642</v>
      </c>
      <c r="L374" s="27">
        <v>52.23</v>
      </c>
      <c r="M374" s="26">
        <f t="shared" si="98"/>
        <v>1389000083.3022001</v>
      </c>
      <c r="N374" s="26">
        <f t="shared" si="111"/>
        <v>1389.0000833022</v>
      </c>
      <c r="O374" s="26">
        <f t="shared" si="99"/>
        <v>87589508914.5</v>
      </c>
      <c r="P374" s="26">
        <f t="shared" si="112"/>
        <v>87589.508914499995</v>
      </c>
      <c r="Q374" s="27">
        <v>10300</v>
      </c>
      <c r="R374" s="28">
        <f>Q374*19.5%</f>
        <v>2008.5</v>
      </c>
      <c r="S374" s="28">
        <f>Q374*16.2%</f>
        <v>1668.6</v>
      </c>
      <c r="T374" s="28">
        <f>Q374*14%</f>
        <v>1442</v>
      </c>
      <c r="U374" s="28">
        <f>Q374*44.3%</f>
        <v>4562.8999999999996</v>
      </c>
      <c r="V374" s="28">
        <f>Q374*6.1%</f>
        <v>628.29999999999995</v>
      </c>
      <c r="W374" s="26">
        <f t="shared" si="100"/>
        <v>75622600000</v>
      </c>
      <c r="X374" s="26">
        <f t="shared" si="101"/>
        <v>75622.600000000006</v>
      </c>
      <c r="Y374" s="26">
        <f t="shared" si="102"/>
        <v>1413160000</v>
      </c>
      <c r="Z374" s="26">
        <f t="shared" si="103"/>
        <v>1413.16</v>
      </c>
      <c r="AA374" s="9">
        <f t="shared" si="104"/>
        <v>5051437442083.2998</v>
      </c>
      <c r="AB374" s="9">
        <v>505.14374420833002</v>
      </c>
      <c r="AC374" s="9">
        <f t="shared" si="105"/>
        <v>166430731314.5</v>
      </c>
      <c r="AD374" s="9">
        <v>166430.73131450001</v>
      </c>
      <c r="AE374" s="21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  <c r="DT374" s="22"/>
      <c r="DU374" s="22"/>
      <c r="DV374" s="22"/>
      <c r="DW374" s="22"/>
      <c r="DX374" s="22"/>
      <c r="DY374" s="22"/>
      <c r="DZ374" s="22"/>
      <c r="EA374" s="22"/>
      <c r="EB374" s="22"/>
      <c r="EC374" s="22"/>
      <c r="ED374" s="22"/>
      <c r="EE374" s="22"/>
      <c r="EF374" s="22"/>
      <c r="EG374" s="22"/>
      <c r="EH374" s="22"/>
      <c r="EI374" s="22"/>
      <c r="EJ374" s="22"/>
      <c r="EK374" s="22"/>
      <c r="EL374" s="22"/>
      <c r="EM374" s="22"/>
      <c r="EN374" s="22"/>
      <c r="EO374" s="22"/>
      <c r="EP374" s="22"/>
      <c r="EQ374" s="22"/>
      <c r="ER374" s="22"/>
      <c r="ES374" s="22"/>
      <c r="ET374" s="22"/>
      <c r="EU374" s="22"/>
      <c r="EV374" s="22"/>
      <c r="EW374" s="22"/>
      <c r="EX374" s="22"/>
      <c r="EY374" s="22"/>
      <c r="EZ374" s="22"/>
      <c r="FA374" s="22"/>
      <c r="FB374" s="22"/>
      <c r="FC374" s="22"/>
      <c r="FD374" s="22"/>
      <c r="FE374" s="22"/>
      <c r="FF374" s="22"/>
      <c r="FG374" s="22"/>
      <c r="FH374" s="22"/>
      <c r="FI374" s="22"/>
      <c r="FJ374" s="22"/>
      <c r="FK374" s="22"/>
      <c r="FL374" s="22"/>
      <c r="FM374" s="22"/>
      <c r="FN374" s="22"/>
      <c r="FO374" s="22"/>
      <c r="FP374" s="22"/>
      <c r="FQ374" s="22"/>
      <c r="FR374" s="22"/>
      <c r="FS374" s="22"/>
      <c r="FT374" s="22"/>
      <c r="FU374" s="22"/>
      <c r="FV374" s="22"/>
      <c r="FW374" s="22"/>
      <c r="FX374" s="22"/>
      <c r="FY374" s="22"/>
      <c r="FZ374" s="22"/>
      <c r="GA374" s="22"/>
      <c r="GB374" s="22"/>
      <c r="GC374" s="22"/>
      <c r="GD374" s="22"/>
      <c r="GE374" s="22"/>
      <c r="GF374" s="22"/>
      <c r="GG374" s="22"/>
      <c r="GH374" s="22"/>
      <c r="GI374" s="22"/>
      <c r="GJ374" s="22"/>
      <c r="GK374" s="22"/>
      <c r="GL374" s="22"/>
      <c r="GM374" s="22"/>
      <c r="GN374" s="22"/>
      <c r="GO374" s="22"/>
      <c r="GP374" s="22"/>
      <c r="GQ374" s="22"/>
      <c r="GR374" s="22"/>
      <c r="GS374" s="22"/>
      <c r="GT374" s="22"/>
    </row>
    <row r="375" spans="1:204">
      <c r="A375" s="7" t="s">
        <v>94</v>
      </c>
      <c r="B375" s="8">
        <v>2024</v>
      </c>
      <c r="C375" s="28">
        <v>278.52</v>
      </c>
      <c r="D375" s="28">
        <v>153.16</v>
      </c>
      <c r="E375" s="34">
        <v>6.03</v>
      </c>
      <c r="F375" s="33">
        <v>639.79</v>
      </c>
      <c r="G375" s="26">
        <f t="shared" si="95"/>
        <v>6196553017000</v>
      </c>
      <c r="H375" s="26">
        <f t="shared" si="96"/>
        <v>619.6553017</v>
      </c>
      <c r="I375" s="26">
        <f t="shared" si="97"/>
        <v>95452078600</v>
      </c>
      <c r="J375" s="26">
        <f t="shared" si="110"/>
        <v>95452.078599999993</v>
      </c>
      <c r="K375" s="31">
        <v>29642</v>
      </c>
      <c r="L375" s="31">
        <v>52.23</v>
      </c>
      <c r="M375" s="26">
        <f t="shared" si="98"/>
        <v>1389000083.3022001</v>
      </c>
      <c r="N375" s="26">
        <f t="shared" ref="N375" si="114">M375/10000000000</f>
        <v>0.13890000833022001</v>
      </c>
      <c r="O375" s="26">
        <f t="shared" si="99"/>
        <v>87589508914.5</v>
      </c>
      <c r="P375" s="26">
        <f t="shared" si="112"/>
        <v>87589.508914499995</v>
      </c>
      <c r="Q375" s="31">
        <v>10300</v>
      </c>
      <c r="R375" s="28">
        <f>Q375*19.5%</f>
        <v>2008.5</v>
      </c>
      <c r="S375" s="28">
        <f>Q375*16.2%</f>
        <v>1668.6</v>
      </c>
      <c r="T375" s="28">
        <f>Q375*14%</f>
        <v>1442</v>
      </c>
      <c r="U375" s="28">
        <f>Q375*44.3%</f>
        <v>4562.8999999999996</v>
      </c>
      <c r="V375" s="28">
        <f>Q375*6.1%</f>
        <v>628.29999999999995</v>
      </c>
      <c r="W375" s="26">
        <f t="shared" si="100"/>
        <v>75622600000</v>
      </c>
      <c r="X375" s="26">
        <f t="shared" si="101"/>
        <v>75622.600000000006</v>
      </c>
      <c r="Y375" s="26">
        <f t="shared" si="102"/>
        <v>1413160000</v>
      </c>
      <c r="Z375" s="26">
        <f t="shared" si="103"/>
        <v>1413.16</v>
      </c>
      <c r="AA375" s="9">
        <f t="shared" si="104"/>
        <v>6273564617083.2998</v>
      </c>
      <c r="AB375" s="9">
        <v>627.35646170833002</v>
      </c>
      <c r="AC375" s="9">
        <f t="shared" si="105"/>
        <v>184454747514.5</v>
      </c>
      <c r="AD375" s="9">
        <v>184454.74751449999</v>
      </c>
      <c r="AE375" s="21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2"/>
      <c r="DT375" s="22"/>
      <c r="DU375" s="22"/>
      <c r="DV375" s="22"/>
      <c r="DW375" s="22"/>
      <c r="DX375" s="22"/>
      <c r="DY375" s="22"/>
      <c r="DZ375" s="22"/>
      <c r="EA375" s="22"/>
      <c r="EB375" s="22"/>
      <c r="EC375" s="22"/>
      <c r="ED375" s="22"/>
      <c r="EE375" s="22"/>
      <c r="EF375" s="22"/>
      <c r="EG375" s="22"/>
      <c r="EH375" s="22"/>
      <c r="EI375" s="22"/>
      <c r="EJ375" s="22"/>
      <c r="EK375" s="22"/>
      <c r="EL375" s="22"/>
      <c r="EM375" s="22"/>
      <c r="EN375" s="22"/>
      <c r="EO375" s="22"/>
      <c r="EP375" s="22"/>
      <c r="EQ375" s="22"/>
      <c r="ER375" s="22"/>
      <c r="ES375" s="22"/>
      <c r="ET375" s="22"/>
      <c r="EU375" s="22"/>
      <c r="EV375" s="22"/>
      <c r="EW375" s="22"/>
      <c r="EX375" s="22"/>
      <c r="EY375" s="22"/>
      <c r="EZ375" s="22"/>
      <c r="FA375" s="22"/>
      <c r="FB375" s="22"/>
      <c r="FC375" s="22"/>
      <c r="FD375" s="22"/>
      <c r="FE375" s="22"/>
      <c r="FF375" s="22"/>
      <c r="FG375" s="22"/>
      <c r="FH375" s="22"/>
      <c r="FI375" s="22"/>
      <c r="FJ375" s="22"/>
      <c r="FK375" s="22"/>
      <c r="FL375" s="22"/>
      <c r="FM375" s="22"/>
      <c r="FN375" s="22"/>
      <c r="FO375" s="22"/>
      <c r="FP375" s="22"/>
      <c r="FQ375" s="22"/>
      <c r="FR375" s="22"/>
      <c r="FS375" s="22"/>
      <c r="FT375" s="22"/>
      <c r="FU375" s="22"/>
      <c r="FV375" s="22"/>
      <c r="FW375" s="22"/>
      <c r="FX375" s="22"/>
      <c r="FY375" s="22"/>
      <c r="FZ375" s="22"/>
      <c r="GA375" s="22"/>
      <c r="GB375" s="22"/>
      <c r="GC375" s="22"/>
      <c r="GD375" s="22"/>
      <c r="GE375" s="22"/>
      <c r="GF375" s="22"/>
      <c r="GG375" s="22"/>
      <c r="GH375" s="22"/>
      <c r="GI375" s="22"/>
      <c r="GJ375" s="22"/>
      <c r="GK375" s="22"/>
      <c r="GL375" s="22"/>
      <c r="GM375" s="22"/>
      <c r="GN375" s="22"/>
      <c r="GO375" s="22"/>
      <c r="GP375" s="22"/>
      <c r="GQ375" s="22"/>
      <c r="GR375" s="22"/>
      <c r="GS375" s="22"/>
      <c r="GT375" s="22"/>
      <c r="GU375" s="22"/>
      <c r="GV375" s="22"/>
    </row>
    <row r="376" spans="1:204">
      <c r="A376" s="7" t="s">
        <v>112</v>
      </c>
      <c r="B376" s="8">
        <v>2008</v>
      </c>
      <c r="C376" s="23">
        <v>227.86</v>
      </c>
      <c r="D376" s="24">
        <v>757.32</v>
      </c>
      <c r="E376" s="32">
        <v>2.65</v>
      </c>
      <c r="F376" s="33" t="s">
        <v>113</v>
      </c>
      <c r="G376" s="26">
        <f t="shared" si="95"/>
        <v>3679253220000</v>
      </c>
      <c r="H376" s="26">
        <f t="shared" si="96"/>
        <v>367.92532199999999</v>
      </c>
      <c r="I376" s="26">
        <f t="shared" si="97"/>
        <v>56575885800</v>
      </c>
      <c r="J376" s="26">
        <f t="shared" si="110"/>
        <v>56575.885799999996</v>
      </c>
      <c r="K376" s="27">
        <v>85637</v>
      </c>
      <c r="L376" s="27">
        <v>56.11</v>
      </c>
      <c r="M376" s="26">
        <f t="shared" si="98"/>
        <v>4310984452.4419003</v>
      </c>
      <c r="N376" s="26">
        <f t="shared" si="111"/>
        <v>4310.9844524419004</v>
      </c>
      <c r="O376" s="26">
        <f t="shared" si="99"/>
        <v>271848083860.25</v>
      </c>
      <c r="P376" s="26">
        <f t="shared" si="112"/>
        <v>271848.08386025002</v>
      </c>
      <c r="Q376" s="27">
        <v>20331.349999999999</v>
      </c>
      <c r="R376" s="28">
        <f>Q376*27.3%</f>
        <v>5550.4585500000003</v>
      </c>
      <c r="S376" s="28">
        <f>Q376*24.9%</f>
        <v>5062.5061500000002</v>
      </c>
      <c r="T376" s="28">
        <f>Q376*3.3%</f>
        <v>670.93454999999994</v>
      </c>
      <c r="U376" s="28">
        <f>Q376*36.7%</f>
        <v>7461.60545</v>
      </c>
      <c r="V376" s="28">
        <f>Q376*7.8%</f>
        <v>1585.8453</v>
      </c>
      <c r="W376" s="26">
        <f t="shared" si="100"/>
        <v>159788552547</v>
      </c>
      <c r="X376" s="26">
        <f t="shared" si="101"/>
        <v>159788.552547</v>
      </c>
      <c r="Y376" s="26">
        <f t="shared" si="102"/>
        <v>2871599874</v>
      </c>
      <c r="Z376" s="26">
        <f t="shared" si="103"/>
        <v>2871.599874</v>
      </c>
      <c r="AA376" s="9">
        <f t="shared" si="104"/>
        <v>3843352756999.4399</v>
      </c>
      <c r="AB376" s="9">
        <v>384.33527569994402</v>
      </c>
      <c r="AC376" s="9">
        <f t="shared" si="105"/>
        <v>331295569534.25</v>
      </c>
      <c r="AD376" s="9">
        <v>331295.56953425001</v>
      </c>
      <c r="AE376" s="21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  <c r="DT376" s="22"/>
      <c r="DU376" s="22"/>
      <c r="DV376" s="22"/>
      <c r="DW376" s="22"/>
      <c r="DX376" s="22"/>
      <c r="DY376" s="22"/>
      <c r="DZ376" s="22"/>
      <c r="EA376" s="22"/>
      <c r="EB376" s="22"/>
      <c r="EC376" s="22"/>
      <c r="ED376" s="22"/>
      <c r="EE376" s="22"/>
      <c r="EF376" s="22"/>
      <c r="EG376" s="22"/>
      <c r="EH376" s="22"/>
      <c r="EI376" s="22"/>
      <c r="EJ376" s="22"/>
      <c r="EK376" s="22"/>
      <c r="EL376" s="22"/>
      <c r="EM376" s="22"/>
      <c r="EN376" s="22"/>
      <c r="EO376" s="22"/>
      <c r="EP376" s="22"/>
      <c r="EQ376" s="22"/>
      <c r="ER376" s="22"/>
      <c r="ES376" s="22"/>
      <c r="ET376" s="22"/>
      <c r="EU376" s="22"/>
      <c r="EV376" s="22"/>
      <c r="EW376" s="22"/>
      <c r="EX376" s="22"/>
      <c r="EY376" s="22"/>
      <c r="EZ376" s="22"/>
      <c r="FA376" s="22"/>
      <c r="FB376" s="22"/>
      <c r="FC376" s="22"/>
      <c r="FD376" s="22"/>
      <c r="FE376" s="22"/>
      <c r="FF376" s="22"/>
      <c r="FG376" s="22"/>
      <c r="FH376" s="22"/>
      <c r="FI376" s="22"/>
      <c r="FJ376" s="22"/>
      <c r="FK376" s="22"/>
      <c r="FL376" s="22"/>
      <c r="FM376" s="22"/>
      <c r="FN376" s="22"/>
      <c r="FO376" s="22"/>
      <c r="FP376" s="22"/>
      <c r="FQ376" s="22"/>
      <c r="FR376" s="22"/>
      <c r="FS376" s="22"/>
      <c r="FT376" s="22"/>
      <c r="FU376" s="22"/>
      <c r="FV376" s="22"/>
      <c r="FW376" s="22"/>
      <c r="FX376" s="22"/>
      <c r="FY376" s="22"/>
      <c r="FZ376" s="22"/>
      <c r="GA376" s="22"/>
      <c r="GB376" s="22"/>
      <c r="GC376" s="22"/>
      <c r="GD376" s="22"/>
      <c r="GE376" s="22"/>
      <c r="GF376" s="22"/>
      <c r="GG376" s="22"/>
      <c r="GH376" s="22"/>
      <c r="GI376" s="22"/>
      <c r="GJ376" s="22"/>
      <c r="GK376" s="22"/>
      <c r="GL376" s="22"/>
      <c r="GM376" s="22"/>
      <c r="GN376" s="22"/>
      <c r="GO376" s="22"/>
      <c r="GP376" s="22"/>
      <c r="GQ376" s="22"/>
      <c r="GR376" s="22"/>
      <c r="GS376" s="22"/>
      <c r="GT376" s="22"/>
    </row>
    <row r="377" spans="1:204">
      <c r="A377" s="7" t="s">
        <v>112</v>
      </c>
      <c r="B377" s="8">
        <v>2009</v>
      </c>
      <c r="C377" s="23">
        <v>231.1</v>
      </c>
      <c r="D377" s="24">
        <v>771.33</v>
      </c>
      <c r="E377" s="32">
        <v>2.2400000000000002</v>
      </c>
      <c r="F377" s="33" t="s">
        <v>114</v>
      </c>
      <c r="G377" s="26">
        <f t="shared" si="95"/>
        <v>4301152166000</v>
      </c>
      <c r="H377" s="26">
        <f t="shared" si="96"/>
        <v>430.1152166</v>
      </c>
      <c r="I377" s="26">
        <f t="shared" si="97"/>
        <v>65692166800</v>
      </c>
      <c r="J377" s="26">
        <f t="shared" si="110"/>
        <v>65692.166800000006</v>
      </c>
      <c r="K377" s="27">
        <v>87740</v>
      </c>
      <c r="L377" s="27">
        <v>59.49</v>
      </c>
      <c r="M377" s="26">
        <f t="shared" si="98"/>
        <v>4682915723.1420002</v>
      </c>
      <c r="N377" s="26">
        <f t="shared" si="111"/>
        <v>4682.9157231420004</v>
      </c>
      <c r="O377" s="26">
        <f t="shared" si="99"/>
        <v>295301845845</v>
      </c>
      <c r="P377" s="26">
        <f t="shared" si="112"/>
        <v>295301.845845</v>
      </c>
      <c r="Q377" s="27">
        <v>21922.1</v>
      </c>
      <c r="R377" s="28">
        <f>Q377*28.9%</f>
        <v>6335.4868999999999</v>
      </c>
      <c r="S377" s="28">
        <f>Q377*23.4%</f>
        <v>5129.7713999999996</v>
      </c>
      <c r="T377" s="28">
        <f>Q377*3.5%</f>
        <v>767.27350000000001</v>
      </c>
      <c r="U377" s="28">
        <f>Q377*35.9%</f>
        <v>7870.0339000000004</v>
      </c>
      <c r="V377" s="28">
        <f>Q377*8.4%</f>
        <v>1841.4564</v>
      </c>
      <c r="W377" s="26">
        <f t="shared" si="100"/>
        <v>167796137820</v>
      </c>
      <c r="X377" s="26">
        <f t="shared" si="101"/>
        <v>167796.13782</v>
      </c>
      <c r="Y377" s="26">
        <f t="shared" si="102"/>
        <v>3029524609.5</v>
      </c>
      <c r="Z377" s="26">
        <f t="shared" si="103"/>
        <v>3029.5246095000002</v>
      </c>
      <c r="AA377" s="9">
        <f t="shared" si="104"/>
        <v>4473631219543.1396</v>
      </c>
      <c r="AB377" s="9">
        <v>447.36312195431401</v>
      </c>
      <c r="AC377" s="9">
        <f t="shared" si="105"/>
        <v>364023537254.5</v>
      </c>
      <c r="AD377" s="9">
        <v>364023.53725450003</v>
      </c>
      <c r="AE377" s="21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  <c r="DT377" s="22"/>
      <c r="DU377" s="22"/>
      <c r="DV377" s="22"/>
      <c r="DW377" s="22"/>
      <c r="DX377" s="22"/>
      <c r="DY377" s="22"/>
      <c r="DZ377" s="22"/>
      <c r="EA377" s="22"/>
      <c r="EB377" s="22"/>
      <c r="EC377" s="22"/>
      <c r="ED377" s="22"/>
      <c r="EE377" s="22"/>
      <c r="EF377" s="22"/>
      <c r="EG377" s="22"/>
      <c r="EH377" s="22"/>
      <c r="EI377" s="22"/>
      <c r="EJ377" s="22"/>
      <c r="EK377" s="22"/>
      <c r="EL377" s="22"/>
      <c r="EM377" s="22"/>
      <c r="EN377" s="22"/>
      <c r="EO377" s="22"/>
      <c r="EP377" s="22"/>
      <c r="EQ377" s="22"/>
      <c r="ER377" s="22"/>
      <c r="ES377" s="22"/>
      <c r="ET377" s="22"/>
      <c r="EU377" s="22"/>
      <c r="EV377" s="22"/>
      <c r="EW377" s="22"/>
      <c r="EX377" s="22"/>
      <c r="EY377" s="22"/>
      <c r="EZ377" s="22"/>
      <c r="FA377" s="22"/>
      <c r="FB377" s="22"/>
      <c r="FC377" s="22"/>
      <c r="FD377" s="22"/>
      <c r="FE377" s="22"/>
      <c r="FF377" s="22"/>
      <c r="FG377" s="22"/>
      <c r="FH377" s="22"/>
      <c r="FI377" s="22"/>
      <c r="FJ377" s="22"/>
      <c r="FK377" s="22"/>
      <c r="FL377" s="22"/>
      <c r="FM377" s="22"/>
      <c r="FN377" s="22"/>
      <c r="FO377" s="22"/>
      <c r="FP377" s="22"/>
      <c r="FQ377" s="22"/>
      <c r="FR377" s="22"/>
      <c r="FS377" s="22"/>
      <c r="FT377" s="22"/>
      <c r="FU377" s="22"/>
      <c r="FV377" s="22"/>
      <c r="FW377" s="22"/>
      <c r="FX377" s="22"/>
      <c r="FY377" s="22"/>
      <c r="FZ377" s="22"/>
      <c r="GA377" s="22"/>
      <c r="GB377" s="22"/>
      <c r="GC377" s="22"/>
      <c r="GD377" s="22"/>
      <c r="GE377" s="22"/>
      <c r="GF377" s="22"/>
      <c r="GG377" s="22"/>
      <c r="GH377" s="22"/>
      <c r="GI377" s="22"/>
      <c r="GJ377" s="22"/>
      <c r="GK377" s="22"/>
      <c r="GL377" s="22"/>
      <c r="GM377" s="22"/>
      <c r="GN377" s="22"/>
      <c r="GO377" s="22"/>
      <c r="GP377" s="22"/>
      <c r="GQ377" s="22"/>
      <c r="GR377" s="22"/>
      <c r="GS377" s="22"/>
      <c r="GT377" s="22"/>
    </row>
    <row r="378" spans="1:204">
      <c r="A378" s="7" t="s">
        <v>112</v>
      </c>
      <c r="B378" s="8">
        <v>2010</v>
      </c>
      <c r="C378" s="23">
        <v>261.61</v>
      </c>
      <c r="D378" s="24">
        <v>802.23</v>
      </c>
      <c r="E378" s="32">
        <v>2.2999999999999998</v>
      </c>
      <c r="F378" s="33" t="s">
        <v>115</v>
      </c>
      <c r="G378" s="26">
        <f t="shared" si="95"/>
        <v>4939731104000</v>
      </c>
      <c r="H378" s="26">
        <f t="shared" si="96"/>
        <v>493.9731104</v>
      </c>
      <c r="I378" s="26">
        <f t="shared" si="97"/>
        <v>75537791200</v>
      </c>
      <c r="J378" s="26">
        <f t="shared" si="110"/>
        <v>75537.791200000007</v>
      </c>
      <c r="K378" s="27">
        <v>84021</v>
      </c>
      <c r="L378" s="27">
        <v>64.67</v>
      </c>
      <c r="M378" s="26">
        <f t="shared" si="98"/>
        <v>4874897067.2618999</v>
      </c>
      <c r="N378" s="26">
        <f t="shared" si="111"/>
        <v>4874.8970672618998</v>
      </c>
      <c r="O378" s="26">
        <f t="shared" si="99"/>
        <v>307408073810.25</v>
      </c>
      <c r="P378" s="26">
        <f t="shared" si="112"/>
        <v>307408.07381024997</v>
      </c>
      <c r="Q378" s="27">
        <v>27141.3</v>
      </c>
      <c r="R378" s="28">
        <f>Q378*32.9%</f>
        <v>8929.4876999999997</v>
      </c>
      <c r="S378" s="28">
        <f>Q378*25%</f>
        <v>6785.3249999999998</v>
      </c>
      <c r="T378" s="28">
        <f>Q378*3.6%</f>
        <v>977.08680000000004</v>
      </c>
      <c r="U378" s="28">
        <f>Q378*31%</f>
        <v>8413.8029999999999</v>
      </c>
      <c r="V378" s="28">
        <f>Q378*7.5%</f>
        <v>2035.5975000000001</v>
      </c>
      <c r="W378" s="26">
        <f t="shared" si="100"/>
        <v>211457596887</v>
      </c>
      <c r="X378" s="26">
        <f t="shared" si="101"/>
        <v>211457.59688699999</v>
      </c>
      <c r="Y378" s="26">
        <f t="shared" si="102"/>
        <v>3794353740</v>
      </c>
      <c r="Z378" s="26">
        <f t="shared" si="103"/>
        <v>3794.35374</v>
      </c>
      <c r="AA378" s="9">
        <f t="shared" si="104"/>
        <v>5156063597954.2598</v>
      </c>
      <c r="AB378" s="9">
        <v>515.60635979542599</v>
      </c>
      <c r="AC378" s="9">
        <f t="shared" si="105"/>
        <v>386740218750.25</v>
      </c>
      <c r="AD378" s="9">
        <v>386740.21875025</v>
      </c>
      <c r="AE378" s="21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  <c r="DT378" s="22"/>
      <c r="DU378" s="22"/>
      <c r="DV378" s="22"/>
      <c r="DW378" s="22"/>
      <c r="DX378" s="22"/>
      <c r="DY378" s="22"/>
      <c r="DZ378" s="22"/>
      <c r="EA378" s="22"/>
      <c r="EB378" s="22"/>
      <c r="EC378" s="22"/>
      <c r="ED378" s="22"/>
      <c r="EE378" s="22"/>
      <c r="EF378" s="22"/>
      <c r="EG378" s="22"/>
      <c r="EH378" s="22"/>
      <c r="EI378" s="22"/>
      <c r="EJ378" s="22"/>
      <c r="EK378" s="22"/>
      <c r="EL378" s="22"/>
      <c r="EM378" s="22"/>
      <c r="EN378" s="22"/>
      <c r="EO378" s="22"/>
      <c r="EP378" s="22"/>
      <c r="EQ378" s="22"/>
      <c r="ER378" s="22"/>
      <c r="ES378" s="22"/>
      <c r="ET378" s="22"/>
      <c r="EU378" s="22"/>
      <c r="EV378" s="22"/>
      <c r="EW378" s="22"/>
      <c r="EX378" s="22"/>
      <c r="EY378" s="22"/>
      <c r="EZ378" s="22"/>
      <c r="FA378" s="22"/>
      <c r="FB378" s="22"/>
      <c r="FC378" s="22"/>
      <c r="FD378" s="22"/>
      <c r="FE378" s="22"/>
      <c r="FF378" s="22"/>
      <c r="FG378" s="22"/>
      <c r="FH378" s="22"/>
      <c r="FI378" s="22"/>
      <c r="FJ378" s="22"/>
      <c r="FK378" s="22"/>
      <c r="FL378" s="22"/>
      <c r="FM378" s="22"/>
      <c r="FN378" s="22"/>
      <c r="FO378" s="22"/>
      <c r="FP378" s="22"/>
      <c r="FQ378" s="22"/>
      <c r="FR378" s="22"/>
      <c r="FS378" s="22"/>
      <c r="FT378" s="22"/>
      <c r="FU378" s="22"/>
      <c r="FV378" s="22"/>
      <c r="FW378" s="22"/>
      <c r="FX378" s="22"/>
      <c r="FY378" s="22"/>
      <c r="FZ378" s="22"/>
      <c r="GA378" s="22"/>
      <c r="GB378" s="22"/>
      <c r="GC378" s="22"/>
      <c r="GD378" s="22"/>
      <c r="GE378" s="22"/>
      <c r="GF378" s="22"/>
      <c r="GG378" s="22"/>
      <c r="GH378" s="22"/>
      <c r="GI378" s="22"/>
      <c r="GJ378" s="22"/>
      <c r="GK378" s="22"/>
      <c r="GL378" s="22"/>
      <c r="GM378" s="22"/>
      <c r="GN378" s="22"/>
      <c r="GO378" s="22"/>
      <c r="GP378" s="22"/>
      <c r="GQ378" s="22"/>
      <c r="GR378" s="22"/>
      <c r="GS378" s="22"/>
      <c r="GT378" s="22"/>
    </row>
    <row r="379" spans="1:204">
      <c r="A379" s="7" t="s">
        <v>112</v>
      </c>
      <c r="B379" s="8">
        <v>2011</v>
      </c>
      <c r="C379" s="23">
        <v>295.04000000000002</v>
      </c>
      <c r="D379" s="24">
        <v>900.68</v>
      </c>
      <c r="E379" s="32">
        <v>2.6</v>
      </c>
      <c r="F379" s="33" t="s">
        <v>116</v>
      </c>
      <c r="G379" s="26">
        <f t="shared" si="95"/>
        <v>5454913062000</v>
      </c>
      <c r="H379" s="26">
        <f t="shared" si="96"/>
        <v>545.49130620000005</v>
      </c>
      <c r="I379" s="26">
        <f t="shared" si="97"/>
        <v>83504251200</v>
      </c>
      <c r="J379" s="26">
        <f t="shared" si="110"/>
        <v>83504.251199999999</v>
      </c>
      <c r="K379" s="27">
        <v>87900</v>
      </c>
      <c r="L379" s="27">
        <v>66.069999999999993</v>
      </c>
      <c r="M379" s="26">
        <f t="shared" si="98"/>
        <v>5210362325.0100002</v>
      </c>
      <c r="N379" s="26">
        <f t="shared" si="111"/>
        <v>5210.3623250099999</v>
      </c>
      <c r="O379" s="26">
        <f t="shared" si="99"/>
        <v>328562310975</v>
      </c>
      <c r="P379" s="26">
        <f t="shared" si="112"/>
        <v>328562.31097499997</v>
      </c>
      <c r="Q379" s="27">
        <v>34977.800000000003</v>
      </c>
      <c r="R379" s="28">
        <f>Q379*29.5%</f>
        <v>10318.450999999999</v>
      </c>
      <c r="S379" s="28">
        <f>Q379*23.7%</f>
        <v>8289.7386000000006</v>
      </c>
      <c r="T379" s="28">
        <f>Q379*15.2%</f>
        <v>5316.6256000000003</v>
      </c>
      <c r="U379" s="28">
        <f>Q379*28.9%</f>
        <v>10108.584199999999</v>
      </c>
      <c r="V379" s="28">
        <f>Q379*2.6%</f>
        <v>909.42280000000005</v>
      </c>
      <c r="W379" s="26">
        <f t="shared" si="100"/>
        <v>284561192344</v>
      </c>
      <c r="X379" s="26">
        <f t="shared" si="101"/>
        <v>284561.19234399998</v>
      </c>
      <c r="Y379" s="26">
        <f t="shared" si="102"/>
        <v>5169369062</v>
      </c>
      <c r="Z379" s="26">
        <f t="shared" si="103"/>
        <v>5169.3690619999998</v>
      </c>
      <c r="AA379" s="9">
        <f t="shared" si="104"/>
        <v>5744684616669.0098</v>
      </c>
      <c r="AB379" s="9">
        <v>574.46846166690102</v>
      </c>
      <c r="AC379" s="9">
        <f t="shared" si="105"/>
        <v>417235931237</v>
      </c>
      <c r="AD379" s="9">
        <v>417235.93123699998</v>
      </c>
      <c r="AE379" s="21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  <c r="DT379" s="22"/>
      <c r="DU379" s="22"/>
      <c r="DV379" s="22"/>
      <c r="DW379" s="22"/>
      <c r="DX379" s="22"/>
      <c r="DY379" s="22"/>
      <c r="DZ379" s="22"/>
      <c r="EA379" s="22"/>
      <c r="EB379" s="22"/>
      <c r="EC379" s="22"/>
      <c r="ED379" s="22"/>
      <c r="EE379" s="22"/>
      <c r="EF379" s="22"/>
      <c r="EG379" s="22"/>
      <c r="EH379" s="22"/>
      <c r="EI379" s="22"/>
      <c r="EJ379" s="22"/>
      <c r="EK379" s="22"/>
      <c r="EL379" s="22"/>
      <c r="EM379" s="22"/>
      <c r="EN379" s="22"/>
      <c r="EO379" s="22"/>
      <c r="EP379" s="22"/>
      <c r="EQ379" s="22"/>
      <c r="ER379" s="22"/>
      <c r="ES379" s="22"/>
      <c r="ET379" s="22"/>
      <c r="EU379" s="22"/>
      <c r="EV379" s="22"/>
      <c r="EW379" s="22"/>
      <c r="EX379" s="22"/>
      <c r="EY379" s="22"/>
      <c r="EZ379" s="22"/>
      <c r="FA379" s="22"/>
      <c r="FB379" s="22"/>
      <c r="FC379" s="22"/>
      <c r="FD379" s="22"/>
      <c r="FE379" s="22"/>
      <c r="FF379" s="22"/>
      <c r="FG379" s="22"/>
      <c r="FH379" s="22"/>
      <c r="FI379" s="22"/>
      <c r="FJ379" s="22"/>
      <c r="FK379" s="22"/>
      <c r="FL379" s="22"/>
      <c r="FM379" s="22"/>
      <c r="FN379" s="22"/>
      <c r="FO379" s="22"/>
      <c r="FP379" s="22"/>
      <c r="FQ379" s="22"/>
      <c r="FR379" s="22"/>
      <c r="FS379" s="22"/>
      <c r="FT379" s="22"/>
      <c r="FU379" s="22"/>
      <c r="FV379" s="22"/>
      <c r="FW379" s="22"/>
      <c r="FX379" s="22"/>
      <c r="FY379" s="22"/>
      <c r="FZ379" s="22"/>
      <c r="GA379" s="22"/>
      <c r="GB379" s="22"/>
      <c r="GC379" s="22"/>
      <c r="GD379" s="22"/>
      <c r="GE379" s="22"/>
      <c r="GF379" s="22"/>
      <c r="GG379" s="22"/>
      <c r="GH379" s="22"/>
      <c r="GI379" s="22"/>
      <c r="GJ379" s="22"/>
      <c r="GK379" s="22"/>
      <c r="GL379" s="22"/>
      <c r="GM379" s="22"/>
      <c r="GN379" s="22"/>
      <c r="GO379" s="22"/>
      <c r="GP379" s="22"/>
      <c r="GQ379" s="22"/>
      <c r="GR379" s="22"/>
      <c r="GS379" s="22"/>
      <c r="GT379" s="22"/>
    </row>
    <row r="380" spans="1:204">
      <c r="A380" s="7" t="s">
        <v>112</v>
      </c>
      <c r="B380" s="8">
        <v>2012</v>
      </c>
      <c r="C380" s="23">
        <v>302.81</v>
      </c>
      <c r="D380" s="24">
        <v>1004.71</v>
      </c>
      <c r="E380" s="32">
        <v>2.7</v>
      </c>
      <c r="F380" s="33" t="s">
        <v>117</v>
      </c>
      <c r="G380" s="26">
        <f t="shared" si="95"/>
        <v>5918951643000</v>
      </c>
      <c r="H380" s="26">
        <f t="shared" si="96"/>
        <v>591.89516430000003</v>
      </c>
      <c r="I380" s="26">
        <f t="shared" si="97"/>
        <v>90223312400</v>
      </c>
      <c r="J380" s="26">
        <f t="shared" si="110"/>
        <v>90223.312399999995</v>
      </c>
      <c r="K380" s="27" t="s">
        <v>118</v>
      </c>
      <c r="L380" s="27">
        <v>66.25</v>
      </c>
      <c r="M380" s="26">
        <f t="shared" si="98"/>
        <v>4822284264.1499996</v>
      </c>
      <c r="N380" s="26">
        <f t="shared" si="111"/>
        <v>4822.2842641500001</v>
      </c>
      <c r="O380" s="26">
        <f t="shared" si="99"/>
        <v>304090342125</v>
      </c>
      <c r="P380" s="26">
        <f t="shared" si="112"/>
        <v>304090.34212500002</v>
      </c>
      <c r="Q380" s="27">
        <v>43670.25</v>
      </c>
      <c r="R380" s="28">
        <f>Q380*28%</f>
        <v>12227.67</v>
      </c>
      <c r="S380" s="28">
        <f>Q380*24.4%</f>
        <v>10655.540999999999</v>
      </c>
      <c r="T380" s="28">
        <f>Q380*12.8%</f>
        <v>5589.7920000000004</v>
      </c>
      <c r="U380" s="28">
        <f>Q380*32%</f>
        <v>13974.48</v>
      </c>
      <c r="V380" s="28">
        <f>Q380*2.9%</f>
        <v>1266.4372499999999</v>
      </c>
      <c r="W380" s="26">
        <f t="shared" si="100"/>
        <v>357640132590</v>
      </c>
      <c r="X380" s="26">
        <f t="shared" si="101"/>
        <v>357640.13258999999</v>
      </c>
      <c r="Y380" s="26">
        <f t="shared" si="102"/>
        <v>6478699938.75</v>
      </c>
      <c r="Z380" s="26">
        <f t="shared" si="103"/>
        <v>6478.69993875</v>
      </c>
      <c r="AA380" s="9">
        <f t="shared" si="104"/>
        <v>6281414059854.1504</v>
      </c>
      <c r="AB380" s="9">
        <v>628.14140598541496</v>
      </c>
      <c r="AC380" s="9">
        <f t="shared" si="105"/>
        <v>400792354463.75</v>
      </c>
      <c r="AD380" s="9">
        <v>400792.35446374997</v>
      </c>
      <c r="AE380" s="21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/>
      <c r="DU380" s="22"/>
      <c r="DV380" s="22"/>
      <c r="DW380" s="22"/>
      <c r="DX380" s="22"/>
      <c r="DY380" s="22"/>
      <c r="DZ380" s="22"/>
      <c r="EA380" s="22"/>
      <c r="EB380" s="22"/>
      <c r="EC380" s="22"/>
      <c r="ED380" s="22"/>
      <c r="EE380" s="22"/>
      <c r="EF380" s="22"/>
      <c r="EG380" s="22"/>
      <c r="EH380" s="22"/>
      <c r="EI380" s="22"/>
      <c r="EJ380" s="22"/>
      <c r="EK380" s="22"/>
      <c r="EL380" s="22"/>
      <c r="EM380" s="22"/>
      <c r="EN380" s="22"/>
      <c r="EO380" s="22"/>
      <c r="EP380" s="22"/>
      <c r="EQ380" s="22"/>
      <c r="ER380" s="22"/>
      <c r="ES380" s="22"/>
      <c r="ET380" s="22"/>
      <c r="EU380" s="22"/>
      <c r="EV380" s="22"/>
      <c r="EW380" s="22"/>
      <c r="EX380" s="22"/>
      <c r="EY380" s="22"/>
      <c r="EZ380" s="22"/>
      <c r="FA380" s="22"/>
      <c r="FB380" s="22"/>
      <c r="FC380" s="22"/>
      <c r="FD380" s="22"/>
      <c r="FE380" s="22"/>
      <c r="FF380" s="22"/>
      <c r="FG380" s="22"/>
      <c r="FH380" s="22"/>
      <c r="FI380" s="22"/>
      <c r="FJ380" s="22"/>
      <c r="FK380" s="22"/>
      <c r="FL380" s="22"/>
      <c r="FM380" s="22"/>
      <c r="FN380" s="22"/>
      <c r="FO380" s="22"/>
      <c r="FP380" s="22"/>
      <c r="FQ380" s="22"/>
      <c r="FR380" s="22"/>
      <c r="FS380" s="22"/>
      <c r="FT380" s="22"/>
      <c r="FU380" s="22"/>
      <c r="FV380" s="22"/>
      <c r="FW380" s="22"/>
      <c r="FX380" s="22"/>
      <c r="FY380" s="22"/>
      <c r="FZ380" s="22"/>
      <c r="GA380" s="22"/>
      <c r="GB380" s="22"/>
      <c r="GC380" s="22"/>
      <c r="GD380" s="22"/>
      <c r="GE380" s="22"/>
      <c r="GF380" s="22"/>
      <c r="GG380" s="22"/>
      <c r="GH380" s="22"/>
      <c r="GI380" s="22"/>
      <c r="GJ380" s="22"/>
      <c r="GK380" s="22"/>
      <c r="GL380" s="22"/>
      <c r="GM380" s="22"/>
      <c r="GN380" s="22"/>
      <c r="GO380" s="22"/>
      <c r="GP380" s="22"/>
      <c r="GQ380" s="22"/>
      <c r="GR380" s="22"/>
      <c r="GS380" s="22"/>
      <c r="GT380" s="22"/>
    </row>
    <row r="381" spans="1:204">
      <c r="A381" s="7" t="s">
        <v>112</v>
      </c>
      <c r="B381" s="8">
        <v>2013</v>
      </c>
      <c r="C381" s="23">
        <v>310.08999999999997</v>
      </c>
      <c r="D381" s="24">
        <v>599.15</v>
      </c>
      <c r="E381" s="32">
        <v>2.88</v>
      </c>
      <c r="F381" s="33" t="s">
        <v>119</v>
      </c>
      <c r="G381" s="26">
        <f t="shared" si="95"/>
        <v>6180582366000</v>
      </c>
      <c r="H381" s="26">
        <f t="shared" si="96"/>
        <v>618.05823659999999</v>
      </c>
      <c r="I381" s="26">
        <f t="shared" si="97"/>
        <v>94973405200</v>
      </c>
      <c r="J381" s="26">
        <f t="shared" si="110"/>
        <v>94973.405199999994</v>
      </c>
      <c r="K381" s="27">
        <v>103038</v>
      </c>
      <c r="L381" s="27">
        <v>57.52</v>
      </c>
      <c r="M381" s="26">
        <f t="shared" si="98"/>
        <v>5317298493.4991999</v>
      </c>
      <c r="N381" s="26">
        <f t="shared" si="111"/>
        <v>5317.2984934992</v>
      </c>
      <c r="O381" s="26">
        <f t="shared" si="99"/>
        <v>335305641372</v>
      </c>
      <c r="P381" s="26">
        <f t="shared" si="112"/>
        <v>335305.64137199998</v>
      </c>
      <c r="Q381" s="27">
        <v>48909.599999999999</v>
      </c>
      <c r="R381" s="28">
        <f>Q381*28.1%</f>
        <v>13743.597599999999</v>
      </c>
      <c r="S381" s="28">
        <f>Q381*25.6%</f>
        <v>12520.857599999999</v>
      </c>
      <c r="T381" s="28">
        <f>Q381*10.6%</f>
        <v>5184.4175999999998</v>
      </c>
      <c r="U381" s="28">
        <f>Q381*33.1%</f>
        <v>16189.077600000001</v>
      </c>
      <c r="V381" s="28">
        <f>Q381*2.7%</f>
        <v>1320.5591999999999</v>
      </c>
      <c r="W381" s="26">
        <f t="shared" si="100"/>
        <v>405107456688</v>
      </c>
      <c r="X381" s="26">
        <f t="shared" si="101"/>
        <v>405107.45668800001</v>
      </c>
      <c r="Y381" s="26">
        <f t="shared" si="102"/>
        <v>7304648760</v>
      </c>
      <c r="Z381" s="26">
        <f t="shared" si="103"/>
        <v>7304.64876</v>
      </c>
      <c r="AA381" s="9">
        <f t="shared" si="104"/>
        <v>6591007121181.5</v>
      </c>
      <c r="AB381" s="9">
        <v>659.10071211815</v>
      </c>
      <c r="AC381" s="9">
        <f t="shared" si="105"/>
        <v>437583695332</v>
      </c>
      <c r="AD381" s="9">
        <v>437583.69533199997</v>
      </c>
      <c r="AE381" s="21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  <c r="DU381" s="22"/>
      <c r="DV381" s="22"/>
      <c r="DW381" s="22"/>
      <c r="DX381" s="22"/>
      <c r="DY381" s="22"/>
      <c r="DZ381" s="22"/>
      <c r="EA381" s="22"/>
      <c r="EB381" s="22"/>
      <c r="EC381" s="22"/>
      <c r="ED381" s="22"/>
      <c r="EE381" s="22"/>
      <c r="EF381" s="22"/>
      <c r="EG381" s="22"/>
      <c r="EH381" s="22"/>
      <c r="EI381" s="22"/>
      <c r="EJ381" s="22"/>
      <c r="EK381" s="22"/>
      <c r="EL381" s="22"/>
      <c r="EM381" s="22"/>
      <c r="EN381" s="22"/>
      <c r="EO381" s="22"/>
      <c r="EP381" s="22"/>
      <c r="EQ381" s="22"/>
      <c r="ER381" s="22"/>
      <c r="ES381" s="22"/>
      <c r="ET381" s="22"/>
      <c r="EU381" s="22"/>
      <c r="EV381" s="22"/>
      <c r="EW381" s="22"/>
      <c r="EX381" s="22"/>
      <c r="EY381" s="22"/>
      <c r="EZ381" s="22"/>
      <c r="FA381" s="22"/>
      <c r="FB381" s="22"/>
      <c r="FC381" s="22"/>
      <c r="FD381" s="22"/>
      <c r="FE381" s="22"/>
      <c r="FF381" s="22"/>
      <c r="FG381" s="22"/>
      <c r="FH381" s="22"/>
      <c r="FI381" s="22"/>
      <c r="FJ381" s="22"/>
      <c r="FK381" s="22"/>
      <c r="FL381" s="22"/>
      <c r="FM381" s="22"/>
      <c r="FN381" s="22"/>
      <c r="FO381" s="22"/>
      <c r="FP381" s="22"/>
      <c r="FQ381" s="22"/>
      <c r="FR381" s="22"/>
      <c r="FS381" s="22"/>
      <c r="FT381" s="22"/>
      <c r="FU381" s="22"/>
      <c r="FV381" s="22"/>
      <c r="FW381" s="22"/>
      <c r="FX381" s="22"/>
      <c r="FY381" s="22"/>
      <c r="FZ381" s="22"/>
      <c r="GA381" s="22"/>
      <c r="GB381" s="22"/>
      <c r="GC381" s="22"/>
      <c r="GD381" s="22"/>
      <c r="GE381" s="22"/>
      <c r="GF381" s="22"/>
      <c r="GG381" s="22"/>
      <c r="GH381" s="22"/>
      <c r="GI381" s="22"/>
      <c r="GJ381" s="22"/>
      <c r="GK381" s="22"/>
      <c r="GL381" s="22"/>
      <c r="GM381" s="22"/>
      <c r="GN381" s="22"/>
      <c r="GO381" s="22"/>
      <c r="GP381" s="22"/>
      <c r="GQ381" s="22"/>
      <c r="GR381" s="22"/>
      <c r="GS381" s="22"/>
      <c r="GT381" s="22"/>
    </row>
    <row r="382" spans="1:204">
      <c r="A382" s="7" t="s">
        <v>112</v>
      </c>
      <c r="B382" s="8">
        <v>2014</v>
      </c>
      <c r="C382" s="23">
        <v>321.98</v>
      </c>
      <c r="D382" s="24">
        <v>630.03</v>
      </c>
      <c r="E382" s="32">
        <v>2.65</v>
      </c>
      <c r="F382" s="33" t="s">
        <v>120</v>
      </c>
      <c r="G382" s="26">
        <f t="shared" si="95"/>
        <v>7000577138000</v>
      </c>
      <c r="H382" s="26">
        <f t="shared" si="96"/>
        <v>700.05771379999999</v>
      </c>
      <c r="I382" s="26">
        <f t="shared" si="97"/>
        <v>107112994200</v>
      </c>
      <c r="J382" s="26">
        <f t="shared" si="110"/>
        <v>107112.9942</v>
      </c>
      <c r="K382" s="27">
        <v>86494</v>
      </c>
      <c r="L382" s="27">
        <v>57.61</v>
      </c>
      <c r="M382" s="26">
        <f t="shared" si="98"/>
        <v>4470525744.2678003</v>
      </c>
      <c r="N382" s="26">
        <f t="shared" si="111"/>
        <v>4470.5257442678003</v>
      </c>
      <c r="O382" s="26">
        <f t="shared" si="99"/>
        <v>281908661660.5</v>
      </c>
      <c r="P382" s="26">
        <f t="shared" si="112"/>
        <v>281908.66166049999</v>
      </c>
      <c r="Q382" s="27">
        <v>53789.86</v>
      </c>
      <c r="R382" s="28">
        <f>Q382*14.2%</f>
        <v>7638.1601199999996</v>
      </c>
      <c r="S382" s="28">
        <f>Q382*50.1%</f>
        <v>26948.719860000001</v>
      </c>
      <c r="T382" s="28">
        <f>Q382*9.1%</f>
        <v>4894.8772600000002</v>
      </c>
      <c r="U382" s="28">
        <f>Q382*24%</f>
        <v>12909.5664</v>
      </c>
      <c r="V382" s="28">
        <f>Q382*2.6%</f>
        <v>1398.5363600000001</v>
      </c>
      <c r="W382" s="26">
        <f t="shared" si="100"/>
        <v>599069504589.19995</v>
      </c>
      <c r="X382" s="26">
        <f t="shared" si="101"/>
        <v>599069.50458920002</v>
      </c>
      <c r="Y382" s="26">
        <f t="shared" si="102"/>
        <v>10171931475.299999</v>
      </c>
      <c r="Z382" s="26">
        <f t="shared" si="103"/>
        <v>10171.9314753</v>
      </c>
      <c r="AA382" s="9">
        <f t="shared" si="104"/>
        <v>7604117168333.4697</v>
      </c>
      <c r="AB382" s="9">
        <v>760.41171683334699</v>
      </c>
      <c r="AC382" s="9">
        <f t="shared" si="105"/>
        <v>399193587335.79999</v>
      </c>
      <c r="AD382" s="9">
        <v>399193.5873358</v>
      </c>
      <c r="AE382" s="21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  <c r="DT382" s="22"/>
      <c r="DU382" s="22"/>
      <c r="DV382" s="22"/>
      <c r="DW382" s="22"/>
      <c r="DX382" s="22"/>
      <c r="DY382" s="22"/>
      <c r="DZ382" s="22"/>
      <c r="EA382" s="22"/>
      <c r="EB382" s="22"/>
      <c r="EC382" s="22"/>
      <c r="ED382" s="22"/>
      <c r="EE382" s="22"/>
      <c r="EF382" s="22"/>
      <c r="EG382" s="22"/>
      <c r="EH382" s="22"/>
      <c r="EI382" s="22"/>
      <c r="EJ382" s="22"/>
      <c r="EK382" s="22"/>
      <c r="EL382" s="22"/>
      <c r="EM382" s="22"/>
      <c r="EN382" s="22"/>
      <c r="EO382" s="22"/>
      <c r="EP382" s="22"/>
      <c r="EQ382" s="22"/>
      <c r="ER382" s="22"/>
      <c r="ES382" s="22"/>
      <c r="ET382" s="22"/>
      <c r="EU382" s="22"/>
      <c r="EV382" s="22"/>
      <c r="EW382" s="22"/>
      <c r="EX382" s="22"/>
      <c r="EY382" s="22"/>
      <c r="EZ382" s="22"/>
      <c r="FA382" s="22"/>
      <c r="FB382" s="22"/>
      <c r="FC382" s="22"/>
      <c r="FD382" s="22"/>
      <c r="FE382" s="22"/>
      <c r="FF382" s="22"/>
      <c r="FG382" s="22"/>
      <c r="FH382" s="22"/>
      <c r="FI382" s="22"/>
      <c r="FJ382" s="22"/>
      <c r="FK382" s="22"/>
      <c r="FL382" s="22"/>
      <c r="FM382" s="22"/>
      <c r="FN382" s="22"/>
      <c r="FO382" s="22"/>
      <c r="FP382" s="22"/>
      <c r="FQ382" s="22"/>
      <c r="FR382" s="22"/>
      <c r="FS382" s="22"/>
      <c r="FT382" s="22"/>
      <c r="FU382" s="22"/>
      <c r="FV382" s="22"/>
      <c r="FW382" s="22"/>
      <c r="FX382" s="22"/>
      <c r="FY382" s="22"/>
      <c r="FZ382" s="22"/>
      <c r="GA382" s="22"/>
      <c r="GB382" s="22"/>
      <c r="GC382" s="22"/>
      <c r="GD382" s="22"/>
      <c r="GE382" s="22"/>
      <c r="GF382" s="22"/>
      <c r="GG382" s="22"/>
      <c r="GH382" s="22"/>
      <c r="GI382" s="22"/>
      <c r="GJ382" s="22"/>
      <c r="GK382" s="22"/>
      <c r="GL382" s="22"/>
      <c r="GM382" s="22"/>
      <c r="GN382" s="22"/>
      <c r="GO382" s="22"/>
      <c r="GP382" s="22"/>
      <c r="GQ382" s="22"/>
      <c r="GR382" s="22"/>
      <c r="GS382" s="22"/>
      <c r="GT382" s="22"/>
    </row>
    <row r="383" spans="1:204">
      <c r="A383" s="7" t="s">
        <v>112</v>
      </c>
      <c r="B383" s="8">
        <v>2015</v>
      </c>
      <c r="C383" s="23">
        <v>313.51</v>
      </c>
      <c r="D383" s="24">
        <v>671.63</v>
      </c>
      <c r="E383" s="32">
        <v>2.6</v>
      </c>
      <c r="F383" s="33" t="s">
        <v>121</v>
      </c>
      <c r="G383" s="26">
        <f t="shared" si="95"/>
        <v>7858534094000</v>
      </c>
      <c r="H383" s="26">
        <f t="shared" si="96"/>
        <v>785.85340940000003</v>
      </c>
      <c r="I383" s="26">
        <f t="shared" si="97"/>
        <v>119394809200</v>
      </c>
      <c r="J383" s="26">
        <f t="shared" si="110"/>
        <v>119394.8092</v>
      </c>
      <c r="K383" s="27">
        <v>90187</v>
      </c>
      <c r="L383" s="27">
        <v>56.76</v>
      </c>
      <c r="M383" s="26">
        <f t="shared" si="98"/>
        <v>4592625898.0403996</v>
      </c>
      <c r="N383" s="26">
        <f t="shared" si="111"/>
        <v>4592.6258980404</v>
      </c>
      <c r="O383" s="26">
        <f t="shared" si="99"/>
        <v>289608223839</v>
      </c>
      <c r="P383" s="26">
        <f t="shared" si="112"/>
        <v>289608.22383899998</v>
      </c>
      <c r="Q383" s="27">
        <v>58773.83</v>
      </c>
      <c r="R383" s="28">
        <f>Q383*13.9%</f>
        <v>8169.5623699999996</v>
      </c>
      <c r="S383" s="28">
        <f>Q383*48.3%</f>
        <v>28387.759890000001</v>
      </c>
      <c r="T383" s="28">
        <f>Q383*8.1%</f>
        <v>4760.6802299999999</v>
      </c>
      <c r="U383" s="28">
        <f>Q383*27.2%</f>
        <v>15986.481760000001</v>
      </c>
      <c r="V383" s="28">
        <f>Q383*2.5%</f>
        <v>1469.34575</v>
      </c>
      <c r="W383" s="26">
        <f t="shared" si="100"/>
        <v>642568993745.30005</v>
      </c>
      <c r="X383" s="26">
        <f t="shared" si="101"/>
        <v>642568.99374529999</v>
      </c>
      <c r="Y383" s="26">
        <f t="shared" si="102"/>
        <v>10948682921.549999</v>
      </c>
      <c r="Z383" s="26">
        <f t="shared" si="103"/>
        <v>10948.68292155</v>
      </c>
      <c r="AA383" s="9">
        <f t="shared" si="104"/>
        <v>8505695713643.3398</v>
      </c>
      <c r="AB383" s="9">
        <v>850.56957136433402</v>
      </c>
      <c r="AC383" s="9">
        <f t="shared" si="105"/>
        <v>419951715960.54999</v>
      </c>
      <c r="AD383" s="9">
        <v>419951.71596055001</v>
      </c>
      <c r="AE383" s="21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  <c r="DU383" s="22"/>
      <c r="DV383" s="22"/>
      <c r="DW383" s="22"/>
      <c r="DX383" s="22"/>
      <c r="DY383" s="22"/>
      <c r="DZ383" s="22"/>
      <c r="EA383" s="22"/>
      <c r="EB383" s="22"/>
      <c r="EC383" s="22"/>
      <c r="ED383" s="22"/>
      <c r="EE383" s="22"/>
      <c r="EF383" s="22"/>
      <c r="EG383" s="22"/>
      <c r="EH383" s="22"/>
      <c r="EI383" s="22"/>
      <c r="EJ383" s="22"/>
      <c r="EK383" s="22"/>
      <c r="EL383" s="22"/>
      <c r="EM383" s="22"/>
      <c r="EN383" s="22"/>
      <c r="EO383" s="22"/>
      <c r="EP383" s="22"/>
      <c r="EQ383" s="22"/>
      <c r="ER383" s="22"/>
      <c r="ES383" s="22"/>
      <c r="ET383" s="22"/>
      <c r="EU383" s="22"/>
      <c r="EV383" s="22"/>
      <c r="EW383" s="22"/>
      <c r="EX383" s="22"/>
      <c r="EY383" s="22"/>
      <c r="EZ383" s="22"/>
      <c r="FA383" s="22"/>
      <c r="FB383" s="22"/>
      <c r="FC383" s="22"/>
      <c r="FD383" s="22"/>
      <c r="FE383" s="22"/>
      <c r="FF383" s="22"/>
      <c r="FG383" s="22"/>
      <c r="FH383" s="22"/>
      <c r="FI383" s="22"/>
      <c r="FJ383" s="22"/>
      <c r="FK383" s="22"/>
      <c r="FL383" s="22"/>
      <c r="FM383" s="22"/>
      <c r="FN383" s="22"/>
      <c r="FO383" s="22"/>
      <c r="FP383" s="22"/>
      <c r="FQ383" s="22"/>
      <c r="FR383" s="22"/>
      <c r="FS383" s="22"/>
      <c r="FT383" s="22"/>
      <c r="FU383" s="22"/>
      <c r="FV383" s="22"/>
      <c r="FW383" s="22"/>
      <c r="FX383" s="22"/>
      <c r="FY383" s="22"/>
      <c r="FZ383" s="22"/>
      <c r="GA383" s="22"/>
      <c r="GB383" s="22"/>
      <c r="GC383" s="22"/>
      <c r="GD383" s="22"/>
      <c r="GE383" s="22"/>
      <c r="GF383" s="22"/>
      <c r="GG383" s="22"/>
      <c r="GH383" s="22"/>
      <c r="GI383" s="22"/>
      <c r="GJ383" s="22"/>
      <c r="GK383" s="22"/>
      <c r="GL383" s="22"/>
      <c r="GM383" s="22"/>
      <c r="GN383" s="22"/>
      <c r="GO383" s="22"/>
      <c r="GP383" s="22"/>
      <c r="GQ383" s="22"/>
      <c r="GR383" s="22"/>
      <c r="GS383" s="22"/>
      <c r="GT383" s="22"/>
    </row>
    <row r="384" spans="1:204">
      <c r="A384" s="7" t="s">
        <v>112</v>
      </c>
      <c r="B384" s="8">
        <v>2016</v>
      </c>
      <c r="C384" s="23">
        <v>341.32</v>
      </c>
      <c r="D384" s="24">
        <v>597.84</v>
      </c>
      <c r="E384" s="32">
        <v>2.4300000000000002</v>
      </c>
      <c r="F384" s="33" t="s">
        <v>122</v>
      </c>
      <c r="G384" s="26">
        <f t="shared" si="95"/>
        <v>8337681260000</v>
      </c>
      <c r="H384" s="26">
        <f t="shared" si="96"/>
        <v>833.76812600000005</v>
      </c>
      <c r="I384" s="26">
        <f t="shared" si="97"/>
        <v>127067431800</v>
      </c>
      <c r="J384" s="26">
        <f t="shared" si="110"/>
        <v>127067.43180000001</v>
      </c>
      <c r="K384" s="27">
        <v>72847</v>
      </c>
      <c r="L384" s="27">
        <v>56.36</v>
      </c>
      <c r="M384" s="26">
        <f t="shared" si="98"/>
        <v>3683472218.9164</v>
      </c>
      <c r="N384" s="26">
        <f t="shared" si="111"/>
        <v>3683.4722189163999</v>
      </c>
      <c r="O384" s="26">
        <f t="shared" si="99"/>
        <v>232277540249</v>
      </c>
      <c r="P384" s="26">
        <f t="shared" si="112"/>
        <v>232277.54024900001</v>
      </c>
      <c r="Q384" s="27">
        <v>63333.790999999997</v>
      </c>
      <c r="R384" s="28">
        <f>Q384*29.5%</f>
        <v>18683.468345000001</v>
      </c>
      <c r="S384" s="28">
        <f>Q384*30.1%</f>
        <v>19063.471090999999</v>
      </c>
      <c r="T384" s="28">
        <f>Q384*12.6%</f>
        <v>7980.0576659999997</v>
      </c>
      <c r="U384" s="28">
        <f>Q384*22.1%</f>
        <v>13996.767811</v>
      </c>
      <c r="V384" s="28">
        <f>Q384*5.6%</f>
        <v>3546.6922960000002</v>
      </c>
      <c r="W384" s="26">
        <f t="shared" si="100"/>
        <v>547814491985.23999</v>
      </c>
      <c r="X384" s="26">
        <f t="shared" si="101"/>
        <v>547814.49198524002</v>
      </c>
      <c r="Y384" s="26">
        <f t="shared" si="102"/>
        <v>9720470242.6800003</v>
      </c>
      <c r="Z384" s="26">
        <f t="shared" si="103"/>
        <v>9720.4702426799995</v>
      </c>
      <c r="AA384" s="9">
        <f t="shared" si="104"/>
        <v>8889179224204.1504</v>
      </c>
      <c r="AB384" s="9">
        <v>888.91792242041504</v>
      </c>
      <c r="AC384" s="9">
        <f t="shared" si="105"/>
        <v>369065442291.67999</v>
      </c>
      <c r="AD384" s="9">
        <v>369065.44229168002</v>
      </c>
      <c r="AE384" s="21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  <c r="DU384" s="22"/>
      <c r="DV384" s="22"/>
      <c r="DW384" s="22"/>
      <c r="DX384" s="22"/>
      <c r="DY384" s="22"/>
      <c r="DZ384" s="22"/>
      <c r="EA384" s="22"/>
      <c r="EB384" s="22"/>
      <c r="EC384" s="22"/>
      <c r="ED384" s="22"/>
      <c r="EE384" s="22"/>
      <c r="EF384" s="22"/>
      <c r="EG384" s="22"/>
      <c r="EH384" s="22"/>
      <c r="EI384" s="22"/>
      <c r="EJ384" s="22"/>
      <c r="EK384" s="22"/>
      <c r="EL384" s="22"/>
      <c r="EM384" s="22"/>
      <c r="EN384" s="22"/>
      <c r="EO384" s="22"/>
      <c r="EP384" s="22"/>
      <c r="EQ384" s="22"/>
      <c r="ER384" s="22"/>
      <c r="ES384" s="22"/>
      <c r="ET384" s="22"/>
      <c r="EU384" s="22"/>
      <c r="EV384" s="22"/>
      <c r="EW384" s="22"/>
      <c r="EX384" s="22"/>
      <c r="EY384" s="22"/>
      <c r="EZ384" s="22"/>
      <c r="FA384" s="22"/>
      <c r="FB384" s="22"/>
      <c r="FC384" s="22"/>
      <c r="FD384" s="22"/>
      <c r="FE384" s="22"/>
      <c r="FF384" s="22"/>
      <c r="FG384" s="22"/>
      <c r="FH384" s="22"/>
      <c r="FI384" s="22"/>
      <c r="FJ384" s="22"/>
      <c r="FK384" s="22"/>
      <c r="FL384" s="22"/>
      <c r="FM384" s="22"/>
      <c r="FN384" s="22"/>
      <c r="FO384" s="22"/>
      <c r="FP384" s="22"/>
      <c r="FQ384" s="22"/>
      <c r="FR384" s="22"/>
      <c r="FS384" s="22"/>
      <c r="FT384" s="22"/>
      <c r="FU384" s="22"/>
      <c r="FV384" s="22"/>
      <c r="FW384" s="22"/>
      <c r="FX384" s="22"/>
      <c r="FY384" s="22"/>
      <c r="FZ384" s="22"/>
      <c r="GA384" s="22"/>
      <c r="GB384" s="22"/>
      <c r="GC384" s="22"/>
      <c r="GD384" s="22"/>
      <c r="GE384" s="22"/>
      <c r="GF384" s="22"/>
      <c r="GG384" s="22"/>
      <c r="GH384" s="22"/>
      <c r="GI384" s="22"/>
      <c r="GJ384" s="22"/>
      <c r="GK384" s="22"/>
      <c r="GL384" s="22"/>
      <c r="GM384" s="22"/>
      <c r="GN384" s="22"/>
      <c r="GO384" s="22"/>
      <c r="GP384" s="22"/>
      <c r="GQ384" s="22"/>
      <c r="GR384" s="22"/>
      <c r="GS384" s="22"/>
      <c r="GT384" s="22"/>
    </row>
    <row r="385" spans="1:204">
      <c r="A385" s="7" t="s">
        <v>112</v>
      </c>
      <c r="B385" s="8">
        <v>2017</v>
      </c>
      <c r="C385" s="23">
        <v>358</v>
      </c>
      <c r="D385" s="24">
        <v>521.29</v>
      </c>
      <c r="E385" s="32">
        <v>2.23</v>
      </c>
      <c r="F385" s="33" t="s">
        <v>123</v>
      </c>
      <c r="G385" s="26">
        <f t="shared" si="95"/>
        <v>8852225294000</v>
      </c>
      <c r="H385" s="26">
        <f t="shared" si="96"/>
        <v>885.22252939999998</v>
      </c>
      <c r="I385" s="26">
        <f t="shared" si="97"/>
        <v>135049317800</v>
      </c>
      <c r="J385" s="26">
        <f t="shared" si="110"/>
        <v>135049.31779999999</v>
      </c>
      <c r="K385" s="27">
        <v>77521</v>
      </c>
      <c r="L385" s="27">
        <v>57.89</v>
      </c>
      <c r="M385" s="26">
        <f t="shared" si="98"/>
        <v>4026221456.3473001</v>
      </c>
      <c r="N385" s="26">
        <f t="shared" si="111"/>
        <v>4026.2214563472999</v>
      </c>
      <c r="O385" s="26">
        <f t="shared" si="99"/>
        <v>253891100786.75</v>
      </c>
      <c r="P385" s="26">
        <f t="shared" si="112"/>
        <v>253891.10078675</v>
      </c>
      <c r="Q385" s="27">
        <v>67260.17</v>
      </c>
      <c r="R385" s="28">
        <f>Q385*29.4%</f>
        <v>19774.489979999998</v>
      </c>
      <c r="S385" s="28">
        <f>Q385*24.8%</f>
        <v>16680.52216</v>
      </c>
      <c r="T385" s="28">
        <f>Q385*11.9%</f>
        <v>8003.9602299999997</v>
      </c>
      <c r="U385" s="28">
        <f>Q385*29.8%</f>
        <v>20043.53066</v>
      </c>
      <c r="V385" s="28">
        <f>Q385*4.1%</f>
        <v>2757.6669700000002</v>
      </c>
      <c r="W385" s="26">
        <f t="shared" si="100"/>
        <v>547135924085.40002</v>
      </c>
      <c r="X385" s="26">
        <f t="shared" si="101"/>
        <v>547135.92408539995</v>
      </c>
      <c r="Y385" s="26">
        <f t="shared" si="102"/>
        <v>9883545680.6499996</v>
      </c>
      <c r="Z385" s="26">
        <f t="shared" si="103"/>
        <v>9883.5456806500006</v>
      </c>
      <c r="AA385" s="9">
        <f t="shared" si="104"/>
        <v>9403387439541.75</v>
      </c>
      <c r="AB385" s="9">
        <v>940.33874395417502</v>
      </c>
      <c r="AC385" s="9">
        <f t="shared" si="105"/>
        <v>398823964267.40002</v>
      </c>
      <c r="AD385" s="9">
        <v>398823.96426739998</v>
      </c>
      <c r="AE385" s="21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  <c r="DT385" s="22"/>
      <c r="DU385" s="22"/>
      <c r="DV385" s="22"/>
      <c r="DW385" s="22"/>
      <c r="DX385" s="22"/>
      <c r="DY385" s="22"/>
      <c r="DZ385" s="22"/>
      <c r="EA385" s="22"/>
      <c r="EB385" s="22"/>
      <c r="EC385" s="22"/>
      <c r="ED385" s="22"/>
      <c r="EE385" s="22"/>
      <c r="EF385" s="22"/>
      <c r="EG385" s="22"/>
      <c r="EH385" s="22"/>
      <c r="EI385" s="22"/>
      <c r="EJ385" s="22"/>
      <c r="EK385" s="22"/>
      <c r="EL385" s="22"/>
      <c r="EM385" s="22"/>
      <c r="EN385" s="22"/>
      <c r="EO385" s="22"/>
      <c r="EP385" s="22"/>
      <c r="EQ385" s="22"/>
      <c r="ER385" s="22"/>
      <c r="ES385" s="22"/>
      <c r="ET385" s="22"/>
      <c r="EU385" s="22"/>
      <c r="EV385" s="22"/>
      <c r="EW385" s="22"/>
      <c r="EX385" s="22"/>
      <c r="EY385" s="22"/>
      <c r="EZ385" s="22"/>
      <c r="FA385" s="22"/>
      <c r="FB385" s="22"/>
      <c r="FC385" s="22"/>
      <c r="FD385" s="22"/>
      <c r="FE385" s="22"/>
      <c r="FF385" s="22"/>
      <c r="FG385" s="22"/>
      <c r="FH385" s="22"/>
      <c r="FI385" s="22"/>
      <c r="FJ385" s="22"/>
      <c r="FK385" s="22"/>
      <c r="FL385" s="22"/>
      <c r="FM385" s="22"/>
      <c r="FN385" s="22"/>
      <c r="FO385" s="22"/>
      <c r="FP385" s="22"/>
      <c r="FQ385" s="22"/>
      <c r="FR385" s="22"/>
      <c r="FS385" s="22"/>
      <c r="FT385" s="22"/>
      <c r="FU385" s="22"/>
      <c r="FV385" s="22"/>
      <c r="FW385" s="22"/>
      <c r="FX385" s="22"/>
      <c r="FY385" s="22"/>
      <c r="FZ385" s="22"/>
      <c r="GA385" s="22"/>
      <c r="GB385" s="22"/>
      <c r="GC385" s="22"/>
      <c r="GD385" s="22"/>
      <c r="GE385" s="22"/>
      <c r="GF385" s="22"/>
      <c r="GG385" s="22"/>
      <c r="GH385" s="22"/>
      <c r="GI385" s="22"/>
      <c r="GJ385" s="22"/>
      <c r="GK385" s="22"/>
      <c r="GL385" s="22"/>
      <c r="GM385" s="22"/>
      <c r="GN385" s="22"/>
      <c r="GO385" s="22"/>
      <c r="GP385" s="22"/>
      <c r="GQ385" s="22"/>
      <c r="GR385" s="22"/>
      <c r="GS385" s="22"/>
      <c r="GT385" s="22"/>
    </row>
    <row r="386" spans="1:204">
      <c r="A386" s="7" t="s">
        <v>112</v>
      </c>
      <c r="B386" s="8">
        <v>2018</v>
      </c>
      <c r="C386" s="23">
        <v>410.25</v>
      </c>
      <c r="D386" s="24">
        <v>466.14</v>
      </c>
      <c r="E386" s="32">
        <v>1.91</v>
      </c>
      <c r="F386" s="33" t="s">
        <v>124</v>
      </c>
      <c r="G386" s="26">
        <f t="shared" ref="G386:G449" si="115">(31.6%*27*C386+13.8%*133*D386+10.6%*106*E386+64.7%*137*F386)*100000000</f>
        <v>9670090062000</v>
      </c>
      <c r="H386" s="26">
        <f t="shared" ref="H386:H449" si="116">G386/10000000000</f>
        <v>967.00900620000004</v>
      </c>
      <c r="I386" s="26">
        <f t="shared" ref="I386:I449" si="117">(31.6%*C386*1+13.8%*D386*1.8+10.6%*E386*0.9+64.7%*F386*2)*100000000</f>
        <v>148099219000</v>
      </c>
      <c r="J386" s="26">
        <f t="shared" si="110"/>
        <v>148099.21900000001</v>
      </c>
      <c r="K386" s="27">
        <v>77704</v>
      </c>
      <c r="L386" s="27">
        <v>59.96</v>
      </c>
      <c r="M386" s="26">
        <f t="shared" ref="M386:M449" si="118">K386*L386*2.458*365</f>
        <v>4180033312.8927999</v>
      </c>
      <c r="N386" s="26">
        <f t="shared" si="111"/>
        <v>4180.0333128927996</v>
      </c>
      <c r="O386" s="26">
        <f t="shared" ref="O386:O449" si="119">K386*L386*155*365</f>
        <v>263590383848</v>
      </c>
      <c r="P386" s="26">
        <f t="shared" si="112"/>
        <v>263590.38384800003</v>
      </c>
      <c r="Q386" s="27">
        <v>70568.266000000003</v>
      </c>
      <c r="R386" s="28">
        <f>Q386*28.7%</f>
        <v>20253.092342</v>
      </c>
      <c r="S386" s="28">
        <f>Q386*24.4%</f>
        <v>17218.656903999999</v>
      </c>
      <c r="T386" s="28">
        <f>Q386*13.3%</f>
        <v>9385.5793780000004</v>
      </c>
      <c r="U386" s="28">
        <f>Q386*29.5%</f>
        <v>20817.638470000002</v>
      </c>
      <c r="V386" s="28">
        <f>Q386*4%</f>
        <v>2822.7306400000002</v>
      </c>
      <c r="W386" s="26">
        <f t="shared" ref="W386:W449" si="120">(417*R386+1670*S386+786*T386+591*U386+172*V386)*10000</f>
        <v>573664959332.52002</v>
      </c>
      <c r="X386" s="26">
        <f t="shared" ref="X386:X449" si="121">W386/1000000</f>
        <v>573664.95933252003</v>
      </c>
      <c r="Y386" s="26">
        <f t="shared" ref="Y386:Y449" si="122">(8.5*R386+26.5*S386+16*T386+12*U386+3.5*V386)*10000</f>
        <v>10383061817.91</v>
      </c>
      <c r="Z386" s="26">
        <f t="shared" ref="Z386:Z449" si="123">Y386/1000000</f>
        <v>10383.06181791</v>
      </c>
      <c r="AA386" s="9">
        <f t="shared" si="104"/>
        <v>10247935054645.4</v>
      </c>
      <c r="AB386" s="9">
        <v>1024.79350546454</v>
      </c>
      <c r="AC386" s="9">
        <f t="shared" si="105"/>
        <v>422072664665.90997</v>
      </c>
      <c r="AD386" s="9">
        <v>422072.66466591001</v>
      </c>
      <c r="AE386" s="21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  <c r="DT386" s="22"/>
      <c r="DU386" s="22"/>
      <c r="DV386" s="22"/>
      <c r="DW386" s="22"/>
      <c r="DX386" s="22"/>
      <c r="DY386" s="22"/>
      <c r="DZ386" s="22"/>
      <c r="EA386" s="22"/>
      <c r="EB386" s="22"/>
      <c r="EC386" s="22"/>
      <c r="ED386" s="22"/>
      <c r="EE386" s="22"/>
      <c r="EF386" s="22"/>
      <c r="EG386" s="22"/>
      <c r="EH386" s="22"/>
      <c r="EI386" s="22"/>
      <c r="EJ386" s="22"/>
      <c r="EK386" s="22"/>
      <c r="EL386" s="22"/>
      <c r="EM386" s="22"/>
      <c r="EN386" s="22"/>
      <c r="EO386" s="22"/>
      <c r="EP386" s="22"/>
      <c r="EQ386" s="22"/>
      <c r="ER386" s="22"/>
      <c r="ES386" s="22"/>
      <c r="ET386" s="22"/>
      <c r="EU386" s="22"/>
      <c r="EV386" s="22"/>
      <c r="EW386" s="22"/>
      <c r="EX386" s="22"/>
      <c r="EY386" s="22"/>
      <c r="EZ386" s="22"/>
      <c r="FA386" s="22"/>
      <c r="FB386" s="22"/>
      <c r="FC386" s="22"/>
      <c r="FD386" s="22"/>
      <c r="FE386" s="22"/>
      <c r="FF386" s="22"/>
      <c r="FG386" s="22"/>
      <c r="FH386" s="22"/>
      <c r="FI386" s="22"/>
      <c r="FJ386" s="22"/>
      <c r="FK386" s="22"/>
      <c r="FL386" s="22"/>
      <c r="FM386" s="22"/>
      <c r="FN386" s="22"/>
      <c r="FO386" s="22"/>
      <c r="FP386" s="22"/>
      <c r="FQ386" s="22"/>
      <c r="FR386" s="22"/>
      <c r="FS386" s="22"/>
      <c r="FT386" s="22"/>
      <c r="FU386" s="22"/>
      <c r="FV386" s="22"/>
      <c r="FW386" s="22"/>
      <c r="FX386" s="22"/>
      <c r="FY386" s="22"/>
      <c r="FZ386" s="22"/>
      <c r="GA386" s="22"/>
      <c r="GB386" s="22"/>
      <c r="GC386" s="22"/>
      <c r="GD386" s="22"/>
      <c r="GE386" s="22"/>
      <c r="GF386" s="22"/>
      <c r="GG386" s="22"/>
      <c r="GH386" s="22"/>
      <c r="GI386" s="22"/>
      <c r="GJ386" s="22"/>
      <c r="GK386" s="22"/>
      <c r="GL386" s="22"/>
      <c r="GM386" s="22"/>
      <c r="GN386" s="22"/>
      <c r="GO386" s="22"/>
      <c r="GP386" s="22"/>
      <c r="GQ386" s="22"/>
      <c r="GR386" s="22"/>
      <c r="GS386" s="22"/>
      <c r="GT386" s="22"/>
    </row>
    <row r="387" spans="1:204">
      <c r="A387" s="7" t="s">
        <v>112</v>
      </c>
      <c r="B387" s="8">
        <v>2019</v>
      </c>
      <c r="C387" s="23">
        <v>433.2</v>
      </c>
      <c r="D387" s="24">
        <v>437.66</v>
      </c>
      <c r="E387" s="32">
        <v>1.82</v>
      </c>
      <c r="F387" s="33" t="s">
        <v>125</v>
      </c>
      <c r="G387" s="26">
        <f t="shared" si="115"/>
        <v>10985496876000</v>
      </c>
      <c r="H387" s="26">
        <f t="shared" si="116"/>
        <v>1098.5496876</v>
      </c>
      <c r="I387" s="26">
        <f t="shared" si="117"/>
        <v>167797877200</v>
      </c>
      <c r="J387" s="26">
        <f t="shared" si="110"/>
        <v>167797.87719999999</v>
      </c>
      <c r="K387" s="27">
        <v>79199</v>
      </c>
      <c r="L387" s="27">
        <v>58.47</v>
      </c>
      <c r="M387" s="26">
        <f t="shared" si="118"/>
        <v>4154583910.5500998</v>
      </c>
      <c r="N387" s="26">
        <f t="shared" si="111"/>
        <v>4154.5839105501</v>
      </c>
      <c r="O387" s="26">
        <f t="shared" si="119"/>
        <v>261985559859.75</v>
      </c>
      <c r="P387" s="26">
        <f t="shared" si="112"/>
        <v>261985.55985975001</v>
      </c>
      <c r="Q387" s="27">
        <v>75496.354000000007</v>
      </c>
      <c r="R387" s="28">
        <f>Q387*28.8%</f>
        <v>21742.949951999999</v>
      </c>
      <c r="S387" s="28">
        <f>Q387*23.8%</f>
        <v>17968.132251999999</v>
      </c>
      <c r="T387" s="28">
        <f>Q387*13.3%</f>
        <v>10041.015082</v>
      </c>
      <c r="U387" s="28">
        <f>Q387*30%</f>
        <v>22648.906200000001</v>
      </c>
      <c r="V387" s="28">
        <f>Q387*4%</f>
        <v>3019.8541599999999</v>
      </c>
      <c r="W387" s="26">
        <f t="shared" si="120"/>
        <v>608707473249.95996</v>
      </c>
      <c r="X387" s="26">
        <f t="shared" si="121"/>
        <v>608707.47324995999</v>
      </c>
      <c r="Y387" s="26">
        <f t="shared" si="122"/>
        <v>11039831845.42</v>
      </c>
      <c r="Z387" s="26">
        <f t="shared" si="123"/>
        <v>11039.83184542</v>
      </c>
      <c r="AA387" s="9">
        <f t="shared" ref="AA387:AA450" si="124">G387+M387+W387</f>
        <v>11598358933160.5</v>
      </c>
      <c r="AB387" s="9">
        <v>1159.83589331605</v>
      </c>
      <c r="AC387" s="9">
        <f t="shared" ref="AC387:AC450" si="125">I387+O387+Y387</f>
        <v>440823268905.16998</v>
      </c>
      <c r="AD387" s="9">
        <v>440823.26890517003</v>
      </c>
      <c r="AE387" s="21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  <c r="DT387" s="22"/>
      <c r="DU387" s="22"/>
      <c r="DV387" s="22"/>
      <c r="DW387" s="22"/>
      <c r="DX387" s="22"/>
      <c r="DY387" s="22"/>
      <c r="DZ387" s="22"/>
      <c r="EA387" s="22"/>
      <c r="EB387" s="22"/>
      <c r="EC387" s="22"/>
      <c r="ED387" s="22"/>
      <c r="EE387" s="22"/>
      <c r="EF387" s="22"/>
      <c r="EG387" s="22"/>
      <c r="EH387" s="22"/>
      <c r="EI387" s="22"/>
      <c r="EJ387" s="22"/>
      <c r="EK387" s="22"/>
      <c r="EL387" s="22"/>
      <c r="EM387" s="22"/>
      <c r="EN387" s="22"/>
      <c r="EO387" s="22"/>
      <c r="EP387" s="22"/>
      <c r="EQ387" s="22"/>
      <c r="ER387" s="22"/>
      <c r="ES387" s="22"/>
      <c r="ET387" s="22"/>
      <c r="EU387" s="22"/>
      <c r="EV387" s="22"/>
      <c r="EW387" s="22"/>
      <c r="EX387" s="22"/>
      <c r="EY387" s="22"/>
      <c r="EZ387" s="22"/>
      <c r="FA387" s="22"/>
      <c r="FB387" s="22"/>
      <c r="FC387" s="22"/>
      <c r="FD387" s="22"/>
      <c r="FE387" s="22"/>
      <c r="FF387" s="22"/>
      <c r="FG387" s="22"/>
      <c r="FH387" s="22"/>
      <c r="FI387" s="22"/>
      <c r="FJ387" s="22"/>
      <c r="FK387" s="22"/>
      <c r="FL387" s="22"/>
      <c r="FM387" s="22"/>
      <c r="FN387" s="22"/>
      <c r="FO387" s="22"/>
      <c r="FP387" s="22"/>
      <c r="FQ387" s="22"/>
      <c r="FR387" s="22"/>
      <c r="FS387" s="22"/>
      <c r="FT387" s="22"/>
      <c r="FU387" s="22"/>
      <c r="FV387" s="22"/>
      <c r="FW387" s="22"/>
      <c r="FX387" s="22"/>
      <c r="FY387" s="22"/>
      <c r="FZ387" s="22"/>
      <c r="GA387" s="22"/>
      <c r="GB387" s="22"/>
      <c r="GC387" s="22"/>
      <c r="GD387" s="22"/>
      <c r="GE387" s="22"/>
      <c r="GF387" s="22"/>
      <c r="GG387" s="22"/>
      <c r="GH387" s="22"/>
      <c r="GI387" s="22"/>
      <c r="GJ387" s="22"/>
      <c r="GK387" s="22"/>
      <c r="GL387" s="22"/>
      <c r="GM387" s="22"/>
      <c r="GN387" s="22"/>
      <c r="GO387" s="22"/>
      <c r="GP387" s="22"/>
      <c r="GQ387" s="22"/>
      <c r="GR387" s="22"/>
      <c r="GS387" s="22"/>
      <c r="GT387" s="22"/>
    </row>
    <row r="388" spans="1:204">
      <c r="A388" s="7" t="s">
        <v>112</v>
      </c>
      <c r="B388" s="8">
        <v>2020</v>
      </c>
      <c r="C388" s="23">
        <v>269.44</v>
      </c>
      <c r="D388" s="24">
        <v>289.81</v>
      </c>
      <c r="E388" s="32">
        <v>1</v>
      </c>
      <c r="F388" s="33" t="s">
        <v>126</v>
      </c>
      <c r="G388" s="26">
        <f t="shared" si="115"/>
        <v>6593600502000</v>
      </c>
      <c r="H388" s="26">
        <f t="shared" si="116"/>
        <v>659.36005020000005</v>
      </c>
      <c r="I388" s="26">
        <f t="shared" si="117"/>
        <v>100842044400</v>
      </c>
      <c r="J388" s="26">
        <f t="shared" si="110"/>
        <v>100842.0444</v>
      </c>
      <c r="K388" s="27">
        <v>75057</v>
      </c>
      <c r="L388" s="27">
        <v>44.04</v>
      </c>
      <c r="M388" s="26">
        <f t="shared" si="118"/>
        <v>2965604657.9075999</v>
      </c>
      <c r="N388" s="26">
        <f t="shared" si="111"/>
        <v>2965.6046579076001</v>
      </c>
      <c r="O388" s="26">
        <f t="shared" si="119"/>
        <v>187009244091</v>
      </c>
      <c r="P388" s="26">
        <f t="shared" si="112"/>
        <v>187009.244091</v>
      </c>
      <c r="Q388" s="27">
        <v>45132.025000000001</v>
      </c>
      <c r="R388" s="28">
        <f>Q388*18%</f>
        <v>8123.7645000000002</v>
      </c>
      <c r="S388" s="28">
        <f>Q388*15.5%</f>
        <v>6995.4638750000004</v>
      </c>
      <c r="T388" s="28">
        <f>Q388*15.8%</f>
        <v>7130.85995</v>
      </c>
      <c r="U388" s="28">
        <f>Q388*44%</f>
        <v>19858.091</v>
      </c>
      <c r="V388" s="28">
        <f>Q388*6.7%</f>
        <v>3023.845675</v>
      </c>
      <c r="W388" s="26">
        <f t="shared" si="120"/>
        <v>329311236255.5</v>
      </c>
      <c r="X388" s="26">
        <f t="shared" si="121"/>
        <v>329311.2362555</v>
      </c>
      <c r="Y388" s="26">
        <f t="shared" si="122"/>
        <v>6174061020</v>
      </c>
      <c r="Z388" s="26">
        <f t="shared" si="123"/>
        <v>6174.0610200000001</v>
      </c>
      <c r="AA388" s="9">
        <f t="shared" si="124"/>
        <v>6925877342913.4102</v>
      </c>
      <c r="AB388" s="9">
        <v>692.58773429134101</v>
      </c>
      <c r="AC388" s="9">
        <f t="shared" si="125"/>
        <v>294025349511</v>
      </c>
      <c r="AD388" s="9">
        <v>294025.34951099998</v>
      </c>
      <c r="AE388" s="21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  <c r="DT388" s="22"/>
      <c r="DU388" s="22"/>
      <c r="DV388" s="22"/>
      <c r="DW388" s="22"/>
      <c r="DX388" s="22"/>
      <c r="DY388" s="22"/>
      <c r="DZ388" s="22"/>
      <c r="EA388" s="22"/>
      <c r="EB388" s="22"/>
      <c r="EC388" s="22"/>
      <c r="ED388" s="22"/>
      <c r="EE388" s="22"/>
      <c r="EF388" s="22"/>
      <c r="EG388" s="22"/>
      <c r="EH388" s="22"/>
      <c r="EI388" s="22"/>
      <c r="EJ388" s="22"/>
      <c r="EK388" s="22"/>
      <c r="EL388" s="22"/>
      <c r="EM388" s="22"/>
      <c r="EN388" s="22"/>
      <c r="EO388" s="22"/>
      <c r="EP388" s="22"/>
      <c r="EQ388" s="22"/>
      <c r="ER388" s="22"/>
      <c r="ES388" s="22"/>
      <c r="ET388" s="22"/>
      <c r="EU388" s="22"/>
      <c r="EV388" s="22"/>
      <c r="EW388" s="22"/>
      <c r="EX388" s="22"/>
      <c r="EY388" s="22"/>
      <c r="EZ388" s="22"/>
      <c r="FA388" s="22"/>
      <c r="FB388" s="22"/>
      <c r="FC388" s="22"/>
      <c r="FD388" s="22"/>
      <c r="FE388" s="22"/>
      <c r="FF388" s="22"/>
      <c r="FG388" s="22"/>
      <c r="FH388" s="22"/>
      <c r="FI388" s="22"/>
      <c r="FJ388" s="22"/>
      <c r="FK388" s="22"/>
      <c r="FL388" s="22"/>
      <c r="FM388" s="22"/>
      <c r="FN388" s="22"/>
      <c r="FO388" s="22"/>
      <c r="FP388" s="22"/>
      <c r="FQ388" s="22"/>
      <c r="FR388" s="22"/>
      <c r="FS388" s="22"/>
      <c r="FT388" s="22"/>
      <c r="FU388" s="22"/>
      <c r="FV388" s="22"/>
      <c r="FW388" s="22"/>
      <c r="FX388" s="22"/>
      <c r="FY388" s="22"/>
      <c r="FZ388" s="22"/>
      <c r="GA388" s="22"/>
      <c r="GB388" s="22"/>
      <c r="GC388" s="22"/>
      <c r="GD388" s="22"/>
      <c r="GE388" s="22"/>
      <c r="GF388" s="22"/>
      <c r="GG388" s="22"/>
      <c r="GH388" s="22"/>
      <c r="GI388" s="22"/>
      <c r="GJ388" s="22"/>
      <c r="GK388" s="22"/>
      <c r="GL388" s="22"/>
      <c r="GM388" s="22"/>
      <c r="GN388" s="22"/>
      <c r="GO388" s="22"/>
      <c r="GP388" s="22"/>
      <c r="GQ388" s="22"/>
      <c r="GR388" s="22"/>
      <c r="GS388" s="22"/>
      <c r="GT388" s="22"/>
    </row>
    <row r="389" spans="1:204">
      <c r="A389" s="7" t="s">
        <v>112</v>
      </c>
      <c r="B389" s="8">
        <v>2021</v>
      </c>
      <c r="C389" s="23">
        <v>325.32</v>
      </c>
      <c r="D389" s="24">
        <v>270.27</v>
      </c>
      <c r="E389" s="32">
        <v>1</v>
      </c>
      <c r="F389" s="33" t="s">
        <v>127</v>
      </c>
      <c r="G389" s="26">
        <f t="shared" si="115"/>
        <v>7168271252000</v>
      </c>
      <c r="H389" s="26">
        <f t="shared" si="116"/>
        <v>716.82712519999995</v>
      </c>
      <c r="I389" s="26">
        <f t="shared" si="117"/>
        <v>110339378800</v>
      </c>
      <c r="J389" s="26">
        <f t="shared" si="110"/>
        <v>110339.37880000001</v>
      </c>
      <c r="K389" s="27">
        <v>74863</v>
      </c>
      <c r="L389" s="27">
        <v>43.96</v>
      </c>
      <c r="M389" s="26">
        <f t="shared" si="118"/>
        <v>2952566265.7315998</v>
      </c>
      <c r="N389" s="26">
        <f t="shared" si="111"/>
        <v>2952.5662657316002</v>
      </c>
      <c r="O389" s="26">
        <f t="shared" si="119"/>
        <v>186187050931</v>
      </c>
      <c r="P389" s="26">
        <f t="shared" si="112"/>
        <v>186187.05093100001</v>
      </c>
      <c r="Q389" s="27">
        <v>48395.58</v>
      </c>
      <c r="R389" s="28">
        <f>Q389*19.5%</f>
        <v>9437.1381000000001</v>
      </c>
      <c r="S389" s="28">
        <f>Q389*16.2%</f>
        <v>7840.0839599999999</v>
      </c>
      <c r="T389" s="28">
        <f>Q389*14%</f>
        <v>6775.3811999999998</v>
      </c>
      <c r="U389" s="28">
        <f>Q389*44.3%</f>
        <v>21439.24194</v>
      </c>
      <c r="V389" s="28">
        <f>Q389*6.1%</f>
        <v>2952.1303800000001</v>
      </c>
      <c r="W389" s="26">
        <f t="shared" si="120"/>
        <v>355320348360</v>
      </c>
      <c r="X389" s="26">
        <f t="shared" si="121"/>
        <v>355320.34836</v>
      </c>
      <c r="Y389" s="26">
        <f t="shared" si="122"/>
        <v>6639873576</v>
      </c>
      <c r="Z389" s="26">
        <f t="shared" si="123"/>
        <v>6639.873576</v>
      </c>
      <c r="AA389" s="9">
        <f t="shared" si="124"/>
        <v>7526544166625.7305</v>
      </c>
      <c r="AB389" s="9">
        <v>752.654416662573</v>
      </c>
      <c r="AC389" s="9">
        <f t="shared" si="125"/>
        <v>303166303307</v>
      </c>
      <c r="AD389" s="9">
        <v>303166.30330700002</v>
      </c>
      <c r="AE389" s="21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  <c r="DT389" s="22"/>
      <c r="DU389" s="22"/>
      <c r="DV389" s="22"/>
      <c r="DW389" s="22"/>
      <c r="DX389" s="22"/>
      <c r="DY389" s="22"/>
      <c r="DZ389" s="22"/>
      <c r="EA389" s="22"/>
      <c r="EB389" s="22"/>
      <c r="EC389" s="22"/>
      <c r="ED389" s="22"/>
      <c r="EE389" s="22"/>
      <c r="EF389" s="22"/>
      <c r="EG389" s="22"/>
      <c r="EH389" s="22"/>
      <c r="EI389" s="22"/>
      <c r="EJ389" s="22"/>
      <c r="EK389" s="22"/>
      <c r="EL389" s="22"/>
      <c r="EM389" s="22"/>
      <c r="EN389" s="22"/>
      <c r="EO389" s="22"/>
      <c r="EP389" s="22"/>
      <c r="EQ389" s="22"/>
      <c r="ER389" s="22"/>
      <c r="ES389" s="22"/>
      <c r="ET389" s="22"/>
      <c r="EU389" s="22"/>
      <c r="EV389" s="22"/>
      <c r="EW389" s="22"/>
      <c r="EX389" s="22"/>
      <c r="EY389" s="22"/>
      <c r="EZ389" s="22"/>
      <c r="FA389" s="22"/>
      <c r="FB389" s="22"/>
      <c r="FC389" s="22"/>
      <c r="FD389" s="22"/>
      <c r="FE389" s="22"/>
      <c r="FF389" s="22"/>
      <c r="FG389" s="22"/>
      <c r="FH389" s="22"/>
      <c r="FI389" s="22"/>
      <c r="FJ389" s="22"/>
      <c r="FK389" s="22"/>
      <c r="FL389" s="22"/>
      <c r="FM389" s="22"/>
      <c r="FN389" s="22"/>
      <c r="FO389" s="22"/>
      <c r="FP389" s="22"/>
      <c r="FQ389" s="22"/>
      <c r="FR389" s="22"/>
      <c r="FS389" s="22"/>
      <c r="FT389" s="22"/>
      <c r="FU389" s="22"/>
      <c r="FV389" s="22"/>
      <c r="FW389" s="22"/>
      <c r="FX389" s="22"/>
      <c r="FY389" s="22"/>
      <c r="FZ389" s="22"/>
      <c r="GA389" s="22"/>
      <c r="GB389" s="22"/>
      <c r="GC389" s="22"/>
      <c r="GD389" s="22"/>
      <c r="GE389" s="22"/>
      <c r="GF389" s="22"/>
      <c r="GG389" s="22"/>
      <c r="GH389" s="22"/>
      <c r="GI389" s="22"/>
      <c r="GJ389" s="22"/>
      <c r="GK389" s="22"/>
      <c r="GL389" s="22"/>
      <c r="GM389" s="22"/>
      <c r="GN389" s="22"/>
      <c r="GO389" s="22"/>
      <c r="GP389" s="22"/>
      <c r="GQ389" s="22"/>
      <c r="GR389" s="22"/>
      <c r="GS389" s="22"/>
      <c r="GT389" s="22"/>
    </row>
    <row r="390" spans="1:204">
      <c r="A390" s="7" t="s">
        <v>112</v>
      </c>
      <c r="B390" s="8">
        <v>2022</v>
      </c>
      <c r="C390" s="23">
        <v>223.11</v>
      </c>
      <c r="D390" s="24">
        <v>168.59</v>
      </c>
      <c r="E390" s="32">
        <v>0.9</v>
      </c>
      <c r="F390" s="33">
        <v>462.3</v>
      </c>
      <c r="G390" s="26">
        <f t="shared" si="115"/>
        <v>4598579748000</v>
      </c>
      <c r="H390" s="26">
        <f t="shared" si="116"/>
        <v>459.85797480000002</v>
      </c>
      <c r="I390" s="26">
        <f t="shared" si="117"/>
        <v>71068257600</v>
      </c>
      <c r="J390" s="26">
        <f t="shared" si="110"/>
        <v>71068.257599999997</v>
      </c>
      <c r="K390" s="27">
        <v>74949</v>
      </c>
      <c r="L390" s="27">
        <v>39.03</v>
      </c>
      <c r="M390" s="26">
        <f t="shared" si="118"/>
        <v>2624455038.6999002</v>
      </c>
      <c r="N390" s="26">
        <f t="shared" si="111"/>
        <v>2624.4550386998999</v>
      </c>
      <c r="O390" s="26">
        <f t="shared" si="119"/>
        <v>165496554515.25</v>
      </c>
      <c r="P390" s="26">
        <f t="shared" si="112"/>
        <v>165496.55451525</v>
      </c>
      <c r="Q390" s="27">
        <v>48000</v>
      </c>
      <c r="R390" s="28">
        <f>Q390*19.5%</f>
        <v>9360</v>
      </c>
      <c r="S390" s="28">
        <f>Q390*16.2%</f>
        <v>7776</v>
      </c>
      <c r="T390" s="28">
        <f>Q390*14%</f>
        <v>6720</v>
      </c>
      <c r="U390" s="28">
        <f>Q390*44.3%</f>
        <v>21264</v>
      </c>
      <c r="V390" s="28">
        <f>Q390*6.1%</f>
        <v>2928</v>
      </c>
      <c r="W390" s="26">
        <f t="shared" si="120"/>
        <v>352416000000</v>
      </c>
      <c r="X390" s="26">
        <f t="shared" si="121"/>
        <v>352416</v>
      </c>
      <c r="Y390" s="26">
        <f t="shared" si="122"/>
        <v>6585600000</v>
      </c>
      <c r="Z390" s="26">
        <f t="shared" si="123"/>
        <v>6585.6</v>
      </c>
      <c r="AA390" s="9">
        <f t="shared" si="124"/>
        <v>4953620203038.7002</v>
      </c>
      <c r="AB390" s="9">
        <v>495.36202030387</v>
      </c>
      <c r="AC390" s="9">
        <f t="shared" si="125"/>
        <v>243150412115.25</v>
      </c>
      <c r="AD390" s="9">
        <v>243150.41211524999</v>
      </c>
      <c r="AE390" s="21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  <c r="DT390" s="22"/>
      <c r="DU390" s="22"/>
      <c r="DV390" s="22"/>
      <c r="DW390" s="22"/>
      <c r="DX390" s="22"/>
      <c r="DY390" s="22"/>
      <c r="DZ390" s="22"/>
      <c r="EA390" s="22"/>
      <c r="EB390" s="22"/>
      <c r="EC390" s="22"/>
      <c r="ED390" s="22"/>
      <c r="EE390" s="22"/>
      <c r="EF390" s="22"/>
      <c r="EG390" s="22"/>
      <c r="EH390" s="22"/>
      <c r="EI390" s="22"/>
      <c r="EJ390" s="22"/>
      <c r="EK390" s="22"/>
      <c r="EL390" s="22"/>
      <c r="EM390" s="22"/>
      <c r="EN390" s="22"/>
      <c r="EO390" s="22"/>
      <c r="EP390" s="22"/>
      <c r="EQ390" s="22"/>
      <c r="ER390" s="22"/>
      <c r="ES390" s="22"/>
      <c r="ET390" s="22"/>
      <c r="EU390" s="22"/>
      <c r="EV390" s="22"/>
      <c r="EW390" s="22"/>
      <c r="EX390" s="22"/>
      <c r="EY390" s="22"/>
      <c r="EZ390" s="22"/>
      <c r="FA390" s="22"/>
      <c r="FB390" s="22"/>
      <c r="FC390" s="22"/>
      <c r="FD390" s="22"/>
      <c r="FE390" s="22"/>
      <c r="FF390" s="22"/>
      <c r="FG390" s="22"/>
      <c r="FH390" s="22"/>
      <c r="FI390" s="22"/>
      <c r="FJ390" s="22"/>
      <c r="FK390" s="22"/>
      <c r="FL390" s="22"/>
      <c r="FM390" s="22"/>
      <c r="FN390" s="22"/>
      <c r="FO390" s="22"/>
      <c r="FP390" s="22"/>
      <c r="FQ390" s="22"/>
      <c r="FR390" s="22"/>
      <c r="FS390" s="22"/>
      <c r="FT390" s="22"/>
      <c r="FU390" s="22"/>
      <c r="FV390" s="22"/>
      <c r="FW390" s="22"/>
      <c r="FX390" s="22"/>
      <c r="FY390" s="22"/>
      <c r="FZ390" s="22"/>
      <c r="GA390" s="22"/>
      <c r="GB390" s="22"/>
      <c r="GC390" s="22"/>
      <c r="GD390" s="22"/>
      <c r="GE390" s="22"/>
      <c r="GF390" s="22"/>
      <c r="GG390" s="22"/>
      <c r="GH390" s="22"/>
      <c r="GI390" s="22"/>
      <c r="GJ390" s="22"/>
      <c r="GK390" s="22"/>
      <c r="GL390" s="22"/>
      <c r="GM390" s="22"/>
      <c r="GN390" s="22"/>
      <c r="GO390" s="22"/>
      <c r="GP390" s="22"/>
      <c r="GQ390" s="22"/>
      <c r="GR390" s="22"/>
      <c r="GS390" s="22"/>
      <c r="GT390" s="22"/>
    </row>
    <row r="391" spans="1:204">
      <c r="A391" s="7" t="s">
        <v>112</v>
      </c>
      <c r="B391" s="8">
        <v>2023</v>
      </c>
      <c r="C391" s="23">
        <v>529.03</v>
      </c>
      <c r="D391" s="24">
        <v>284.14</v>
      </c>
      <c r="E391" s="32">
        <v>1</v>
      </c>
      <c r="F391" s="33" t="s">
        <v>128</v>
      </c>
      <c r="G391" s="26">
        <f t="shared" si="115"/>
        <v>10768612052000</v>
      </c>
      <c r="H391" s="26">
        <f t="shared" si="116"/>
        <v>1076.8612052000001</v>
      </c>
      <c r="I391" s="26">
        <f t="shared" si="117"/>
        <v>166771925600</v>
      </c>
      <c r="J391" s="26">
        <f t="shared" si="110"/>
        <v>166771.92559999999</v>
      </c>
      <c r="K391" s="27">
        <v>72925</v>
      </c>
      <c r="L391" s="27">
        <v>51.03</v>
      </c>
      <c r="M391" s="26">
        <f t="shared" si="118"/>
        <v>3338695018.4175</v>
      </c>
      <c r="N391" s="26">
        <f t="shared" si="111"/>
        <v>3338.6950184174998</v>
      </c>
      <c r="O391" s="26">
        <f t="shared" si="119"/>
        <v>210536097581.25</v>
      </c>
      <c r="P391" s="26">
        <f t="shared" si="112"/>
        <v>210536.09758125001</v>
      </c>
      <c r="Q391" s="27">
        <v>68000</v>
      </c>
      <c r="R391" s="28">
        <f>Q391*19.5%</f>
        <v>13260</v>
      </c>
      <c r="S391" s="28">
        <f>Q391*16.2%</f>
        <v>11016</v>
      </c>
      <c r="T391" s="28">
        <f>Q391*14%</f>
        <v>9520</v>
      </c>
      <c r="U391" s="28">
        <f>Q391*44.3%</f>
        <v>30124</v>
      </c>
      <c r="V391" s="28">
        <f>Q391*6.1%</f>
        <v>4148</v>
      </c>
      <c r="W391" s="26">
        <f t="shared" si="120"/>
        <v>499256000000</v>
      </c>
      <c r="X391" s="26">
        <f t="shared" si="121"/>
        <v>499256</v>
      </c>
      <c r="Y391" s="26">
        <f t="shared" si="122"/>
        <v>9329600000</v>
      </c>
      <c r="Z391" s="26">
        <f t="shared" si="123"/>
        <v>9329.6</v>
      </c>
      <c r="AA391" s="9">
        <f t="shared" si="124"/>
        <v>11271206747018.4</v>
      </c>
      <c r="AB391" s="9">
        <v>1127.12067470184</v>
      </c>
      <c r="AC391" s="9">
        <f t="shared" si="125"/>
        <v>386637623181.25</v>
      </c>
      <c r="AD391" s="9">
        <v>386637.62318125</v>
      </c>
      <c r="AE391" s="21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  <c r="DU391" s="22"/>
      <c r="DV391" s="22"/>
      <c r="DW391" s="22"/>
      <c r="DX391" s="22"/>
      <c r="DY391" s="22"/>
      <c r="DZ391" s="22"/>
      <c r="EA391" s="22"/>
      <c r="EB391" s="22"/>
      <c r="EC391" s="22"/>
      <c r="ED391" s="22"/>
      <c r="EE391" s="22"/>
      <c r="EF391" s="22"/>
      <c r="EG391" s="22"/>
      <c r="EH391" s="22"/>
      <c r="EI391" s="22"/>
      <c r="EJ391" s="22"/>
      <c r="EK391" s="22"/>
      <c r="EL391" s="22"/>
      <c r="EM391" s="22"/>
      <c r="EN391" s="22"/>
      <c r="EO391" s="22"/>
      <c r="EP391" s="22"/>
      <c r="EQ391" s="22"/>
      <c r="ER391" s="22"/>
      <c r="ES391" s="22"/>
      <c r="ET391" s="22"/>
      <c r="EU391" s="22"/>
      <c r="EV391" s="22"/>
      <c r="EW391" s="22"/>
      <c r="EX391" s="22"/>
      <c r="EY391" s="22"/>
      <c r="EZ391" s="22"/>
      <c r="FA391" s="22"/>
      <c r="FB391" s="22"/>
      <c r="FC391" s="22"/>
      <c r="FD391" s="22"/>
      <c r="FE391" s="22"/>
      <c r="FF391" s="22"/>
      <c r="FG391" s="22"/>
      <c r="FH391" s="22"/>
      <c r="FI391" s="22"/>
      <c r="FJ391" s="22"/>
      <c r="FK391" s="22"/>
      <c r="FL391" s="22"/>
      <c r="FM391" s="22"/>
      <c r="FN391" s="22"/>
      <c r="FO391" s="22"/>
      <c r="FP391" s="22"/>
      <c r="FQ391" s="22"/>
      <c r="FR391" s="22"/>
      <c r="FS391" s="22"/>
      <c r="FT391" s="22"/>
      <c r="FU391" s="22"/>
      <c r="FV391" s="22"/>
      <c r="FW391" s="22"/>
      <c r="FX391" s="22"/>
      <c r="FY391" s="22"/>
      <c r="FZ391" s="22"/>
      <c r="GA391" s="22"/>
      <c r="GB391" s="22"/>
      <c r="GC391" s="22"/>
      <c r="GD391" s="22"/>
      <c r="GE391" s="22"/>
      <c r="GF391" s="22"/>
      <c r="GG391" s="22"/>
      <c r="GH391" s="22"/>
      <c r="GI391" s="22"/>
      <c r="GJ391" s="22"/>
      <c r="GK391" s="22"/>
      <c r="GL391" s="22"/>
      <c r="GM391" s="22"/>
      <c r="GN391" s="22"/>
      <c r="GO391" s="22"/>
      <c r="GP391" s="22"/>
      <c r="GQ391" s="22"/>
      <c r="GR391" s="22"/>
      <c r="GS391" s="22"/>
      <c r="GT391" s="22"/>
    </row>
    <row r="392" spans="1:204">
      <c r="A392" s="7" t="s">
        <v>112</v>
      </c>
      <c r="B392" s="8">
        <v>2024</v>
      </c>
      <c r="C392" s="28">
        <v>603.72</v>
      </c>
      <c r="D392" s="28">
        <v>316.52999999999997</v>
      </c>
      <c r="E392" s="34">
        <v>0.77</v>
      </c>
      <c r="F392" s="33">
        <v>1421.4</v>
      </c>
      <c r="G392" s="26">
        <f t="shared" si="115"/>
        <v>13696065698000</v>
      </c>
      <c r="H392" s="26">
        <f t="shared" si="116"/>
        <v>1369.6065698</v>
      </c>
      <c r="I392" s="26">
        <f t="shared" si="117"/>
        <v>210876663000</v>
      </c>
      <c r="J392" s="26">
        <f t="shared" si="110"/>
        <v>210876.663</v>
      </c>
      <c r="K392" s="31">
        <v>72925</v>
      </c>
      <c r="L392" s="31">
        <v>51.03</v>
      </c>
      <c r="M392" s="26">
        <f t="shared" si="118"/>
        <v>3338695018.4175</v>
      </c>
      <c r="N392" s="26">
        <f t="shared" ref="N392" si="126">M392/10000000000</f>
        <v>0.33386950184175002</v>
      </c>
      <c r="O392" s="26">
        <f t="shared" si="119"/>
        <v>210536097581.25</v>
      </c>
      <c r="P392" s="26">
        <f t="shared" si="112"/>
        <v>210536.09758125001</v>
      </c>
      <c r="Q392" s="31">
        <v>104803.79</v>
      </c>
      <c r="R392" s="28">
        <f>Q392*19.5%</f>
        <v>20436.73905</v>
      </c>
      <c r="S392" s="28">
        <f>Q392*16.2%</f>
        <v>16978.21398</v>
      </c>
      <c r="T392" s="28">
        <f>Q392*14%</f>
        <v>14672.5306</v>
      </c>
      <c r="U392" s="28">
        <f>Q392*44.3%</f>
        <v>46428.078970000002</v>
      </c>
      <c r="V392" s="28">
        <f>Q392*6.1%</f>
        <v>6393.0311899999997</v>
      </c>
      <c r="W392" s="26">
        <f t="shared" si="120"/>
        <v>769469426180</v>
      </c>
      <c r="X392" s="26">
        <f t="shared" si="121"/>
        <v>769469.42617999995</v>
      </c>
      <c r="Y392" s="26">
        <f t="shared" si="122"/>
        <v>14379079988</v>
      </c>
      <c r="Z392" s="26">
        <f t="shared" si="123"/>
        <v>14379.079988</v>
      </c>
      <c r="AA392" s="9">
        <f t="shared" si="124"/>
        <v>14468873819198.4</v>
      </c>
      <c r="AB392" s="9">
        <v>1446.88738191984</v>
      </c>
      <c r="AC392" s="9">
        <f t="shared" si="125"/>
        <v>435791840569.25</v>
      </c>
      <c r="AD392" s="9">
        <v>435791.84056924999</v>
      </c>
      <c r="AE392" s="21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  <c r="DT392" s="22"/>
      <c r="DU392" s="22"/>
      <c r="DV392" s="22"/>
      <c r="DW392" s="22"/>
      <c r="DX392" s="22"/>
      <c r="DY392" s="22"/>
      <c r="DZ392" s="22"/>
      <c r="EA392" s="22"/>
      <c r="EB392" s="22"/>
      <c r="EC392" s="22"/>
      <c r="ED392" s="22"/>
      <c r="EE392" s="22"/>
      <c r="EF392" s="22"/>
      <c r="EG392" s="22"/>
      <c r="EH392" s="22"/>
      <c r="EI392" s="22"/>
      <c r="EJ392" s="22"/>
      <c r="EK392" s="22"/>
      <c r="EL392" s="22"/>
      <c r="EM392" s="22"/>
      <c r="EN392" s="22"/>
      <c r="EO392" s="22"/>
      <c r="EP392" s="22"/>
      <c r="EQ392" s="22"/>
      <c r="ER392" s="22"/>
      <c r="ES392" s="22"/>
      <c r="ET392" s="22"/>
      <c r="EU392" s="22"/>
      <c r="EV392" s="22"/>
      <c r="EW392" s="22"/>
      <c r="EX392" s="22"/>
      <c r="EY392" s="22"/>
      <c r="EZ392" s="22"/>
      <c r="FA392" s="22"/>
      <c r="FB392" s="22"/>
      <c r="FC392" s="22"/>
      <c r="FD392" s="22"/>
      <c r="FE392" s="22"/>
      <c r="FF392" s="22"/>
      <c r="FG392" s="22"/>
      <c r="FH392" s="22"/>
      <c r="FI392" s="22"/>
      <c r="FJ392" s="22"/>
      <c r="FK392" s="22"/>
      <c r="FL392" s="22"/>
      <c r="FM392" s="22"/>
      <c r="FN392" s="22"/>
      <c r="FO392" s="22"/>
      <c r="FP392" s="22"/>
      <c r="FQ392" s="22"/>
      <c r="FR392" s="22"/>
      <c r="FS392" s="22"/>
      <c r="FT392" s="22"/>
      <c r="FU392" s="22"/>
      <c r="FV392" s="22"/>
      <c r="FW392" s="22"/>
      <c r="FX392" s="22"/>
      <c r="FY392" s="22"/>
      <c r="FZ392" s="22"/>
      <c r="GA392" s="22"/>
      <c r="GB392" s="22"/>
      <c r="GC392" s="22"/>
      <c r="GD392" s="22"/>
      <c r="GE392" s="22"/>
      <c r="GF392" s="22"/>
      <c r="GG392" s="22"/>
      <c r="GH392" s="22"/>
      <c r="GI392" s="22"/>
      <c r="GJ392" s="22"/>
      <c r="GK392" s="22"/>
      <c r="GL392" s="22"/>
      <c r="GM392" s="22"/>
      <c r="GN392" s="22"/>
      <c r="GO392" s="22"/>
      <c r="GP392" s="22"/>
      <c r="GQ392" s="22"/>
      <c r="GR392" s="22"/>
      <c r="GS392" s="22"/>
      <c r="GT392" s="22"/>
      <c r="GU392" s="22"/>
      <c r="GV392" s="22"/>
    </row>
    <row r="393" spans="1:204">
      <c r="A393" s="7" t="s">
        <v>129</v>
      </c>
      <c r="B393" s="8">
        <v>2008</v>
      </c>
      <c r="C393" s="23">
        <v>163</v>
      </c>
      <c r="D393" s="24">
        <v>227.79</v>
      </c>
      <c r="E393" s="32">
        <v>3.44</v>
      </c>
      <c r="F393" s="31">
        <v>31.297122999999999</v>
      </c>
      <c r="G393" s="26">
        <f t="shared" si="115"/>
        <v>838437118559.69995</v>
      </c>
      <c r="H393" s="26">
        <f t="shared" si="116"/>
        <v>83.84371185597</v>
      </c>
      <c r="I393" s="26">
        <f t="shared" si="117"/>
        <v>14891768916.200001</v>
      </c>
      <c r="J393" s="26">
        <f t="shared" ref="J393:J443" si="127">I393/1000000</f>
        <v>14891.768916200001</v>
      </c>
      <c r="K393" s="27">
        <v>42968</v>
      </c>
      <c r="L393" s="27">
        <v>62.41</v>
      </c>
      <c r="M393" s="26">
        <f t="shared" si="118"/>
        <v>2405880570.9496002</v>
      </c>
      <c r="N393" s="26">
        <f t="shared" ref="N393:N442" si="128">M393/1000000</f>
        <v>2405.8805709496</v>
      </c>
      <c r="O393" s="26">
        <f t="shared" si="119"/>
        <v>151713380186</v>
      </c>
      <c r="P393" s="26">
        <f t="shared" ref="P393:P443" si="129">O393/1000000</f>
        <v>151713.38018599999</v>
      </c>
      <c r="Q393" s="27">
        <v>8190.23</v>
      </c>
      <c r="R393" s="28">
        <f>Q393*27.3%</f>
        <v>2235.9327899999998</v>
      </c>
      <c r="S393" s="28">
        <f>Q393*24.9%</f>
        <v>2039.36727</v>
      </c>
      <c r="T393" s="28">
        <f>Q393*3.3%</f>
        <v>270.27758999999998</v>
      </c>
      <c r="U393" s="28">
        <f>Q393*36.7%</f>
        <v>3005.81441</v>
      </c>
      <c r="V393" s="28">
        <f>Q393*7.8%</f>
        <v>638.83794</v>
      </c>
      <c r="W393" s="26">
        <f t="shared" si="120"/>
        <v>64368819420.599998</v>
      </c>
      <c r="X393" s="26">
        <f t="shared" si="121"/>
        <v>64368.819420599997</v>
      </c>
      <c r="Y393" s="26">
        <f t="shared" si="122"/>
        <v>1156788085.2</v>
      </c>
      <c r="Z393" s="26">
        <f t="shared" si="123"/>
        <v>1156.7880852000001</v>
      </c>
      <c r="AA393" s="9">
        <f t="shared" si="124"/>
        <v>905211818551.25</v>
      </c>
      <c r="AB393" s="9">
        <v>90.521181855124993</v>
      </c>
      <c r="AC393" s="9">
        <f t="shared" si="125"/>
        <v>167761937187.39999</v>
      </c>
      <c r="AD393" s="9">
        <v>167761.93718740001</v>
      </c>
      <c r="AE393" s="21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  <c r="DT393" s="22"/>
      <c r="DU393" s="22"/>
      <c r="DV393" s="22"/>
      <c r="DW393" s="22"/>
      <c r="DX393" s="22"/>
      <c r="DY393" s="22"/>
      <c r="DZ393" s="22"/>
      <c r="EA393" s="22"/>
      <c r="EB393" s="22"/>
      <c r="EC393" s="22"/>
      <c r="ED393" s="22"/>
      <c r="EE393" s="22"/>
      <c r="EF393" s="22"/>
      <c r="EG393" s="22"/>
      <c r="EH393" s="22"/>
      <c r="EI393" s="22"/>
      <c r="EJ393" s="22"/>
      <c r="EK393" s="22"/>
      <c r="EL393" s="22"/>
      <c r="EM393" s="22"/>
      <c r="EN393" s="22"/>
      <c r="EO393" s="22"/>
      <c r="EP393" s="22"/>
      <c r="EQ393" s="22"/>
      <c r="ER393" s="22"/>
      <c r="ES393" s="22"/>
      <c r="ET393" s="22"/>
      <c r="EU393" s="22"/>
      <c r="EV393" s="22"/>
      <c r="EW393" s="22"/>
      <c r="EX393" s="22"/>
      <c r="EY393" s="22"/>
      <c r="EZ393" s="22"/>
      <c r="FA393" s="22"/>
      <c r="FB393" s="22"/>
      <c r="FC393" s="22"/>
      <c r="FD393" s="22"/>
      <c r="FE393" s="22"/>
      <c r="FF393" s="22"/>
      <c r="FG393" s="22"/>
      <c r="FH393" s="22"/>
      <c r="FI393" s="22"/>
      <c r="FJ393" s="22"/>
      <c r="FK393" s="22"/>
      <c r="FL393" s="22"/>
      <c r="FM393" s="22"/>
      <c r="FN393" s="22"/>
      <c r="FO393" s="22"/>
      <c r="FP393" s="22"/>
      <c r="FQ393" s="22"/>
      <c r="FR393" s="22"/>
      <c r="FS393" s="22"/>
      <c r="FT393" s="22"/>
      <c r="FU393" s="22"/>
      <c r="FV393" s="22"/>
      <c r="FW393" s="22"/>
      <c r="FX393" s="22"/>
      <c r="FY393" s="22"/>
      <c r="FZ393" s="22"/>
      <c r="GA393" s="22"/>
      <c r="GB393" s="22"/>
      <c r="GC393" s="22"/>
      <c r="GD393" s="22"/>
      <c r="GE393" s="22"/>
      <c r="GF393" s="22"/>
      <c r="GG393" s="22"/>
      <c r="GH393" s="22"/>
      <c r="GI393" s="22"/>
      <c r="GJ393" s="22"/>
      <c r="GK393" s="22"/>
      <c r="GL393" s="22"/>
      <c r="GM393" s="22"/>
      <c r="GN393" s="22"/>
      <c r="GO393" s="22"/>
      <c r="GP393" s="22"/>
      <c r="GQ393" s="22"/>
      <c r="GR393" s="22"/>
      <c r="GS393" s="22"/>
      <c r="GT393" s="22"/>
    </row>
    <row r="394" spans="1:204">
      <c r="A394" s="7" t="s">
        <v>129</v>
      </c>
      <c r="B394" s="8">
        <v>2009</v>
      </c>
      <c r="C394" s="23">
        <v>162.41</v>
      </c>
      <c r="D394" s="24">
        <v>240.11</v>
      </c>
      <c r="E394" s="32">
        <v>4.09</v>
      </c>
      <c r="F394" s="31">
        <v>83.313548999999995</v>
      </c>
      <c r="G394" s="26">
        <f t="shared" si="115"/>
        <v>1322344596981.1001</v>
      </c>
      <c r="H394" s="26">
        <f t="shared" si="116"/>
        <v>132.23445969810999</v>
      </c>
      <c r="I394" s="26">
        <f t="shared" si="117"/>
        <v>21916280240.599998</v>
      </c>
      <c r="J394" s="26">
        <f t="shared" si="127"/>
        <v>21916.280240600001</v>
      </c>
      <c r="K394" s="27">
        <v>48259</v>
      </c>
      <c r="L394" s="27">
        <v>58.35</v>
      </c>
      <c r="M394" s="26">
        <f t="shared" si="118"/>
        <v>2526352352.2005</v>
      </c>
      <c r="N394" s="26">
        <f t="shared" si="128"/>
        <v>2526.3523522004998</v>
      </c>
      <c r="O394" s="26">
        <f t="shared" si="119"/>
        <v>159310258173.75</v>
      </c>
      <c r="P394" s="26">
        <f t="shared" si="129"/>
        <v>159310.25817374999</v>
      </c>
      <c r="Q394" s="27">
        <v>10439.950000000001</v>
      </c>
      <c r="R394" s="28">
        <f>Q394*28.9%</f>
        <v>3017.1455500000002</v>
      </c>
      <c r="S394" s="28">
        <f>Q394*23.4%</f>
        <v>2442.9483</v>
      </c>
      <c r="T394" s="28">
        <f>Q394*3.5%</f>
        <v>365.39825000000002</v>
      </c>
      <c r="U394" s="28">
        <f>Q394*35.9%</f>
        <v>3747.9420500000001</v>
      </c>
      <c r="V394" s="28">
        <f>Q394*8.4%</f>
        <v>876.95579999999995</v>
      </c>
      <c r="W394" s="26">
        <f t="shared" si="120"/>
        <v>79909465290</v>
      </c>
      <c r="X394" s="26">
        <f t="shared" si="121"/>
        <v>79909.465289999993</v>
      </c>
      <c r="Y394" s="26">
        <f t="shared" si="122"/>
        <v>1442748890.25</v>
      </c>
      <c r="Z394" s="26">
        <f t="shared" si="123"/>
        <v>1442.7488902499999</v>
      </c>
      <c r="AA394" s="9">
        <f t="shared" si="124"/>
        <v>1404780414623.3</v>
      </c>
      <c r="AB394" s="9">
        <v>140.47804146233</v>
      </c>
      <c r="AC394" s="9">
        <f t="shared" si="125"/>
        <v>182669287304.60001</v>
      </c>
      <c r="AD394" s="9">
        <v>182669.2873046</v>
      </c>
      <c r="AE394" s="21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  <c r="DT394" s="22"/>
      <c r="DU394" s="22"/>
      <c r="DV394" s="22"/>
      <c r="DW394" s="22"/>
      <c r="DX394" s="22"/>
      <c r="DY394" s="22"/>
      <c r="DZ394" s="22"/>
      <c r="EA394" s="22"/>
      <c r="EB394" s="22"/>
      <c r="EC394" s="22"/>
      <c r="ED394" s="22"/>
      <c r="EE394" s="22"/>
      <c r="EF394" s="22"/>
      <c r="EG394" s="22"/>
      <c r="EH394" s="22"/>
      <c r="EI394" s="22"/>
      <c r="EJ394" s="22"/>
      <c r="EK394" s="22"/>
      <c r="EL394" s="22"/>
      <c r="EM394" s="22"/>
      <c r="EN394" s="22"/>
      <c r="EO394" s="22"/>
      <c r="EP394" s="22"/>
      <c r="EQ394" s="22"/>
      <c r="ER394" s="22"/>
      <c r="ES394" s="22"/>
      <c r="ET394" s="22"/>
      <c r="EU394" s="22"/>
      <c r="EV394" s="22"/>
      <c r="EW394" s="22"/>
      <c r="EX394" s="22"/>
      <c r="EY394" s="22"/>
      <c r="EZ394" s="22"/>
      <c r="FA394" s="22"/>
      <c r="FB394" s="22"/>
      <c r="FC394" s="22"/>
      <c r="FD394" s="22"/>
      <c r="FE394" s="22"/>
      <c r="FF394" s="22"/>
      <c r="FG394" s="22"/>
      <c r="FH394" s="22"/>
      <c r="FI394" s="22"/>
      <c r="FJ394" s="22"/>
      <c r="FK394" s="22"/>
      <c r="FL394" s="22"/>
      <c r="FM394" s="22"/>
      <c r="FN394" s="22"/>
      <c r="FO394" s="22"/>
      <c r="FP394" s="22"/>
      <c r="FQ394" s="22"/>
      <c r="FR394" s="22"/>
      <c r="FS394" s="22"/>
      <c r="FT394" s="22"/>
      <c r="FU394" s="22"/>
      <c r="FV394" s="22"/>
      <c r="FW394" s="22"/>
      <c r="FX394" s="22"/>
      <c r="FY394" s="22"/>
      <c r="FZ394" s="22"/>
      <c r="GA394" s="22"/>
      <c r="GB394" s="22"/>
      <c r="GC394" s="22"/>
      <c r="GD394" s="22"/>
      <c r="GE394" s="22"/>
      <c r="GF394" s="22"/>
      <c r="GG394" s="22"/>
      <c r="GH394" s="22"/>
      <c r="GI394" s="22"/>
      <c r="GJ394" s="22"/>
      <c r="GK394" s="22"/>
      <c r="GL394" s="22"/>
      <c r="GM394" s="22"/>
      <c r="GN394" s="22"/>
      <c r="GO394" s="22"/>
      <c r="GP394" s="22"/>
      <c r="GQ394" s="22"/>
      <c r="GR394" s="22"/>
      <c r="GS394" s="22"/>
      <c r="GT394" s="22"/>
    </row>
    <row r="395" spans="1:204">
      <c r="A395" s="7" t="s">
        <v>129</v>
      </c>
      <c r="B395" s="8">
        <v>2010</v>
      </c>
      <c r="C395" s="23">
        <v>189.38</v>
      </c>
      <c r="D395" s="24">
        <v>281.02</v>
      </c>
      <c r="E395" s="32">
        <v>4.5999999999999996</v>
      </c>
      <c r="F395" s="31">
        <v>94.629291109999997</v>
      </c>
      <c r="G395" s="26">
        <f t="shared" si="115"/>
        <v>1521316257469.9299</v>
      </c>
      <c r="H395" s="26">
        <f t="shared" si="116"/>
        <v>152.131625746993</v>
      </c>
      <c r="I395" s="26">
        <f t="shared" si="117"/>
        <v>25253859069.633999</v>
      </c>
      <c r="J395" s="26">
        <f t="shared" si="127"/>
        <v>25253.859069634</v>
      </c>
      <c r="K395" s="27">
        <v>43807</v>
      </c>
      <c r="L395" s="27">
        <v>62.99</v>
      </c>
      <c r="M395" s="26">
        <f t="shared" si="118"/>
        <v>2475653526.7080998</v>
      </c>
      <c r="N395" s="26">
        <f t="shared" si="128"/>
        <v>2475.6535267080999</v>
      </c>
      <c r="O395" s="26">
        <f t="shared" si="119"/>
        <v>156113220764.75</v>
      </c>
      <c r="P395" s="26">
        <f t="shared" si="129"/>
        <v>156113.22076475</v>
      </c>
      <c r="Q395" s="27">
        <v>12913.02</v>
      </c>
      <c r="R395" s="28">
        <f>Q395*32.9%</f>
        <v>4248.3835799999997</v>
      </c>
      <c r="S395" s="28">
        <f>Q395*25%</f>
        <v>3228.2550000000001</v>
      </c>
      <c r="T395" s="28">
        <f>Q395*3.6%</f>
        <v>464.86872</v>
      </c>
      <c r="U395" s="28">
        <f>Q395*31%</f>
        <v>4003.0362</v>
      </c>
      <c r="V395" s="28">
        <f>Q395*7.5%</f>
        <v>968.47649999999999</v>
      </c>
      <c r="W395" s="26">
        <f t="shared" si="120"/>
        <v>100605209689.8</v>
      </c>
      <c r="X395" s="26">
        <f t="shared" si="121"/>
        <v>100605.2096898</v>
      </c>
      <c r="Y395" s="26">
        <f t="shared" si="122"/>
        <v>1805240196</v>
      </c>
      <c r="Z395" s="26">
        <f t="shared" si="123"/>
        <v>1805.240196</v>
      </c>
      <c r="AA395" s="9">
        <f t="shared" si="124"/>
        <v>1624397120686.4399</v>
      </c>
      <c r="AB395" s="9">
        <v>162.43971206864401</v>
      </c>
      <c r="AC395" s="9">
        <f t="shared" si="125"/>
        <v>183172320030.384</v>
      </c>
      <c r="AD395" s="9">
        <v>183172.320030384</v>
      </c>
      <c r="AE395" s="21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  <c r="DU395" s="22"/>
      <c r="DV395" s="22"/>
      <c r="DW395" s="22"/>
      <c r="DX395" s="22"/>
      <c r="DY395" s="22"/>
      <c r="DZ395" s="22"/>
      <c r="EA395" s="22"/>
      <c r="EB395" s="22"/>
      <c r="EC395" s="22"/>
      <c r="ED395" s="22"/>
      <c r="EE395" s="22"/>
      <c r="EF395" s="22"/>
      <c r="EG395" s="22"/>
      <c r="EH395" s="22"/>
      <c r="EI395" s="22"/>
      <c r="EJ395" s="22"/>
      <c r="EK395" s="22"/>
      <c r="EL395" s="22"/>
      <c r="EM395" s="22"/>
      <c r="EN395" s="22"/>
      <c r="EO395" s="22"/>
      <c r="EP395" s="22"/>
      <c r="EQ395" s="22"/>
      <c r="ER395" s="22"/>
      <c r="ES395" s="22"/>
      <c r="ET395" s="22"/>
      <c r="EU395" s="22"/>
      <c r="EV395" s="22"/>
      <c r="EW395" s="22"/>
      <c r="EX395" s="22"/>
      <c r="EY395" s="22"/>
      <c r="EZ395" s="22"/>
      <c r="FA395" s="22"/>
      <c r="FB395" s="22"/>
      <c r="FC395" s="22"/>
      <c r="FD395" s="22"/>
      <c r="FE395" s="22"/>
      <c r="FF395" s="22"/>
      <c r="FG395" s="22"/>
      <c r="FH395" s="22"/>
      <c r="FI395" s="22"/>
      <c r="FJ395" s="22"/>
      <c r="FK395" s="22"/>
      <c r="FL395" s="22"/>
      <c r="FM395" s="22"/>
      <c r="FN395" s="22"/>
      <c r="FO395" s="22"/>
      <c r="FP395" s="22"/>
      <c r="FQ395" s="22"/>
      <c r="FR395" s="22"/>
      <c r="FS395" s="22"/>
      <c r="FT395" s="22"/>
      <c r="FU395" s="22"/>
      <c r="FV395" s="22"/>
      <c r="FW395" s="22"/>
      <c r="FX395" s="22"/>
      <c r="FY395" s="22"/>
      <c r="FZ395" s="22"/>
      <c r="GA395" s="22"/>
      <c r="GB395" s="22"/>
      <c r="GC395" s="22"/>
      <c r="GD395" s="22"/>
      <c r="GE395" s="22"/>
      <c r="GF395" s="22"/>
      <c r="GG395" s="22"/>
      <c r="GH395" s="22"/>
      <c r="GI395" s="22"/>
      <c r="GJ395" s="22"/>
      <c r="GK395" s="22"/>
      <c r="GL395" s="22"/>
      <c r="GM395" s="22"/>
      <c r="GN395" s="22"/>
      <c r="GO395" s="22"/>
      <c r="GP395" s="22"/>
      <c r="GQ395" s="22"/>
      <c r="GR395" s="22"/>
      <c r="GS395" s="22"/>
      <c r="GT395" s="22"/>
    </row>
    <row r="396" spans="1:204">
      <c r="A396" s="7" t="s">
        <v>129</v>
      </c>
      <c r="B396" s="8">
        <v>2011</v>
      </c>
      <c r="C396" s="23">
        <v>204.58</v>
      </c>
      <c r="D396" s="24">
        <v>343.17</v>
      </c>
      <c r="E396" s="32">
        <v>5.2</v>
      </c>
      <c r="F396" s="31">
        <v>114.210666</v>
      </c>
      <c r="G396" s="26">
        <f t="shared" si="115"/>
        <v>1822596516357.3999</v>
      </c>
      <c r="H396" s="26">
        <f t="shared" si="116"/>
        <v>182.25965163574</v>
      </c>
      <c r="I396" s="26">
        <f t="shared" si="117"/>
        <v>29817538980.400002</v>
      </c>
      <c r="J396" s="26">
        <f t="shared" si="127"/>
        <v>29817.538980400001</v>
      </c>
      <c r="K396" s="27">
        <v>41317</v>
      </c>
      <c r="L396" s="27">
        <v>65.67</v>
      </c>
      <c r="M396" s="26">
        <f t="shared" si="118"/>
        <v>2434280047.6862998</v>
      </c>
      <c r="N396" s="26">
        <f t="shared" si="128"/>
        <v>2434.2800476862999</v>
      </c>
      <c r="O396" s="26">
        <f t="shared" si="119"/>
        <v>153504234089.25</v>
      </c>
      <c r="P396" s="26">
        <f t="shared" si="129"/>
        <v>153504.23408925001</v>
      </c>
      <c r="Q396" s="27">
        <v>17019.36</v>
      </c>
      <c r="R396" s="28">
        <f>Q396*29.5%</f>
        <v>5020.7111999999997</v>
      </c>
      <c r="S396" s="28">
        <f>Q396*23.7%</f>
        <v>4033.5883199999998</v>
      </c>
      <c r="T396" s="28">
        <f>Q396*15.2%</f>
        <v>2586.94272</v>
      </c>
      <c r="U396" s="28">
        <f>Q396*28.9%</f>
        <v>4918.5950400000002</v>
      </c>
      <c r="V396" s="28">
        <f>Q396*2.6%</f>
        <v>442.50335999999999</v>
      </c>
      <c r="W396" s="26">
        <f t="shared" si="120"/>
        <v>138460662892.79999</v>
      </c>
      <c r="X396" s="26">
        <f t="shared" si="121"/>
        <v>138460.6628928</v>
      </c>
      <c r="Y396" s="26">
        <f t="shared" si="122"/>
        <v>2515291214.4000001</v>
      </c>
      <c r="Z396" s="26">
        <f t="shared" si="123"/>
        <v>2515.2912144000002</v>
      </c>
      <c r="AA396" s="9">
        <f t="shared" si="124"/>
        <v>1963491459297.8899</v>
      </c>
      <c r="AB396" s="9">
        <v>196.34914592978899</v>
      </c>
      <c r="AC396" s="9">
        <f t="shared" si="125"/>
        <v>185837064284.04999</v>
      </c>
      <c r="AD396" s="9">
        <v>185837.06428404999</v>
      </c>
      <c r="AE396" s="21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  <c r="DT396" s="22"/>
      <c r="DU396" s="22"/>
      <c r="DV396" s="22"/>
      <c r="DW396" s="22"/>
      <c r="DX396" s="22"/>
      <c r="DY396" s="22"/>
      <c r="DZ396" s="22"/>
      <c r="EA396" s="22"/>
      <c r="EB396" s="22"/>
      <c r="EC396" s="22"/>
      <c r="ED396" s="22"/>
      <c r="EE396" s="22"/>
      <c r="EF396" s="22"/>
      <c r="EG396" s="22"/>
      <c r="EH396" s="22"/>
      <c r="EI396" s="22"/>
      <c r="EJ396" s="22"/>
      <c r="EK396" s="22"/>
      <c r="EL396" s="22"/>
      <c r="EM396" s="22"/>
      <c r="EN396" s="22"/>
      <c r="EO396" s="22"/>
      <c r="EP396" s="22"/>
      <c r="EQ396" s="22"/>
      <c r="ER396" s="22"/>
      <c r="ES396" s="22"/>
      <c r="ET396" s="22"/>
      <c r="EU396" s="22"/>
      <c r="EV396" s="22"/>
      <c r="EW396" s="22"/>
      <c r="EX396" s="22"/>
      <c r="EY396" s="22"/>
      <c r="EZ396" s="22"/>
      <c r="FA396" s="22"/>
      <c r="FB396" s="22"/>
      <c r="FC396" s="22"/>
      <c r="FD396" s="22"/>
      <c r="FE396" s="22"/>
      <c r="FF396" s="22"/>
      <c r="FG396" s="22"/>
      <c r="FH396" s="22"/>
      <c r="FI396" s="22"/>
      <c r="FJ396" s="22"/>
      <c r="FK396" s="22"/>
      <c r="FL396" s="22"/>
      <c r="FM396" s="22"/>
      <c r="FN396" s="22"/>
      <c r="FO396" s="22"/>
      <c r="FP396" s="22"/>
      <c r="FQ396" s="22"/>
      <c r="FR396" s="22"/>
      <c r="FS396" s="22"/>
      <c r="FT396" s="22"/>
      <c r="FU396" s="22"/>
      <c r="FV396" s="22"/>
      <c r="FW396" s="22"/>
      <c r="FX396" s="22"/>
      <c r="FY396" s="22"/>
      <c r="FZ396" s="22"/>
      <c r="GA396" s="22"/>
      <c r="GB396" s="22"/>
      <c r="GC396" s="22"/>
      <c r="GD396" s="22"/>
      <c r="GE396" s="22"/>
      <c r="GF396" s="22"/>
      <c r="GG396" s="22"/>
      <c r="GH396" s="22"/>
      <c r="GI396" s="22"/>
      <c r="GJ396" s="22"/>
      <c r="GK396" s="22"/>
      <c r="GL396" s="22"/>
      <c r="GM396" s="22"/>
      <c r="GN396" s="22"/>
      <c r="GO396" s="22"/>
      <c r="GP396" s="22"/>
      <c r="GQ396" s="22"/>
      <c r="GR396" s="22"/>
      <c r="GS396" s="22"/>
      <c r="GT396" s="22"/>
    </row>
    <row r="397" spans="1:204">
      <c r="A397" s="7" t="s">
        <v>129</v>
      </c>
      <c r="B397" s="8">
        <v>2012</v>
      </c>
      <c r="C397" s="23">
        <v>199.2</v>
      </c>
      <c r="D397" s="24">
        <v>426.8</v>
      </c>
      <c r="E397" s="32">
        <v>5.86</v>
      </c>
      <c r="F397" s="31">
        <v>139.90104099999999</v>
      </c>
      <c r="G397" s="26">
        <f t="shared" si="115"/>
        <v>2199959293319.8999</v>
      </c>
      <c r="H397" s="26">
        <f t="shared" si="116"/>
        <v>219.99592933199</v>
      </c>
      <c r="I397" s="26">
        <f t="shared" si="117"/>
        <v>35055531105.400002</v>
      </c>
      <c r="J397" s="26">
        <f t="shared" si="127"/>
        <v>35055.531105399998</v>
      </c>
      <c r="K397" s="27" t="s">
        <v>130</v>
      </c>
      <c r="L397" s="27">
        <v>64.239999999999995</v>
      </c>
      <c r="M397" s="26">
        <f t="shared" si="118"/>
        <v>2471123993.5008001</v>
      </c>
      <c r="N397" s="26">
        <f t="shared" si="128"/>
        <v>2471.1239935008002</v>
      </c>
      <c r="O397" s="26">
        <f t="shared" si="119"/>
        <v>155827591128</v>
      </c>
      <c r="P397" s="26">
        <f t="shared" si="129"/>
        <v>155827.591128</v>
      </c>
      <c r="Q397" s="27">
        <v>21401.18</v>
      </c>
      <c r="R397" s="28">
        <f>Q397*28%</f>
        <v>5992.3303999999998</v>
      </c>
      <c r="S397" s="28">
        <f>Q397*24.4%</f>
        <v>5221.8879200000001</v>
      </c>
      <c r="T397" s="28">
        <f>Q397*12.8%</f>
        <v>2739.35104</v>
      </c>
      <c r="U397" s="28">
        <f>Q397*32%</f>
        <v>6848.3775999999998</v>
      </c>
      <c r="V397" s="28">
        <f>Q397*2.9%</f>
        <v>620.63422000000003</v>
      </c>
      <c r="W397" s="26">
        <f t="shared" si="120"/>
        <v>175266247680.79999</v>
      </c>
      <c r="X397" s="26">
        <f t="shared" si="121"/>
        <v>175266.24768080001</v>
      </c>
      <c r="Y397" s="26">
        <f t="shared" si="122"/>
        <v>3174972058.9000001</v>
      </c>
      <c r="Z397" s="26">
        <f t="shared" si="123"/>
        <v>3174.9720588999999</v>
      </c>
      <c r="AA397" s="9">
        <f t="shared" si="124"/>
        <v>2377696664994.2002</v>
      </c>
      <c r="AB397" s="9">
        <v>237.76966649942</v>
      </c>
      <c r="AC397" s="9">
        <f t="shared" si="125"/>
        <v>194058094292.29999</v>
      </c>
      <c r="AD397" s="9">
        <v>194058.0942923</v>
      </c>
      <c r="AE397" s="21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  <c r="DU397" s="22"/>
      <c r="DV397" s="22"/>
      <c r="DW397" s="22"/>
      <c r="DX397" s="22"/>
      <c r="DY397" s="22"/>
      <c r="DZ397" s="22"/>
      <c r="EA397" s="22"/>
      <c r="EB397" s="22"/>
      <c r="EC397" s="22"/>
      <c r="ED397" s="22"/>
      <c r="EE397" s="22"/>
      <c r="EF397" s="22"/>
      <c r="EG397" s="22"/>
      <c r="EH397" s="22"/>
      <c r="EI397" s="22"/>
      <c r="EJ397" s="22"/>
      <c r="EK397" s="22"/>
      <c r="EL397" s="22"/>
      <c r="EM397" s="22"/>
      <c r="EN397" s="22"/>
      <c r="EO397" s="22"/>
      <c r="EP397" s="22"/>
      <c r="EQ397" s="22"/>
      <c r="ER397" s="22"/>
      <c r="ES397" s="22"/>
      <c r="ET397" s="22"/>
      <c r="EU397" s="22"/>
      <c r="EV397" s="22"/>
      <c r="EW397" s="22"/>
      <c r="EX397" s="22"/>
      <c r="EY397" s="22"/>
      <c r="EZ397" s="22"/>
      <c r="FA397" s="22"/>
      <c r="FB397" s="22"/>
      <c r="FC397" s="22"/>
      <c r="FD397" s="22"/>
      <c r="FE397" s="22"/>
      <c r="FF397" s="22"/>
      <c r="FG397" s="22"/>
      <c r="FH397" s="22"/>
      <c r="FI397" s="22"/>
      <c r="FJ397" s="22"/>
      <c r="FK397" s="22"/>
      <c r="FL397" s="22"/>
      <c r="FM397" s="22"/>
      <c r="FN397" s="22"/>
      <c r="FO397" s="22"/>
      <c r="FP397" s="22"/>
      <c r="FQ397" s="22"/>
      <c r="FR397" s="22"/>
      <c r="FS397" s="22"/>
      <c r="FT397" s="22"/>
      <c r="FU397" s="22"/>
      <c r="FV397" s="22"/>
      <c r="FW397" s="22"/>
      <c r="FX397" s="22"/>
      <c r="FY397" s="22"/>
      <c r="FZ397" s="22"/>
      <c r="GA397" s="22"/>
      <c r="GB397" s="22"/>
      <c r="GC397" s="22"/>
      <c r="GD397" s="22"/>
      <c r="GE397" s="22"/>
      <c r="GF397" s="22"/>
      <c r="GG397" s="22"/>
      <c r="GH397" s="22"/>
      <c r="GI397" s="22"/>
      <c r="GJ397" s="22"/>
      <c r="GK397" s="22"/>
      <c r="GL397" s="22"/>
      <c r="GM397" s="22"/>
      <c r="GN397" s="22"/>
      <c r="GO397" s="22"/>
      <c r="GP397" s="22"/>
      <c r="GQ397" s="22"/>
      <c r="GR397" s="22"/>
      <c r="GS397" s="22"/>
      <c r="GT397" s="22"/>
    </row>
    <row r="398" spans="1:204">
      <c r="A398" s="7" t="s">
        <v>129</v>
      </c>
      <c r="B398" s="8">
        <v>2013</v>
      </c>
      <c r="C398" s="23">
        <v>211.21</v>
      </c>
      <c r="D398" s="24">
        <v>377.87</v>
      </c>
      <c r="E398" s="32">
        <v>4.54</v>
      </c>
      <c r="F398" s="31">
        <v>176.75096600000001</v>
      </c>
      <c r="G398" s="26">
        <f t="shared" si="115"/>
        <v>2445551001527.3999</v>
      </c>
      <c r="H398" s="26">
        <f t="shared" si="116"/>
        <v>244.55510015274001</v>
      </c>
      <c r="I398" s="26">
        <f t="shared" si="117"/>
        <v>38975413400.400002</v>
      </c>
      <c r="J398" s="26">
        <f t="shared" si="127"/>
        <v>38975.413400400001</v>
      </c>
      <c r="K398" s="27">
        <v>46816</v>
      </c>
      <c r="L398" s="27">
        <v>58.59</v>
      </c>
      <c r="M398" s="26">
        <f t="shared" si="118"/>
        <v>2460891949.0847998</v>
      </c>
      <c r="N398" s="26">
        <f t="shared" si="128"/>
        <v>2460.8919490848002</v>
      </c>
      <c r="O398" s="26">
        <f t="shared" si="119"/>
        <v>155182364568</v>
      </c>
      <c r="P398" s="26">
        <f t="shared" si="129"/>
        <v>155182.36456799999</v>
      </c>
      <c r="Q398" s="27">
        <v>26761.279999999999</v>
      </c>
      <c r="R398" s="28">
        <f>Q398*28.1%</f>
        <v>7519.91968</v>
      </c>
      <c r="S398" s="28">
        <f>Q398*25.6%</f>
        <v>6850.8876799999998</v>
      </c>
      <c r="T398" s="28">
        <f>Q398*10.6%</f>
        <v>2836.6956799999998</v>
      </c>
      <c r="U398" s="28">
        <f>Q398*33.1%</f>
        <v>8857.9836799999994</v>
      </c>
      <c r="V398" s="28">
        <f>Q398*2.7%</f>
        <v>722.55456000000004</v>
      </c>
      <c r="W398" s="26">
        <f t="shared" si="120"/>
        <v>221657794758.39999</v>
      </c>
      <c r="X398" s="26">
        <f t="shared" si="121"/>
        <v>221657.79475840001</v>
      </c>
      <c r="Y398" s="26">
        <f t="shared" si="122"/>
        <v>3996797168</v>
      </c>
      <c r="Z398" s="26">
        <f t="shared" si="123"/>
        <v>3996.7971680000001</v>
      </c>
      <c r="AA398" s="9">
        <f t="shared" si="124"/>
        <v>2669669688234.8901</v>
      </c>
      <c r="AB398" s="9">
        <v>266.96696882348903</v>
      </c>
      <c r="AC398" s="9">
        <f t="shared" si="125"/>
        <v>198154575136.39999</v>
      </c>
      <c r="AD398" s="9">
        <v>198154.5751364</v>
      </c>
      <c r="AE398" s="21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  <c r="DU398" s="22"/>
      <c r="DV398" s="22"/>
      <c r="DW398" s="22"/>
      <c r="DX398" s="22"/>
      <c r="DY398" s="22"/>
      <c r="DZ398" s="22"/>
      <c r="EA398" s="22"/>
      <c r="EB398" s="22"/>
      <c r="EC398" s="22"/>
      <c r="ED398" s="22"/>
      <c r="EE398" s="22"/>
      <c r="EF398" s="22"/>
      <c r="EG398" s="22"/>
      <c r="EH398" s="22"/>
      <c r="EI398" s="22"/>
      <c r="EJ398" s="22"/>
      <c r="EK398" s="22"/>
      <c r="EL398" s="22"/>
      <c r="EM398" s="22"/>
      <c r="EN398" s="22"/>
      <c r="EO398" s="22"/>
      <c r="EP398" s="22"/>
      <c r="EQ398" s="22"/>
      <c r="ER398" s="22"/>
      <c r="ES398" s="22"/>
      <c r="ET398" s="22"/>
      <c r="EU398" s="22"/>
      <c r="EV398" s="22"/>
      <c r="EW398" s="22"/>
      <c r="EX398" s="22"/>
      <c r="EY398" s="22"/>
      <c r="EZ398" s="22"/>
      <c r="FA398" s="22"/>
      <c r="FB398" s="22"/>
      <c r="FC398" s="22"/>
      <c r="FD398" s="22"/>
      <c r="FE398" s="22"/>
      <c r="FF398" s="22"/>
      <c r="FG398" s="22"/>
      <c r="FH398" s="22"/>
      <c r="FI398" s="22"/>
      <c r="FJ398" s="22"/>
      <c r="FK398" s="22"/>
      <c r="FL398" s="22"/>
      <c r="FM398" s="22"/>
      <c r="FN398" s="22"/>
      <c r="FO398" s="22"/>
      <c r="FP398" s="22"/>
      <c r="FQ398" s="22"/>
      <c r="FR398" s="22"/>
      <c r="FS398" s="22"/>
      <c r="FT398" s="22"/>
      <c r="FU398" s="22"/>
      <c r="FV398" s="22"/>
      <c r="FW398" s="22"/>
      <c r="FX398" s="22"/>
      <c r="FY398" s="22"/>
      <c r="FZ398" s="22"/>
      <c r="GA398" s="22"/>
      <c r="GB398" s="22"/>
      <c r="GC398" s="22"/>
      <c r="GD398" s="22"/>
      <c r="GE398" s="22"/>
      <c r="GF398" s="22"/>
      <c r="GG398" s="22"/>
      <c r="GH398" s="22"/>
      <c r="GI398" s="22"/>
      <c r="GJ398" s="22"/>
      <c r="GK398" s="22"/>
      <c r="GL398" s="22"/>
      <c r="GM398" s="22"/>
      <c r="GN398" s="22"/>
      <c r="GO398" s="22"/>
      <c r="GP398" s="22"/>
      <c r="GQ398" s="22"/>
      <c r="GR398" s="22"/>
      <c r="GS398" s="22"/>
      <c r="GT398" s="22"/>
    </row>
    <row r="399" spans="1:204">
      <c r="A399" s="7" t="s">
        <v>129</v>
      </c>
      <c r="B399" s="8">
        <v>2014</v>
      </c>
      <c r="C399" s="23">
        <v>217.39</v>
      </c>
      <c r="D399" s="24">
        <v>412.92</v>
      </c>
      <c r="E399" s="32">
        <v>5.19</v>
      </c>
      <c r="F399" s="31">
        <v>224.311904</v>
      </c>
      <c r="G399" s="26">
        <f t="shared" si="115"/>
        <v>2937460285865.6001</v>
      </c>
      <c r="H399" s="26">
        <f t="shared" si="116"/>
        <v>293.74602858655999</v>
      </c>
      <c r="I399" s="26">
        <f t="shared" si="117"/>
        <v>46201929777.599998</v>
      </c>
      <c r="J399" s="26">
        <f t="shared" si="127"/>
        <v>46201.929777600002</v>
      </c>
      <c r="K399" s="27">
        <v>44646</v>
      </c>
      <c r="L399" s="27">
        <v>57.74</v>
      </c>
      <c r="M399" s="26">
        <f t="shared" si="118"/>
        <v>2312778692.0868001</v>
      </c>
      <c r="N399" s="26">
        <f t="shared" si="128"/>
        <v>2312.7786920868002</v>
      </c>
      <c r="O399" s="26">
        <f t="shared" si="119"/>
        <v>145842431763</v>
      </c>
      <c r="P399" s="26">
        <f t="shared" si="129"/>
        <v>145842.431763</v>
      </c>
      <c r="Q399" s="27">
        <v>32134.94</v>
      </c>
      <c r="R399" s="28">
        <f>Q399*14.2%</f>
        <v>4563.1614799999998</v>
      </c>
      <c r="S399" s="28">
        <f>Q399*50.1%</f>
        <v>16099.604939999999</v>
      </c>
      <c r="T399" s="28">
        <f>Q399*9.1%</f>
        <v>2924.27954</v>
      </c>
      <c r="U399" s="28">
        <f>Q399*24%</f>
        <v>7712.3855999999996</v>
      </c>
      <c r="V399" s="28">
        <f>Q399*2.6%</f>
        <v>835.50843999999995</v>
      </c>
      <c r="W399" s="26">
        <f t="shared" si="120"/>
        <v>357893896466.79999</v>
      </c>
      <c r="X399" s="26">
        <f t="shared" si="121"/>
        <v>357893.89646680001</v>
      </c>
      <c r="Y399" s="26">
        <f t="shared" si="122"/>
        <v>6076877828.6999998</v>
      </c>
      <c r="Z399" s="26">
        <f t="shared" si="123"/>
        <v>6076.8778286999996</v>
      </c>
      <c r="AA399" s="9">
        <f t="shared" si="124"/>
        <v>3297666961024.4902</v>
      </c>
      <c r="AB399" s="9">
        <v>329.76669610244898</v>
      </c>
      <c r="AC399" s="9">
        <f t="shared" si="125"/>
        <v>198121239369.29999</v>
      </c>
      <c r="AD399" s="9">
        <v>198121.23936929999</v>
      </c>
      <c r="AE399" s="21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  <c r="DT399" s="22"/>
      <c r="DU399" s="22"/>
      <c r="DV399" s="22"/>
      <c r="DW399" s="22"/>
      <c r="DX399" s="22"/>
      <c r="DY399" s="22"/>
      <c r="DZ399" s="22"/>
      <c r="EA399" s="22"/>
      <c r="EB399" s="22"/>
      <c r="EC399" s="22"/>
      <c r="ED399" s="22"/>
      <c r="EE399" s="22"/>
      <c r="EF399" s="22"/>
      <c r="EG399" s="22"/>
      <c r="EH399" s="22"/>
      <c r="EI399" s="22"/>
      <c r="EJ399" s="22"/>
      <c r="EK399" s="22"/>
      <c r="EL399" s="22"/>
      <c r="EM399" s="22"/>
      <c r="EN399" s="22"/>
      <c r="EO399" s="22"/>
      <c r="EP399" s="22"/>
      <c r="EQ399" s="22"/>
      <c r="ER399" s="22"/>
      <c r="ES399" s="22"/>
      <c r="ET399" s="22"/>
      <c r="EU399" s="22"/>
      <c r="EV399" s="22"/>
      <c r="EW399" s="22"/>
      <c r="EX399" s="22"/>
      <c r="EY399" s="22"/>
      <c r="EZ399" s="22"/>
      <c r="FA399" s="22"/>
      <c r="FB399" s="22"/>
      <c r="FC399" s="22"/>
      <c r="FD399" s="22"/>
      <c r="FE399" s="22"/>
      <c r="FF399" s="22"/>
      <c r="FG399" s="22"/>
      <c r="FH399" s="22"/>
      <c r="FI399" s="22"/>
      <c r="FJ399" s="22"/>
      <c r="FK399" s="22"/>
      <c r="FL399" s="22"/>
      <c r="FM399" s="22"/>
      <c r="FN399" s="22"/>
      <c r="FO399" s="22"/>
      <c r="FP399" s="22"/>
      <c r="FQ399" s="22"/>
      <c r="FR399" s="22"/>
      <c r="FS399" s="22"/>
      <c r="FT399" s="22"/>
      <c r="FU399" s="22"/>
      <c r="FV399" s="22"/>
      <c r="FW399" s="22"/>
      <c r="FX399" s="22"/>
      <c r="FY399" s="22"/>
      <c r="FZ399" s="22"/>
      <c r="GA399" s="22"/>
      <c r="GB399" s="22"/>
      <c r="GC399" s="22"/>
      <c r="GD399" s="22"/>
      <c r="GE399" s="22"/>
      <c r="GF399" s="22"/>
      <c r="GG399" s="22"/>
      <c r="GH399" s="22"/>
      <c r="GI399" s="22"/>
      <c r="GJ399" s="22"/>
      <c r="GK399" s="22"/>
      <c r="GL399" s="22"/>
      <c r="GM399" s="22"/>
      <c r="GN399" s="22"/>
      <c r="GO399" s="22"/>
      <c r="GP399" s="22"/>
      <c r="GQ399" s="22"/>
      <c r="GR399" s="22"/>
      <c r="GS399" s="22"/>
      <c r="GT399" s="22"/>
    </row>
    <row r="400" spans="1:204">
      <c r="A400" s="7" t="s">
        <v>129</v>
      </c>
      <c r="B400" s="8">
        <v>2015</v>
      </c>
      <c r="C400" s="23">
        <v>229.92</v>
      </c>
      <c r="D400" s="24">
        <v>422.79</v>
      </c>
      <c r="E400" s="32">
        <v>5.52</v>
      </c>
      <c r="F400" s="31">
        <f>(F399+F401)/2</f>
        <v>267.02664600000003</v>
      </c>
      <c r="G400" s="26">
        <f t="shared" si="115"/>
        <v>3345256269479.3999</v>
      </c>
      <c r="H400" s="26">
        <f t="shared" si="116"/>
        <v>334.52562694794</v>
      </c>
      <c r="I400" s="26">
        <f t="shared" si="117"/>
        <v>52373484392.400002</v>
      </c>
      <c r="J400" s="26">
        <f t="shared" si="127"/>
        <v>52373.484392400002</v>
      </c>
      <c r="K400" s="27">
        <v>50489</v>
      </c>
      <c r="L400" s="27">
        <v>54.98</v>
      </c>
      <c r="M400" s="26">
        <f t="shared" si="118"/>
        <v>2490440942.8274002</v>
      </c>
      <c r="N400" s="26">
        <f t="shared" si="128"/>
        <v>2490.4409428273998</v>
      </c>
      <c r="O400" s="26">
        <f t="shared" si="119"/>
        <v>157045706321.5</v>
      </c>
      <c r="P400" s="26">
        <f t="shared" si="129"/>
        <v>157045.70632150001</v>
      </c>
      <c r="Q400" s="27">
        <v>37630.519999999997</v>
      </c>
      <c r="R400" s="28">
        <f>Q400*13.9%</f>
        <v>5230.64228</v>
      </c>
      <c r="S400" s="28">
        <f>Q400*48.3%</f>
        <v>18175.541160000001</v>
      </c>
      <c r="T400" s="28">
        <f>Q400*8.1%</f>
        <v>3048.0721199999998</v>
      </c>
      <c r="U400" s="28">
        <f>Q400*27.2%</f>
        <v>10235.50144</v>
      </c>
      <c r="V400" s="28">
        <f>Q400*2.5%</f>
        <v>940.76300000000003</v>
      </c>
      <c r="W400" s="26">
        <f t="shared" si="120"/>
        <v>411411088413.20001</v>
      </c>
      <c r="X400" s="26">
        <f t="shared" si="121"/>
        <v>411411.08841319999</v>
      </c>
      <c r="Y400" s="26">
        <f t="shared" si="122"/>
        <v>7010001418.1999998</v>
      </c>
      <c r="Z400" s="26">
        <f t="shared" si="123"/>
        <v>7010.0014182000004</v>
      </c>
      <c r="AA400" s="9">
        <f t="shared" si="124"/>
        <v>3759157798835.4302</v>
      </c>
      <c r="AB400" s="9">
        <v>375.915779883543</v>
      </c>
      <c r="AC400" s="9">
        <f t="shared" si="125"/>
        <v>216429192132.10001</v>
      </c>
      <c r="AD400" s="9">
        <v>216429.1921321</v>
      </c>
      <c r="AE400" s="21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/>
      <c r="DX400" s="22"/>
      <c r="DY400" s="22"/>
      <c r="DZ400" s="22"/>
      <c r="EA400" s="22"/>
      <c r="EB400" s="22"/>
      <c r="EC400" s="22"/>
      <c r="ED400" s="22"/>
      <c r="EE400" s="22"/>
      <c r="EF400" s="22"/>
      <c r="EG400" s="22"/>
      <c r="EH400" s="22"/>
      <c r="EI400" s="22"/>
      <c r="EJ400" s="22"/>
      <c r="EK400" s="22"/>
      <c r="EL400" s="22"/>
      <c r="EM400" s="22"/>
      <c r="EN400" s="22"/>
      <c r="EO400" s="22"/>
      <c r="EP400" s="22"/>
      <c r="EQ400" s="22"/>
      <c r="ER400" s="22"/>
      <c r="ES400" s="22"/>
      <c r="ET400" s="22"/>
      <c r="EU400" s="22"/>
      <c r="EV400" s="22"/>
      <c r="EW400" s="22"/>
      <c r="EX400" s="22"/>
      <c r="EY400" s="22"/>
      <c r="EZ400" s="22"/>
      <c r="FA400" s="22"/>
      <c r="FB400" s="22"/>
      <c r="FC400" s="22"/>
      <c r="FD400" s="22"/>
      <c r="FE400" s="22"/>
      <c r="FF400" s="22"/>
      <c r="FG400" s="22"/>
      <c r="FH400" s="22"/>
      <c r="FI400" s="22"/>
      <c r="FJ400" s="22"/>
      <c r="FK400" s="22"/>
      <c r="FL400" s="22"/>
      <c r="FM400" s="22"/>
      <c r="FN400" s="22"/>
      <c r="FO400" s="22"/>
      <c r="FP400" s="22"/>
      <c r="FQ400" s="22"/>
      <c r="FR400" s="22"/>
      <c r="FS400" s="22"/>
      <c r="FT400" s="22"/>
      <c r="FU400" s="22"/>
      <c r="FV400" s="22"/>
      <c r="FW400" s="22"/>
      <c r="FX400" s="22"/>
      <c r="FY400" s="22"/>
      <c r="FZ400" s="22"/>
      <c r="GA400" s="22"/>
      <c r="GB400" s="22"/>
      <c r="GC400" s="22"/>
      <c r="GD400" s="22"/>
      <c r="GE400" s="22"/>
      <c r="GF400" s="22"/>
      <c r="GG400" s="22"/>
      <c r="GH400" s="22"/>
      <c r="GI400" s="22"/>
      <c r="GJ400" s="22"/>
      <c r="GK400" s="22"/>
      <c r="GL400" s="22"/>
      <c r="GM400" s="22"/>
      <c r="GN400" s="22"/>
      <c r="GO400" s="22"/>
      <c r="GP400" s="22"/>
      <c r="GQ400" s="22"/>
      <c r="GR400" s="22"/>
      <c r="GS400" s="22"/>
      <c r="GT400" s="22"/>
    </row>
    <row r="401" spans="1:204">
      <c r="A401" s="7" t="s">
        <v>129</v>
      </c>
      <c r="B401" s="8">
        <v>2016</v>
      </c>
      <c r="C401" s="23">
        <v>226.01</v>
      </c>
      <c r="D401" s="24">
        <v>443.1</v>
      </c>
      <c r="E401" s="32">
        <v>5.76</v>
      </c>
      <c r="F401" s="31">
        <v>309.74138799999997</v>
      </c>
      <c r="G401" s="26">
        <f t="shared" si="115"/>
        <v>3758086097093.2002</v>
      </c>
      <c r="H401" s="26">
        <f t="shared" si="116"/>
        <v>375.80860970932002</v>
      </c>
      <c r="I401" s="26">
        <f t="shared" si="117"/>
        <v>58284006007.199997</v>
      </c>
      <c r="J401" s="26">
        <f t="shared" si="127"/>
        <v>58284.006007199998</v>
      </c>
      <c r="K401" s="27">
        <v>54057</v>
      </c>
      <c r="L401" s="27">
        <v>54.92</v>
      </c>
      <c r="M401" s="26">
        <f t="shared" si="118"/>
        <v>2663527662.4548001</v>
      </c>
      <c r="N401" s="26">
        <f t="shared" si="128"/>
        <v>2663.5276624548001</v>
      </c>
      <c r="O401" s="26">
        <f t="shared" si="119"/>
        <v>167960450643</v>
      </c>
      <c r="P401" s="26">
        <f t="shared" si="129"/>
        <v>167960.45064299999</v>
      </c>
      <c r="Q401" s="27">
        <v>53148.42</v>
      </c>
      <c r="R401" s="28">
        <f>Q401*29.5%</f>
        <v>15678.7839</v>
      </c>
      <c r="S401" s="28">
        <f>Q401*30.1%</f>
        <v>15997.674419999999</v>
      </c>
      <c r="T401" s="28">
        <f>Q401*12.6%</f>
        <v>6696.7009200000002</v>
      </c>
      <c r="U401" s="28">
        <f>Q401*22.1%</f>
        <v>11745.80082</v>
      </c>
      <c r="V401" s="28">
        <f>Q401*5.6%</f>
        <v>2976.3115200000002</v>
      </c>
      <c r="W401" s="26">
        <f t="shared" si="120"/>
        <v>459714699568.79999</v>
      </c>
      <c r="X401" s="26">
        <f t="shared" si="121"/>
        <v>459714.69956879999</v>
      </c>
      <c r="Y401" s="26">
        <f t="shared" si="122"/>
        <v>8157219501.6000004</v>
      </c>
      <c r="Z401" s="26">
        <f t="shared" si="123"/>
        <v>8157.2195015999996</v>
      </c>
      <c r="AA401" s="9">
        <f t="shared" si="124"/>
        <v>4220464324324.46</v>
      </c>
      <c r="AB401" s="9">
        <v>422.04643243244499</v>
      </c>
      <c r="AC401" s="9">
        <f t="shared" si="125"/>
        <v>234401676151.79999</v>
      </c>
      <c r="AD401" s="9">
        <v>234401.6761518</v>
      </c>
      <c r="AE401" s="21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  <c r="DT401" s="22"/>
      <c r="DU401" s="22"/>
      <c r="DV401" s="22"/>
      <c r="DW401" s="22"/>
      <c r="DX401" s="22"/>
      <c r="DY401" s="22"/>
      <c r="DZ401" s="22"/>
      <c r="EA401" s="22"/>
      <c r="EB401" s="22"/>
      <c r="EC401" s="22"/>
      <c r="ED401" s="22"/>
      <c r="EE401" s="22"/>
      <c r="EF401" s="22"/>
      <c r="EG401" s="22"/>
      <c r="EH401" s="22"/>
      <c r="EI401" s="22"/>
      <c r="EJ401" s="22"/>
      <c r="EK401" s="22"/>
      <c r="EL401" s="22"/>
      <c r="EM401" s="22"/>
      <c r="EN401" s="22"/>
      <c r="EO401" s="22"/>
      <c r="EP401" s="22"/>
      <c r="EQ401" s="22"/>
      <c r="ER401" s="22"/>
      <c r="ES401" s="22"/>
      <c r="ET401" s="22"/>
      <c r="EU401" s="22"/>
      <c r="EV401" s="22"/>
      <c r="EW401" s="22"/>
      <c r="EX401" s="22"/>
      <c r="EY401" s="22"/>
      <c r="EZ401" s="22"/>
      <c r="FA401" s="22"/>
      <c r="FB401" s="22"/>
      <c r="FC401" s="22"/>
      <c r="FD401" s="22"/>
      <c r="FE401" s="22"/>
      <c r="FF401" s="22"/>
      <c r="FG401" s="22"/>
      <c r="FH401" s="22"/>
      <c r="FI401" s="22"/>
      <c r="FJ401" s="22"/>
      <c r="FK401" s="22"/>
      <c r="FL401" s="22"/>
      <c r="FM401" s="22"/>
      <c r="FN401" s="22"/>
      <c r="FO401" s="22"/>
      <c r="FP401" s="22"/>
      <c r="FQ401" s="22"/>
      <c r="FR401" s="22"/>
      <c r="FS401" s="22"/>
      <c r="FT401" s="22"/>
      <c r="FU401" s="22"/>
      <c r="FV401" s="22"/>
      <c r="FW401" s="22"/>
      <c r="FX401" s="22"/>
      <c r="FY401" s="22"/>
      <c r="FZ401" s="22"/>
      <c r="GA401" s="22"/>
      <c r="GB401" s="22"/>
      <c r="GC401" s="22"/>
      <c r="GD401" s="22"/>
      <c r="GE401" s="22"/>
      <c r="GF401" s="22"/>
      <c r="GG401" s="22"/>
      <c r="GH401" s="22"/>
      <c r="GI401" s="22"/>
      <c r="GJ401" s="22"/>
      <c r="GK401" s="22"/>
      <c r="GL401" s="22"/>
      <c r="GM401" s="22"/>
      <c r="GN401" s="22"/>
      <c r="GO401" s="22"/>
      <c r="GP401" s="22"/>
      <c r="GQ401" s="22"/>
      <c r="GR401" s="22"/>
      <c r="GS401" s="22"/>
      <c r="GT401" s="22"/>
    </row>
    <row r="402" spans="1:204">
      <c r="A402" s="7" t="s">
        <v>129</v>
      </c>
      <c r="B402" s="8">
        <v>2017</v>
      </c>
      <c r="C402" s="23">
        <v>249.48</v>
      </c>
      <c r="D402" s="24">
        <v>463.93</v>
      </c>
      <c r="E402" s="32">
        <v>6.72</v>
      </c>
      <c r="F402" s="31">
        <f>(F401+F403)/2</f>
        <v>360.36579949999998</v>
      </c>
      <c r="G402" s="26">
        <f t="shared" si="115"/>
        <v>4266150460188.0498</v>
      </c>
      <c r="H402" s="26">
        <f t="shared" si="116"/>
        <v>426.615046018805</v>
      </c>
      <c r="I402" s="26">
        <f t="shared" si="117"/>
        <v>66103032455.300003</v>
      </c>
      <c r="J402" s="26">
        <f t="shared" si="127"/>
        <v>66103.032455299995</v>
      </c>
      <c r="K402" s="27">
        <v>45423</v>
      </c>
      <c r="L402" s="27">
        <v>58.58</v>
      </c>
      <c r="M402" s="26">
        <f t="shared" si="118"/>
        <v>2387261117.4678001</v>
      </c>
      <c r="N402" s="26">
        <f t="shared" si="128"/>
        <v>2387.2611174678</v>
      </c>
      <c r="O402" s="26">
        <f t="shared" si="119"/>
        <v>150539248660.5</v>
      </c>
      <c r="P402" s="26">
        <f t="shared" si="129"/>
        <v>150539.24866049999</v>
      </c>
      <c r="Q402" s="27">
        <v>74417.429999999993</v>
      </c>
      <c r="R402" s="28">
        <f>Q402*29.4%</f>
        <v>21878.724419999999</v>
      </c>
      <c r="S402" s="28">
        <f>Q402*24.8%</f>
        <v>18455.522639999999</v>
      </c>
      <c r="T402" s="28">
        <f>Q402*11.9%</f>
        <v>8855.6741700000002</v>
      </c>
      <c r="U402" s="28">
        <f>Q402*29.8%</f>
        <v>22176.39414</v>
      </c>
      <c r="V402" s="28">
        <f>Q402*4.1%</f>
        <v>3051.11463</v>
      </c>
      <c r="W402" s="26">
        <f t="shared" si="120"/>
        <v>605357514426.59998</v>
      </c>
      <c r="X402" s="26">
        <f t="shared" si="121"/>
        <v>605357.51442659996</v>
      </c>
      <c r="Y402" s="26">
        <f t="shared" si="122"/>
        <v>10935269251.35</v>
      </c>
      <c r="Z402" s="26">
        <f t="shared" si="123"/>
        <v>10935.269251350001</v>
      </c>
      <c r="AA402" s="9">
        <f t="shared" si="124"/>
        <v>4873895235732.1201</v>
      </c>
      <c r="AB402" s="9">
        <v>487.38952357321199</v>
      </c>
      <c r="AC402" s="9">
        <f t="shared" si="125"/>
        <v>227577550367.14999</v>
      </c>
      <c r="AD402" s="9">
        <v>227577.55036714999</v>
      </c>
      <c r="AE402" s="21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  <c r="DU402" s="22"/>
      <c r="DV402" s="22"/>
      <c r="DW402" s="22"/>
      <c r="DX402" s="22"/>
      <c r="DY402" s="22"/>
      <c r="DZ402" s="22"/>
      <c r="EA402" s="22"/>
      <c r="EB402" s="22"/>
      <c r="EC402" s="22"/>
      <c r="ED402" s="22"/>
      <c r="EE402" s="22"/>
      <c r="EF402" s="22"/>
      <c r="EG402" s="22"/>
      <c r="EH402" s="22"/>
      <c r="EI402" s="22"/>
      <c r="EJ402" s="22"/>
      <c r="EK402" s="22"/>
      <c r="EL402" s="22"/>
      <c r="EM402" s="22"/>
      <c r="EN402" s="22"/>
      <c r="EO402" s="22"/>
      <c r="EP402" s="22"/>
      <c r="EQ402" s="22"/>
      <c r="ER402" s="22"/>
      <c r="ES402" s="22"/>
      <c r="ET402" s="22"/>
      <c r="EU402" s="22"/>
      <c r="EV402" s="22"/>
      <c r="EW402" s="22"/>
      <c r="EX402" s="22"/>
      <c r="EY402" s="22"/>
      <c r="EZ402" s="22"/>
      <c r="FA402" s="22"/>
      <c r="FB402" s="22"/>
      <c r="FC402" s="22"/>
      <c r="FD402" s="22"/>
      <c r="FE402" s="22"/>
      <c r="FF402" s="22"/>
      <c r="FG402" s="22"/>
      <c r="FH402" s="22"/>
      <c r="FI402" s="22"/>
      <c r="FJ402" s="22"/>
      <c r="FK402" s="22"/>
      <c r="FL402" s="22"/>
      <c r="FM402" s="22"/>
      <c r="FN402" s="22"/>
      <c r="FO402" s="22"/>
      <c r="FP402" s="22"/>
      <c r="FQ402" s="22"/>
      <c r="FR402" s="22"/>
      <c r="FS402" s="22"/>
      <c r="FT402" s="22"/>
      <c r="FU402" s="22"/>
      <c r="FV402" s="22"/>
      <c r="FW402" s="22"/>
      <c r="FX402" s="22"/>
      <c r="FY402" s="22"/>
      <c r="FZ402" s="22"/>
      <c r="GA402" s="22"/>
      <c r="GB402" s="22"/>
      <c r="GC402" s="22"/>
      <c r="GD402" s="22"/>
      <c r="GE402" s="22"/>
      <c r="GF402" s="22"/>
      <c r="GG402" s="22"/>
      <c r="GH402" s="22"/>
      <c r="GI402" s="22"/>
      <c r="GJ402" s="22"/>
      <c r="GK402" s="22"/>
      <c r="GL402" s="22"/>
      <c r="GM402" s="22"/>
      <c r="GN402" s="22"/>
      <c r="GO402" s="22"/>
      <c r="GP402" s="22"/>
      <c r="GQ402" s="22"/>
      <c r="GR402" s="22"/>
      <c r="GS402" s="22"/>
      <c r="GT402" s="22"/>
    </row>
    <row r="403" spans="1:204">
      <c r="A403" s="7" t="s">
        <v>129</v>
      </c>
      <c r="B403" s="8">
        <v>2018</v>
      </c>
      <c r="C403" s="23">
        <v>322.82</v>
      </c>
      <c r="D403" s="24">
        <v>469.08</v>
      </c>
      <c r="E403" s="32">
        <v>6.77</v>
      </c>
      <c r="F403" s="31">
        <v>410.99021099999999</v>
      </c>
      <c r="G403" s="26">
        <f t="shared" si="115"/>
        <v>4786962359282.9004</v>
      </c>
      <c r="H403" s="26">
        <f t="shared" si="116"/>
        <v>478.69623592828998</v>
      </c>
      <c r="I403" s="26">
        <f t="shared" si="117"/>
        <v>75099778303.399994</v>
      </c>
      <c r="J403" s="26">
        <f t="shared" si="127"/>
        <v>75099.778303400002</v>
      </c>
      <c r="K403" s="27">
        <v>49067</v>
      </c>
      <c r="L403" s="27">
        <v>57.69</v>
      </c>
      <c r="M403" s="26">
        <f t="shared" si="118"/>
        <v>2539596896.0991001</v>
      </c>
      <c r="N403" s="26">
        <f t="shared" si="128"/>
        <v>2539.5968960990999</v>
      </c>
      <c r="O403" s="26">
        <f t="shared" si="119"/>
        <v>160145451137.25</v>
      </c>
      <c r="P403" s="26">
        <f t="shared" si="129"/>
        <v>160145.45113725</v>
      </c>
      <c r="Q403" s="27">
        <v>96858.12</v>
      </c>
      <c r="R403" s="28">
        <f>Q403*28.7%</f>
        <v>27798.280439999999</v>
      </c>
      <c r="S403" s="28">
        <f>Q403*24.4%</f>
        <v>23633.381280000001</v>
      </c>
      <c r="T403" s="28">
        <f>Q403*13.3%</f>
        <v>12882.12996</v>
      </c>
      <c r="U403" s="28">
        <f>Q403*29.5%</f>
        <v>28573.145400000001</v>
      </c>
      <c r="V403" s="28">
        <f>Q403*4%</f>
        <v>3874.3247999999999</v>
      </c>
      <c r="W403" s="26">
        <f t="shared" si="120"/>
        <v>787380966266.40002</v>
      </c>
      <c r="X403" s="26">
        <f t="shared" si="121"/>
        <v>787380.96626639995</v>
      </c>
      <c r="Y403" s="26">
        <f t="shared" si="122"/>
        <v>14251219486.200001</v>
      </c>
      <c r="Z403" s="26">
        <f t="shared" si="123"/>
        <v>14251.2194862</v>
      </c>
      <c r="AA403" s="9">
        <f t="shared" si="124"/>
        <v>5576882922445.4004</v>
      </c>
      <c r="AB403" s="9">
        <v>557.68829224453998</v>
      </c>
      <c r="AC403" s="9">
        <f t="shared" si="125"/>
        <v>249496448926.85001</v>
      </c>
      <c r="AD403" s="9">
        <v>249496.44892684999</v>
      </c>
      <c r="AE403" s="21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  <c r="DT403" s="22"/>
      <c r="DU403" s="22"/>
      <c r="DV403" s="22"/>
      <c r="DW403" s="22"/>
      <c r="DX403" s="22"/>
      <c r="DY403" s="22"/>
      <c r="DZ403" s="22"/>
      <c r="EA403" s="22"/>
      <c r="EB403" s="22"/>
      <c r="EC403" s="22"/>
      <c r="ED403" s="22"/>
      <c r="EE403" s="22"/>
      <c r="EF403" s="22"/>
      <c r="EG403" s="22"/>
      <c r="EH403" s="22"/>
      <c r="EI403" s="22"/>
      <c r="EJ403" s="22"/>
      <c r="EK403" s="22"/>
      <c r="EL403" s="22"/>
      <c r="EM403" s="22"/>
      <c r="EN403" s="22"/>
      <c r="EO403" s="22"/>
      <c r="EP403" s="22"/>
      <c r="EQ403" s="22"/>
      <c r="ER403" s="22"/>
      <c r="ES403" s="22"/>
      <c r="ET403" s="22"/>
      <c r="EU403" s="22"/>
      <c r="EV403" s="22"/>
      <c r="EW403" s="22"/>
      <c r="EX403" s="22"/>
      <c r="EY403" s="22"/>
      <c r="EZ403" s="22"/>
      <c r="FA403" s="22"/>
      <c r="FB403" s="22"/>
      <c r="FC403" s="22"/>
      <c r="FD403" s="22"/>
      <c r="FE403" s="22"/>
      <c r="FF403" s="22"/>
      <c r="FG403" s="22"/>
      <c r="FH403" s="22"/>
      <c r="FI403" s="22"/>
      <c r="FJ403" s="22"/>
      <c r="FK403" s="22"/>
      <c r="FL403" s="22"/>
      <c r="FM403" s="22"/>
      <c r="FN403" s="22"/>
      <c r="FO403" s="22"/>
      <c r="FP403" s="22"/>
      <c r="FQ403" s="22"/>
      <c r="FR403" s="22"/>
      <c r="FS403" s="22"/>
      <c r="FT403" s="22"/>
      <c r="FU403" s="22"/>
      <c r="FV403" s="22"/>
      <c r="FW403" s="22"/>
      <c r="FX403" s="22"/>
      <c r="FY403" s="22"/>
      <c r="FZ403" s="22"/>
      <c r="GA403" s="22"/>
      <c r="GB403" s="22"/>
      <c r="GC403" s="22"/>
      <c r="GD403" s="22"/>
      <c r="GE403" s="22"/>
      <c r="GF403" s="22"/>
      <c r="GG403" s="22"/>
      <c r="GH403" s="22"/>
      <c r="GI403" s="22"/>
      <c r="GJ403" s="22"/>
      <c r="GK403" s="22"/>
      <c r="GL403" s="22"/>
      <c r="GM403" s="22"/>
      <c r="GN403" s="22"/>
      <c r="GO403" s="22"/>
      <c r="GP403" s="22"/>
      <c r="GQ403" s="22"/>
      <c r="GR403" s="22"/>
      <c r="GS403" s="22"/>
      <c r="GT403" s="22"/>
    </row>
    <row r="404" spans="1:204">
      <c r="A404" s="7" t="s">
        <v>129</v>
      </c>
      <c r="B404" s="8">
        <v>2019</v>
      </c>
      <c r="C404" s="23">
        <v>353.97</v>
      </c>
      <c r="D404" s="24">
        <v>471.47</v>
      </c>
      <c r="E404" s="32">
        <v>7.5</v>
      </c>
      <c r="F404" s="31">
        <v>480.85278099999999</v>
      </c>
      <c r="G404" s="26">
        <f t="shared" si="115"/>
        <v>5438001207505.9004</v>
      </c>
      <c r="H404" s="26">
        <f t="shared" si="116"/>
        <v>543.80012075059005</v>
      </c>
      <c r="I404" s="26">
        <f t="shared" si="117"/>
        <v>85190666661.399994</v>
      </c>
      <c r="J404" s="26">
        <f t="shared" si="127"/>
        <v>85190.666661399999</v>
      </c>
      <c r="K404" s="27">
        <v>40181</v>
      </c>
      <c r="L404" s="27">
        <v>54.13</v>
      </c>
      <c r="M404" s="26">
        <f t="shared" si="118"/>
        <v>1951342533.9900999</v>
      </c>
      <c r="N404" s="26">
        <f t="shared" si="128"/>
        <v>1951.3425339901</v>
      </c>
      <c r="O404" s="26">
        <f t="shared" si="119"/>
        <v>123050485259.75</v>
      </c>
      <c r="P404" s="26">
        <f t="shared" si="129"/>
        <v>123050.48525975</v>
      </c>
      <c r="Q404" s="27">
        <v>113412.47</v>
      </c>
      <c r="R404" s="28">
        <f>Q404*28.8%</f>
        <v>32662.791359999999</v>
      </c>
      <c r="S404" s="28">
        <f>Q404*23.8%</f>
        <v>26992.167860000001</v>
      </c>
      <c r="T404" s="28">
        <f>Q404*13.3%</f>
        <v>15083.85851</v>
      </c>
      <c r="U404" s="28">
        <f>Q404*30%</f>
        <v>34023.741000000002</v>
      </c>
      <c r="V404" s="28">
        <f>Q404*4%</f>
        <v>4536.4988000000003</v>
      </c>
      <c r="W404" s="26">
        <f t="shared" si="120"/>
        <v>914415258367.80005</v>
      </c>
      <c r="X404" s="26">
        <f t="shared" si="121"/>
        <v>914415.25836780004</v>
      </c>
      <c r="Y404" s="26">
        <f t="shared" si="122"/>
        <v>16584305488.1</v>
      </c>
      <c r="Z404" s="26">
        <f t="shared" si="123"/>
        <v>16584.305488099999</v>
      </c>
      <c r="AA404" s="9">
        <f t="shared" si="124"/>
        <v>6354367808407.6904</v>
      </c>
      <c r="AB404" s="9">
        <v>635.43678084076896</v>
      </c>
      <c r="AC404" s="9">
        <f t="shared" si="125"/>
        <v>224825457409.25</v>
      </c>
      <c r="AD404" s="9">
        <v>224825.45740925</v>
      </c>
      <c r="AE404" s="21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  <c r="DT404" s="22"/>
      <c r="DU404" s="22"/>
      <c r="DV404" s="22"/>
      <c r="DW404" s="22"/>
      <c r="DX404" s="22"/>
      <c r="DY404" s="22"/>
      <c r="DZ404" s="22"/>
      <c r="EA404" s="22"/>
      <c r="EB404" s="22"/>
      <c r="EC404" s="22"/>
      <c r="ED404" s="22"/>
      <c r="EE404" s="22"/>
      <c r="EF404" s="22"/>
      <c r="EG404" s="22"/>
      <c r="EH404" s="22"/>
      <c r="EI404" s="22"/>
      <c r="EJ404" s="22"/>
      <c r="EK404" s="22"/>
      <c r="EL404" s="22"/>
      <c r="EM404" s="22"/>
      <c r="EN404" s="22"/>
      <c r="EO404" s="22"/>
      <c r="EP404" s="22"/>
      <c r="EQ404" s="22"/>
      <c r="ER404" s="22"/>
      <c r="ES404" s="22"/>
      <c r="ET404" s="22"/>
      <c r="EU404" s="22"/>
      <c r="EV404" s="22"/>
      <c r="EW404" s="22"/>
      <c r="EX404" s="22"/>
      <c r="EY404" s="22"/>
      <c r="EZ404" s="22"/>
      <c r="FA404" s="22"/>
      <c r="FB404" s="22"/>
      <c r="FC404" s="22"/>
      <c r="FD404" s="22"/>
      <c r="FE404" s="22"/>
      <c r="FF404" s="22"/>
      <c r="FG404" s="22"/>
      <c r="FH404" s="22"/>
      <c r="FI404" s="22"/>
      <c r="FJ404" s="22"/>
      <c r="FK404" s="22"/>
      <c r="FL404" s="22"/>
      <c r="FM404" s="22"/>
      <c r="FN404" s="22"/>
      <c r="FO404" s="22"/>
      <c r="FP404" s="22"/>
      <c r="FQ404" s="22"/>
      <c r="FR404" s="22"/>
      <c r="FS404" s="22"/>
      <c r="FT404" s="22"/>
      <c r="FU404" s="22"/>
      <c r="FV404" s="22"/>
      <c r="FW404" s="22"/>
      <c r="FX404" s="22"/>
      <c r="FY404" s="22"/>
      <c r="FZ404" s="22"/>
      <c r="GA404" s="22"/>
      <c r="GB404" s="22"/>
      <c r="GC404" s="22"/>
      <c r="GD404" s="22"/>
      <c r="GE404" s="22"/>
      <c r="GF404" s="22"/>
      <c r="GG404" s="22"/>
      <c r="GH404" s="22"/>
      <c r="GI404" s="22"/>
      <c r="GJ404" s="22"/>
      <c r="GK404" s="22"/>
      <c r="GL404" s="22"/>
      <c r="GM404" s="22"/>
      <c r="GN404" s="22"/>
      <c r="GO404" s="22"/>
      <c r="GP404" s="22"/>
      <c r="GQ404" s="22"/>
      <c r="GR404" s="22"/>
      <c r="GS404" s="22"/>
      <c r="GT404" s="22"/>
    </row>
    <row r="405" spans="1:204">
      <c r="A405" s="7" t="s">
        <v>129</v>
      </c>
      <c r="B405" s="8">
        <v>2020</v>
      </c>
      <c r="C405" s="23">
        <v>224.98</v>
      </c>
      <c r="D405" s="24">
        <v>295.83999999999997</v>
      </c>
      <c r="E405" s="32">
        <v>3.65</v>
      </c>
      <c r="F405" s="31">
        <v>224.311904</v>
      </c>
      <c r="G405" s="26">
        <f t="shared" si="115"/>
        <v>2727317097865.6001</v>
      </c>
      <c r="H405" s="26">
        <f t="shared" si="116"/>
        <v>272.73170978655997</v>
      </c>
      <c r="I405" s="26">
        <f t="shared" si="117"/>
        <v>43518814977.599998</v>
      </c>
      <c r="J405" s="26">
        <f t="shared" si="127"/>
        <v>43518.814977599999</v>
      </c>
      <c r="K405" s="27">
        <v>40731</v>
      </c>
      <c r="L405" s="27">
        <v>40.44</v>
      </c>
      <c r="M405" s="26">
        <f t="shared" si="118"/>
        <v>1477784008.5588</v>
      </c>
      <c r="N405" s="26">
        <f t="shared" si="128"/>
        <v>1477.7840085588</v>
      </c>
      <c r="O405" s="26">
        <f t="shared" si="119"/>
        <v>93188169783</v>
      </c>
      <c r="P405" s="26">
        <f t="shared" si="129"/>
        <v>93188.169783000005</v>
      </c>
      <c r="Q405" s="27">
        <v>61781.49</v>
      </c>
      <c r="R405" s="28">
        <f>Q405*18%</f>
        <v>11120.6682</v>
      </c>
      <c r="S405" s="28">
        <f>Q405*15.5%</f>
        <v>9576.1309500000007</v>
      </c>
      <c r="T405" s="28">
        <f>Q405*15.8%</f>
        <v>9761.4754200000007</v>
      </c>
      <c r="U405" s="28">
        <f>Q405*44%</f>
        <v>27183.855599999999</v>
      </c>
      <c r="V405" s="28">
        <f>Q405*6.7%</f>
        <v>4139.3598300000003</v>
      </c>
      <c r="W405" s="26">
        <f t="shared" si="120"/>
        <v>450796055563.79999</v>
      </c>
      <c r="X405" s="26">
        <f t="shared" si="121"/>
        <v>450796.05556379998</v>
      </c>
      <c r="Y405" s="26">
        <f t="shared" si="122"/>
        <v>8451707832</v>
      </c>
      <c r="Z405" s="26">
        <f t="shared" si="123"/>
        <v>8451.7078320000001</v>
      </c>
      <c r="AA405" s="9">
        <f t="shared" si="124"/>
        <v>3179590937437.96</v>
      </c>
      <c r="AB405" s="9">
        <v>317.95909374379602</v>
      </c>
      <c r="AC405" s="9">
        <f t="shared" si="125"/>
        <v>145158692592.60001</v>
      </c>
      <c r="AD405" s="9">
        <v>145158.69259260001</v>
      </c>
      <c r="AE405" s="21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  <c r="DT405" s="22"/>
      <c r="DU405" s="22"/>
      <c r="DV405" s="22"/>
      <c r="DW405" s="22"/>
      <c r="DX405" s="22"/>
      <c r="DY405" s="22"/>
      <c r="DZ405" s="22"/>
      <c r="EA405" s="22"/>
      <c r="EB405" s="22"/>
      <c r="EC405" s="22"/>
      <c r="ED405" s="22"/>
      <c r="EE405" s="22"/>
      <c r="EF405" s="22"/>
      <c r="EG405" s="22"/>
      <c r="EH405" s="22"/>
      <c r="EI405" s="22"/>
      <c r="EJ405" s="22"/>
      <c r="EK405" s="22"/>
      <c r="EL405" s="22"/>
      <c r="EM405" s="22"/>
      <c r="EN405" s="22"/>
      <c r="EO405" s="22"/>
      <c r="EP405" s="22"/>
      <c r="EQ405" s="22"/>
      <c r="ER405" s="22"/>
      <c r="ES405" s="22"/>
      <c r="ET405" s="22"/>
      <c r="EU405" s="22"/>
      <c r="EV405" s="22"/>
      <c r="EW405" s="22"/>
      <c r="EX405" s="22"/>
      <c r="EY405" s="22"/>
      <c r="EZ405" s="22"/>
      <c r="FA405" s="22"/>
      <c r="FB405" s="22"/>
      <c r="FC405" s="22"/>
      <c r="FD405" s="22"/>
      <c r="FE405" s="22"/>
      <c r="FF405" s="22"/>
      <c r="FG405" s="22"/>
      <c r="FH405" s="22"/>
      <c r="FI405" s="22"/>
      <c r="FJ405" s="22"/>
      <c r="FK405" s="22"/>
      <c r="FL405" s="22"/>
      <c r="FM405" s="22"/>
      <c r="FN405" s="22"/>
      <c r="FO405" s="22"/>
      <c r="FP405" s="22"/>
      <c r="FQ405" s="22"/>
      <c r="FR405" s="22"/>
      <c r="FS405" s="22"/>
      <c r="FT405" s="22"/>
      <c r="FU405" s="22"/>
      <c r="FV405" s="22"/>
      <c r="FW405" s="22"/>
      <c r="FX405" s="22"/>
      <c r="FY405" s="22"/>
      <c r="FZ405" s="22"/>
      <c r="GA405" s="22"/>
      <c r="GB405" s="22"/>
      <c r="GC405" s="22"/>
      <c r="GD405" s="22"/>
      <c r="GE405" s="22"/>
      <c r="GF405" s="22"/>
      <c r="GG405" s="22"/>
      <c r="GH405" s="22"/>
      <c r="GI405" s="22"/>
      <c r="GJ405" s="22"/>
      <c r="GK405" s="22"/>
      <c r="GL405" s="22"/>
      <c r="GM405" s="22"/>
      <c r="GN405" s="22"/>
      <c r="GO405" s="22"/>
      <c r="GP405" s="22"/>
      <c r="GQ405" s="22"/>
      <c r="GR405" s="22"/>
      <c r="GS405" s="22"/>
      <c r="GT405" s="22"/>
    </row>
    <row r="406" spans="1:204">
      <c r="A406" s="7" t="s">
        <v>129</v>
      </c>
      <c r="B406" s="8">
        <v>2021</v>
      </c>
      <c r="C406" s="23">
        <v>255.39</v>
      </c>
      <c r="D406" s="24">
        <v>153.88999999999999</v>
      </c>
      <c r="E406" s="32">
        <v>0.89</v>
      </c>
      <c r="F406" s="31">
        <v>224.311904</v>
      </c>
      <c r="G406" s="26">
        <f t="shared" si="115"/>
        <v>2489626743865.6001</v>
      </c>
      <c r="H406" s="26">
        <f t="shared" si="116"/>
        <v>248.96267438656</v>
      </c>
      <c r="I406" s="26">
        <f t="shared" si="117"/>
        <v>40927402577.599998</v>
      </c>
      <c r="J406" s="26">
        <f t="shared" si="127"/>
        <v>40927.402577599998</v>
      </c>
      <c r="K406" s="27">
        <v>39756</v>
      </c>
      <c r="L406" s="27">
        <v>42.05</v>
      </c>
      <c r="M406" s="26">
        <f t="shared" si="118"/>
        <v>1499834796.3659999</v>
      </c>
      <c r="N406" s="26">
        <f t="shared" si="128"/>
        <v>1499.8347963660001</v>
      </c>
      <c r="O406" s="26">
        <f t="shared" si="119"/>
        <v>94578679185</v>
      </c>
      <c r="P406" s="26">
        <f t="shared" si="129"/>
        <v>94578.679185000001</v>
      </c>
      <c r="Q406" s="27">
        <v>64436.68</v>
      </c>
      <c r="R406" s="28">
        <f>Q406*19.5%</f>
        <v>12565.152599999999</v>
      </c>
      <c r="S406" s="28">
        <f>Q406*16.2%</f>
        <v>10438.74216</v>
      </c>
      <c r="T406" s="28">
        <f>Q406*14%</f>
        <v>9021.1352000000006</v>
      </c>
      <c r="U406" s="28">
        <f>Q406*44.3%</f>
        <v>28545.449240000002</v>
      </c>
      <c r="V406" s="28">
        <f>Q406*6.1%</f>
        <v>3930.6374799999999</v>
      </c>
      <c r="W406" s="26">
        <f t="shared" si="120"/>
        <v>473094104560</v>
      </c>
      <c r="X406" s="26">
        <f t="shared" si="121"/>
        <v>473094.10456000001</v>
      </c>
      <c r="Y406" s="26">
        <f t="shared" si="122"/>
        <v>8840712496</v>
      </c>
      <c r="Z406" s="26">
        <f t="shared" si="123"/>
        <v>8840.7124960000001</v>
      </c>
      <c r="AA406" s="9">
        <f t="shared" si="124"/>
        <v>2964220683221.9702</v>
      </c>
      <c r="AB406" s="9">
        <v>296.42206832219699</v>
      </c>
      <c r="AC406" s="9">
        <f t="shared" si="125"/>
        <v>144346794258.60001</v>
      </c>
      <c r="AD406" s="9">
        <v>144346.79425860001</v>
      </c>
      <c r="AE406" s="21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  <c r="DT406" s="22"/>
      <c r="DU406" s="22"/>
      <c r="DV406" s="22"/>
      <c r="DW406" s="22"/>
      <c r="DX406" s="22"/>
      <c r="DY406" s="22"/>
      <c r="DZ406" s="22"/>
      <c r="EA406" s="22"/>
      <c r="EB406" s="22"/>
      <c r="EC406" s="22"/>
      <c r="ED406" s="22"/>
      <c r="EE406" s="22"/>
      <c r="EF406" s="22"/>
      <c r="EG406" s="22"/>
      <c r="EH406" s="22"/>
      <c r="EI406" s="22"/>
      <c r="EJ406" s="22"/>
      <c r="EK406" s="22"/>
      <c r="EL406" s="22"/>
      <c r="EM406" s="22"/>
      <c r="EN406" s="22"/>
      <c r="EO406" s="22"/>
      <c r="EP406" s="22"/>
      <c r="EQ406" s="22"/>
      <c r="ER406" s="22"/>
      <c r="ES406" s="22"/>
      <c r="ET406" s="22"/>
      <c r="EU406" s="22"/>
      <c r="EV406" s="22"/>
      <c r="EW406" s="22"/>
      <c r="EX406" s="22"/>
      <c r="EY406" s="22"/>
      <c r="EZ406" s="22"/>
      <c r="FA406" s="22"/>
      <c r="FB406" s="22"/>
      <c r="FC406" s="22"/>
      <c r="FD406" s="22"/>
      <c r="FE406" s="22"/>
      <c r="FF406" s="22"/>
      <c r="FG406" s="22"/>
      <c r="FH406" s="22"/>
      <c r="FI406" s="22"/>
      <c r="FJ406" s="22"/>
      <c r="FK406" s="22"/>
      <c r="FL406" s="22"/>
      <c r="FM406" s="22"/>
      <c r="FN406" s="22"/>
      <c r="FO406" s="22"/>
      <c r="FP406" s="22"/>
      <c r="FQ406" s="22"/>
      <c r="FR406" s="22"/>
      <c r="FS406" s="22"/>
      <c r="FT406" s="22"/>
      <c r="FU406" s="22"/>
      <c r="FV406" s="22"/>
      <c r="FW406" s="22"/>
      <c r="FX406" s="22"/>
      <c r="FY406" s="22"/>
      <c r="FZ406" s="22"/>
      <c r="GA406" s="22"/>
      <c r="GB406" s="22"/>
      <c r="GC406" s="22"/>
      <c r="GD406" s="22"/>
      <c r="GE406" s="22"/>
      <c r="GF406" s="22"/>
      <c r="GG406" s="22"/>
      <c r="GH406" s="22"/>
      <c r="GI406" s="22"/>
      <c r="GJ406" s="22"/>
      <c r="GK406" s="22"/>
      <c r="GL406" s="22"/>
      <c r="GM406" s="22"/>
      <c r="GN406" s="22"/>
      <c r="GO406" s="22"/>
      <c r="GP406" s="22"/>
      <c r="GQ406" s="22"/>
      <c r="GR406" s="22"/>
      <c r="GS406" s="22"/>
      <c r="GT406" s="22"/>
    </row>
    <row r="407" spans="1:204">
      <c r="A407" s="7" t="s">
        <v>129</v>
      </c>
      <c r="B407" s="8">
        <v>2022</v>
      </c>
      <c r="C407" s="23">
        <v>207.2</v>
      </c>
      <c r="D407" s="24">
        <v>112.24</v>
      </c>
      <c r="E407" s="32">
        <v>0.43</v>
      </c>
      <c r="F407" s="31">
        <v>224.311904</v>
      </c>
      <c r="G407" s="26">
        <f t="shared" si="115"/>
        <v>2371549769865.6001</v>
      </c>
      <c r="H407" s="26">
        <f t="shared" si="116"/>
        <v>237.15497698656</v>
      </c>
      <c r="I407" s="26">
        <f t="shared" si="117"/>
        <v>38365624177.599998</v>
      </c>
      <c r="J407" s="26">
        <f t="shared" si="127"/>
        <v>38365.624177600002</v>
      </c>
      <c r="K407" s="27">
        <v>40701</v>
      </c>
      <c r="L407" s="27">
        <v>40.450000000000003</v>
      </c>
      <c r="M407" s="26">
        <f t="shared" si="118"/>
        <v>1477060719.0764999</v>
      </c>
      <c r="N407" s="26">
        <f t="shared" si="128"/>
        <v>1477.0607190764999</v>
      </c>
      <c r="O407" s="26">
        <f t="shared" si="119"/>
        <v>93142559583.75</v>
      </c>
      <c r="P407" s="26">
        <f t="shared" si="129"/>
        <v>93142.55958375</v>
      </c>
      <c r="Q407" s="27">
        <v>49206.879999999997</v>
      </c>
      <c r="R407" s="28">
        <f>Q407*19.5%</f>
        <v>9595.3415999999997</v>
      </c>
      <c r="S407" s="28">
        <f>Q407*16.2%</f>
        <v>7971.5145599999996</v>
      </c>
      <c r="T407" s="28">
        <f>Q407*14%</f>
        <v>6888.9632000000001</v>
      </c>
      <c r="U407" s="28">
        <f>Q407*44.3%</f>
        <v>21798.647840000001</v>
      </c>
      <c r="V407" s="28">
        <f>Q407*6.1%</f>
        <v>3001.6196799999998</v>
      </c>
      <c r="W407" s="26">
        <f t="shared" si="120"/>
        <v>361276912960</v>
      </c>
      <c r="X407" s="26">
        <f t="shared" si="121"/>
        <v>361276.91295999999</v>
      </c>
      <c r="Y407" s="26">
        <f t="shared" si="122"/>
        <v>6751183936</v>
      </c>
      <c r="Z407" s="26">
        <f t="shared" si="123"/>
        <v>6751.1839360000004</v>
      </c>
      <c r="AA407" s="9">
        <f t="shared" si="124"/>
        <v>2734303743544.6802</v>
      </c>
      <c r="AB407" s="9">
        <v>273.43037435446797</v>
      </c>
      <c r="AC407" s="9">
        <f t="shared" si="125"/>
        <v>138259367697.35001</v>
      </c>
      <c r="AD407" s="9">
        <v>138259.36769735001</v>
      </c>
      <c r="AE407" s="21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  <c r="DT407" s="22"/>
      <c r="DU407" s="22"/>
      <c r="DV407" s="22"/>
      <c r="DW407" s="22"/>
      <c r="DX407" s="22"/>
      <c r="DY407" s="22"/>
      <c r="DZ407" s="22"/>
      <c r="EA407" s="22"/>
      <c r="EB407" s="22"/>
      <c r="EC407" s="22"/>
      <c r="ED407" s="22"/>
      <c r="EE407" s="22"/>
      <c r="EF407" s="22"/>
      <c r="EG407" s="22"/>
      <c r="EH407" s="22"/>
      <c r="EI407" s="22"/>
      <c r="EJ407" s="22"/>
      <c r="EK407" s="22"/>
      <c r="EL407" s="22"/>
      <c r="EM407" s="22"/>
      <c r="EN407" s="22"/>
      <c r="EO407" s="22"/>
      <c r="EP407" s="22"/>
      <c r="EQ407" s="22"/>
      <c r="ER407" s="22"/>
      <c r="ES407" s="22"/>
      <c r="ET407" s="22"/>
      <c r="EU407" s="22"/>
      <c r="EV407" s="22"/>
      <c r="EW407" s="22"/>
      <c r="EX407" s="22"/>
      <c r="EY407" s="22"/>
      <c r="EZ407" s="22"/>
      <c r="FA407" s="22"/>
      <c r="FB407" s="22"/>
      <c r="FC407" s="22"/>
      <c r="FD407" s="22"/>
      <c r="FE407" s="22"/>
      <c r="FF407" s="22"/>
      <c r="FG407" s="22"/>
      <c r="FH407" s="22"/>
      <c r="FI407" s="22"/>
      <c r="FJ407" s="22"/>
      <c r="FK407" s="22"/>
      <c r="FL407" s="22"/>
      <c r="FM407" s="22"/>
      <c r="FN407" s="22"/>
      <c r="FO407" s="22"/>
      <c r="FP407" s="22"/>
      <c r="FQ407" s="22"/>
      <c r="FR407" s="22"/>
      <c r="FS407" s="22"/>
      <c r="FT407" s="22"/>
      <c r="FU407" s="22"/>
      <c r="FV407" s="22"/>
      <c r="FW407" s="22"/>
      <c r="FX407" s="22"/>
      <c r="FY407" s="22"/>
      <c r="FZ407" s="22"/>
      <c r="GA407" s="22"/>
      <c r="GB407" s="22"/>
      <c r="GC407" s="22"/>
      <c r="GD407" s="22"/>
      <c r="GE407" s="22"/>
      <c r="GF407" s="22"/>
      <c r="GG407" s="22"/>
      <c r="GH407" s="22"/>
      <c r="GI407" s="22"/>
      <c r="GJ407" s="22"/>
      <c r="GK407" s="22"/>
      <c r="GL407" s="22"/>
      <c r="GM407" s="22"/>
      <c r="GN407" s="22"/>
      <c r="GO407" s="22"/>
      <c r="GP407" s="22"/>
      <c r="GQ407" s="22"/>
      <c r="GR407" s="22"/>
      <c r="GS407" s="22"/>
      <c r="GT407" s="22"/>
    </row>
    <row r="408" spans="1:204">
      <c r="A408" s="7" t="s">
        <v>129</v>
      </c>
      <c r="B408" s="8">
        <v>2023</v>
      </c>
      <c r="C408" s="23">
        <v>370.7</v>
      </c>
      <c r="D408" s="24">
        <v>173.19</v>
      </c>
      <c r="E408" s="32">
        <v>0.64</v>
      </c>
      <c r="F408" s="31">
        <v>410.99021099999999</v>
      </c>
      <c r="G408" s="26">
        <f t="shared" si="115"/>
        <v>4277849401282.8999</v>
      </c>
      <c r="H408" s="26">
        <f t="shared" si="116"/>
        <v>427.78494012828997</v>
      </c>
      <c r="I408" s="26">
        <f t="shared" si="117"/>
        <v>69204398503.399994</v>
      </c>
      <c r="J408" s="26">
        <f t="shared" si="127"/>
        <v>69204.398503400007</v>
      </c>
      <c r="K408" s="27">
        <v>36684</v>
      </c>
      <c r="L408" s="27">
        <v>46.27</v>
      </c>
      <c r="M408" s="26">
        <f t="shared" si="118"/>
        <v>1522828258.6356001</v>
      </c>
      <c r="N408" s="26">
        <f t="shared" si="128"/>
        <v>1522.8282586355999</v>
      </c>
      <c r="O408" s="26">
        <f t="shared" si="119"/>
        <v>96028633071</v>
      </c>
      <c r="P408" s="26">
        <f t="shared" si="129"/>
        <v>96028.633071000004</v>
      </c>
      <c r="Q408" s="27">
        <v>63558.44</v>
      </c>
      <c r="R408" s="28">
        <f>Q408*19.5%</f>
        <v>12393.8958</v>
      </c>
      <c r="S408" s="28">
        <f>Q408*16.2%</f>
        <v>10296.467280000001</v>
      </c>
      <c r="T408" s="28">
        <f>Q408*14%</f>
        <v>8898.1815999999999</v>
      </c>
      <c r="U408" s="28">
        <f>Q408*44.3%</f>
        <v>28156.388920000001</v>
      </c>
      <c r="V408" s="28">
        <f>Q408*6.1%</f>
        <v>3877.06484</v>
      </c>
      <c r="W408" s="26">
        <f t="shared" si="120"/>
        <v>466646066480</v>
      </c>
      <c r="X408" s="26">
        <f t="shared" si="121"/>
        <v>466646.06647999998</v>
      </c>
      <c r="Y408" s="26">
        <f t="shared" si="122"/>
        <v>8720217968</v>
      </c>
      <c r="Z408" s="26">
        <f t="shared" si="123"/>
        <v>8720.2179680000008</v>
      </c>
      <c r="AA408" s="9">
        <f t="shared" si="124"/>
        <v>4746018296021.54</v>
      </c>
      <c r="AB408" s="9">
        <v>474.601829602154</v>
      </c>
      <c r="AC408" s="9">
        <f t="shared" si="125"/>
        <v>173953249542.39999</v>
      </c>
      <c r="AD408" s="9">
        <v>173953.24954240001</v>
      </c>
      <c r="AE408" s="21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  <c r="DT408" s="22"/>
      <c r="DU408" s="22"/>
      <c r="DV408" s="22"/>
      <c r="DW408" s="22"/>
      <c r="DX408" s="22"/>
      <c r="DY408" s="22"/>
      <c r="DZ408" s="22"/>
      <c r="EA408" s="22"/>
      <c r="EB408" s="22"/>
      <c r="EC408" s="22"/>
      <c r="ED408" s="22"/>
      <c r="EE408" s="22"/>
      <c r="EF408" s="22"/>
      <c r="EG408" s="22"/>
      <c r="EH408" s="22"/>
      <c r="EI408" s="22"/>
      <c r="EJ408" s="22"/>
      <c r="EK408" s="22"/>
      <c r="EL408" s="22"/>
      <c r="EM408" s="22"/>
      <c r="EN408" s="22"/>
      <c r="EO408" s="22"/>
      <c r="EP408" s="22"/>
      <c r="EQ408" s="22"/>
      <c r="ER408" s="22"/>
      <c r="ES408" s="22"/>
      <c r="ET408" s="22"/>
      <c r="EU408" s="22"/>
      <c r="EV408" s="22"/>
      <c r="EW408" s="22"/>
      <c r="EX408" s="22"/>
      <c r="EY408" s="22"/>
      <c r="EZ408" s="22"/>
      <c r="FA408" s="22"/>
      <c r="FB408" s="22"/>
      <c r="FC408" s="22"/>
      <c r="FD408" s="22"/>
      <c r="FE408" s="22"/>
      <c r="FF408" s="22"/>
      <c r="FG408" s="22"/>
      <c r="FH408" s="22"/>
      <c r="FI408" s="22"/>
      <c r="FJ408" s="22"/>
      <c r="FK408" s="22"/>
      <c r="FL408" s="22"/>
      <c r="FM408" s="22"/>
      <c r="FN408" s="22"/>
      <c r="FO408" s="22"/>
      <c r="FP408" s="22"/>
      <c r="FQ408" s="22"/>
      <c r="FR408" s="22"/>
      <c r="FS408" s="22"/>
      <c r="FT408" s="22"/>
      <c r="FU408" s="22"/>
      <c r="FV408" s="22"/>
      <c r="FW408" s="22"/>
      <c r="FX408" s="22"/>
      <c r="FY408" s="22"/>
      <c r="FZ408" s="22"/>
      <c r="GA408" s="22"/>
      <c r="GB408" s="22"/>
      <c r="GC408" s="22"/>
      <c r="GD408" s="22"/>
      <c r="GE408" s="22"/>
      <c r="GF408" s="22"/>
      <c r="GG408" s="22"/>
      <c r="GH408" s="22"/>
      <c r="GI408" s="22"/>
      <c r="GJ408" s="22"/>
      <c r="GK408" s="22"/>
      <c r="GL408" s="22"/>
      <c r="GM408" s="22"/>
      <c r="GN408" s="22"/>
      <c r="GO408" s="22"/>
      <c r="GP408" s="22"/>
      <c r="GQ408" s="22"/>
      <c r="GR408" s="22"/>
      <c r="GS408" s="22"/>
      <c r="GT408" s="22"/>
    </row>
    <row r="409" spans="1:204">
      <c r="A409" s="7" t="s">
        <v>129</v>
      </c>
      <c r="B409" s="8">
        <v>2024</v>
      </c>
      <c r="C409" s="28">
        <v>399.54</v>
      </c>
      <c r="D409" s="28">
        <v>185.83</v>
      </c>
      <c r="E409" s="34">
        <v>0.61</v>
      </c>
      <c r="F409" s="31">
        <v>410.99021099999999</v>
      </c>
      <c r="G409" s="26">
        <f t="shared" si="115"/>
        <v>4325621437282.8999</v>
      </c>
      <c r="H409" s="26">
        <f t="shared" si="116"/>
        <v>432.56214372828998</v>
      </c>
      <c r="I409" s="26">
        <f t="shared" si="117"/>
        <v>70429433903.399994</v>
      </c>
      <c r="J409" s="26">
        <f t="shared" si="127"/>
        <v>70429.4339034</v>
      </c>
      <c r="K409" s="31">
        <v>36684</v>
      </c>
      <c r="L409" s="31">
        <v>46.27</v>
      </c>
      <c r="M409" s="26">
        <f t="shared" si="118"/>
        <v>1522828258.6356001</v>
      </c>
      <c r="N409" s="26">
        <f t="shared" ref="N409" si="130">M409/10000000000</f>
        <v>0.15228282586356001</v>
      </c>
      <c r="O409" s="26">
        <f t="shared" si="119"/>
        <v>96028633071</v>
      </c>
      <c r="P409" s="26">
        <f t="shared" si="129"/>
        <v>96028.633071000004</v>
      </c>
      <c r="Q409" s="31">
        <v>63558.44</v>
      </c>
      <c r="R409" s="28">
        <f>Q409*19.5%</f>
        <v>12393.8958</v>
      </c>
      <c r="S409" s="28">
        <f>Q409*16.2%</f>
        <v>10296.467280000001</v>
      </c>
      <c r="T409" s="28">
        <f>Q409*14%</f>
        <v>8898.1815999999999</v>
      </c>
      <c r="U409" s="28">
        <f>Q409*44.3%</f>
        <v>28156.388920000001</v>
      </c>
      <c r="V409" s="28">
        <f>Q409*6.1%</f>
        <v>3877.06484</v>
      </c>
      <c r="W409" s="26">
        <f t="shared" si="120"/>
        <v>466646066480</v>
      </c>
      <c r="X409" s="26">
        <f t="shared" si="121"/>
        <v>466646.06647999998</v>
      </c>
      <c r="Y409" s="26">
        <f t="shared" si="122"/>
        <v>8720217968</v>
      </c>
      <c r="Z409" s="26">
        <f t="shared" si="123"/>
        <v>8720.2179680000008</v>
      </c>
      <c r="AA409" s="9">
        <f t="shared" si="124"/>
        <v>4793790332021.54</v>
      </c>
      <c r="AB409" s="9">
        <v>479.37903320215298</v>
      </c>
      <c r="AC409" s="9">
        <f t="shared" si="125"/>
        <v>175178284942.39999</v>
      </c>
      <c r="AD409" s="9">
        <v>175178.2849424</v>
      </c>
      <c r="AE409" s="21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  <c r="DT409" s="22"/>
      <c r="DU409" s="22"/>
      <c r="DV409" s="22"/>
      <c r="DW409" s="22"/>
      <c r="DX409" s="22"/>
      <c r="DY409" s="22"/>
      <c r="DZ409" s="22"/>
      <c r="EA409" s="22"/>
      <c r="EB409" s="22"/>
      <c r="EC409" s="22"/>
      <c r="ED409" s="22"/>
      <c r="EE409" s="22"/>
      <c r="EF409" s="22"/>
      <c r="EG409" s="22"/>
      <c r="EH409" s="22"/>
      <c r="EI409" s="22"/>
      <c r="EJ409" s="22"/>
      <c r="EK409" s="22"/>
      <c r="EL409" s="22"/>
      <c r="EM409" s="22"/>
      <c r="EN409" s="22"/>
      <c r="EO409" s="22"/>
      <c r="EP409" s="22"/>
      <c r="EQ409" s="22"/>
      <c r="ER409" s="22"/>
      <c r="ES409" s="22"/>
      <c r="ET409" s="22"/>
      <c r="EU409" s="22"/>
      <c r="EV409" s="22"/>
      <c r="EW409" s="22"/>
      <c r="EX409" s="22"/>
      <c r="EY409" s="22"/>
      <c r="EZ409" s="22"/>
      <c r="FA409" s="22"/>
      <c r="FB409" s="22"/>
      <c r="FC409" s="22"/>
      <c r="FD409" s="22"/>
      <c r="FE409" s="22"/>
      <c r="FF409" s="22"/>
      <c r="FG409" s="22"/>
      <c r="FH409" s="22"/>
      <c r="FI409" s="22"/>
      <c r="FJ409" s="22"/>
      <c r="FK409" s="22"/>
      <c r="FL409" s="22"/>
      <c r="FM409" s="22"/>
      <c r="FN409" s="22"/>
      <c r="FO409" s="22"/>
      <c r="FP409" s="22"/>
      <c r="FQ409" s="22"/>
      <c r="FR409" s="22"/>
      <c r="FS409" s="22"/>
      <c r="FT409" s="22"/>
      <c r="FU409" s="22"/>
      <c r="FV409" s="22"/>
      <c r="FW409" s="22"/>
      <c r="FX409" s="22"/>
      <c r="FY409" s="22"/>
      <c r="FZ409" s="22"/>
      <c r="GA409" s="22"/>
      <c r="GB409" s="22"/>
      <c r="GC409" s="22"/>
      <c r="GD409" s="22"/>
      <c r="GE409" s="22"/>
      <c r="GF409" s="22"/>
      <c r="GG409" s="22"/>
      <c r="GH409" s="22"/>
      <c r="GI409" s="22"/>
      <c r="GJ409" s="22"/>
      <c r="GK409" s="22"/>
      <c r="GL409" s="22"/>
      <c r="GM409" s="22"/>
      <c r="GN409" s="22"/>
      <c r="GO409" s="22"/>
      <c r="GP409" s="22"/>
      <c r="GQ409" s="22"/>
      <c r="GR409" s="22"/>
      <c r="GS409" s="22"/>
      <c r="GT409" s="22"/>
      <c r="GU409" s="22"/>
      <c r="GV409" s="22"/>
    </row>
    <row r="410" spans="1:204">
      <c r="A410" s="7" t="s">
        <v>131</v>
      </c>
      <c r="B410" s="8">
        <v>2008</v>
      </c>
      <c r="C410" s="23">
        <v>72.19</v>
      </c>
      <c r="D410" s="24">
        <v>272.98</v>
      </c>
      <c r="E410" s="32">
        <v>1.54</v>
      </c>
      <c r="F410" s="33">
        <v>70.760000000000005</v>
      </c>
      <c r="G410" s="26">
        <f t="shared" si="115"/>
        <v>1191559908000</v>
      </c>
      <c r="H410" s="26">
        <f t="shared" si="116"/>
        <v>119.1559908</v>
      </c>
      <c r="I410" s="26">
        <f t="shared" si="117"/>
        <v>18233062800</v>
      </c>
      <c r="J410" s="26">
        <f t="shared" si="127"/>
        <v>18233.0628</v>
      </c>
      <c r="K410" s="27">
        <v>144336</v>
      </c>
      <c r="L410" s="27">
        <v>54.31</v>
      </c>
      <c r="M410" s="26">
        <f t="shared" si="118"/>
        <v>7032815290.5072002</v>
      </c>
      <c r="N410" s="26">
        <f t="shared" si="128"/>
        <v>7032.8152905072002</v>
      </c>
      <c r="O410" s="26">
        <f t="shared" si="119"/>
        <v>443485097652</v>
      </c>
      <c r="P410" s="26">
        <f t="shared" si="129"/>
        <v>443485.09765200003</v>
      </c>
      <c r="Q410" s="27">
        <v>10500.22</v>
      </c>
      <c r="R410" s="28">
        <f>Q410*27.3%</f>
        <v>2866.5600599999998</v>
      </c>
      <c r="S410" s="28">
        <f>Q410*24.9%</f>
        <v>2614.5547799999999</v>
      </c>
      <c r="T410" s="28">
        <f>Q410*3.3%</f>
        <v>346.50725999999997</v>
      </c>
      <c r="U410" s="28">
        <f>Q410*36.7%</f>
        <v>3853.5807399999999</v>
      </c>
      <c r="V410" s="28">
        <f>Q410*7.8%</f>
        <v>819.01715999999999</v>
      </c>
      <c r="W410" s="26">
        <f t="shared" si="120"/>
        <v>82523539028.399994</v>
      </c>
      <c r="X410" s="26">
        <f t="shared" si="121"/>
        <v>82523.539028400002</v>
      </c>
      <c r="Y410" s="26">
        <f t="shared" si="122"/>
        <v>1483051072.8</v>
      </c>
      <c r="Z410" s="26">
        <f t="shared" si="123"/>
        <v>1483.0510727999999</v>
      </c>
      <c r="AA410" s="9">
        <f t="shared" si="124"/>
        <v>1281116262318.9099</v>
      </c>
      <c r="AB410" s="9">
        <v>128.11162623189099</v>
      </c>
      <c r="AC410" s="9">
        <f t="shared" si="125"/>
        <v>463201211524.79999</v>
      </c>
      <c r="AD410" s="9">
        <v>463201.21152479999</v>
      </c>
      <c r="AE410" s="21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  <c r="DT410" s="22"/>
      <c r="DU410" s="22"/>
      <c r="DV410" s="22"/>
      <c r="DW410" s="22"/>
      <c r="DX410" s="22"/>
      <c r="DY410" s="22"/>
      <c r="DZ410" s="22"/>
      <c r="EA410" s="22"/>
      <c r="EB410" s="22"/>
      <c r="EC410" s="22"/>
      <c r="ED410" s="22"/>
      <c r="EE410" s="22"/>
      <c r="EF410" s="22"/>
      <c r="EG410" s="22"/>
      <c r="EH410" s="22"/>
      <c r="EI410" s="22"/>
      <c r="EJ410" s="22"/>
      <c r="EK410" s="22"/>
      <c r="EL410" s="22"/>
      <c r="EM410" s="22"/>
      <c r="EN410" s="22"/>
      <c r="EO410" s="22"/>
      <c r="EP410" s="22"/>
      <c r="EQ410" s="22"/>
      <c r="ER410" s="22"/>
      <c r="ES410" s="22"/>
      <c r="ET410" s="22"/>
      <c r="EU410" s="22"/>
      <c r="EV410" s="22"/>
      <c r="EW410" s="22"/>
      <c r="EX410" s="22"/>
      <c r="EY410" s="22"/>
      <c r="EZ410" s="22"/>
      <c r="FA410" s="22"/>
      <c r="FB410" s="22"/>
      <c r="FC410" s="22"/>
      <c r="FD410" s="22"/>
      <c r="FE410" s="22"/>
      <c r="FF410" s="22"/>
      <c r="FG410" s="22"/>
      <c r="FH410" s="22"/>
      <c r="FI410" s="22"/>
      <c r="FJ410" s="22"/>
      <c r="FK410" s="22"/>
      <c r="FL410" s="22"/>
      <c r="FM410" s="22"/>
      <c r="FN410" s="22"/>
      <c r="FO410" s="22"/>
      <c r="FP410" s="22"/>
      <c r="FQ410" s="22"/>
      <c r="FR410" s="22"/>
      <c r="FS410" s="22"/>
      <c r="FT410" s="22"/>
      <c r="FU410" s="22"/>
      <c r="FV410" s="22"/>
      <c r="FW410" s="22"/>
      <c r="FX410" s="22"/>
      <c r="FY410" s="22"/>
      <c r="FZ410" s="22"/>
      <c r="GA410" s="22"/>
      <c r="GB410" s="22"/>
      <c r="GC410" s="22"/>
      <c r="GD410" s="22"/>
      <c r="GE410" s="22"/>
      <c r="GF410" s="22"/>
      <c r="GG410" s="22"/>
      <c r="GH410" s="22"/>
      <c r="GI410" s="22"/>
      <c r="GJ410" s="22"/>
      <c r="GK410" s="22"/>
      <c r="GL410" s="22"/>
      <c r="GM410" s="22"/>
      <c r="GN410" s="22"/>
      <c r="GO410" s="22"/>
      <c r="GP410" s="22"/>
      <c r="GQ410" s="22"/>
      <c r="GR410" s="22"/>
      <c r="GS410" s="22"/>
      <c r="GT410" s="22"/>
    </row>
    <row r="411" spans="1:204">
      <c r="A411" s="7" t="s">
        <v>131</v>
      </c>
      <c r="B411" s="8">
        <v>2009</v>
      </c>
      <c r="C411" s="23">
        <v>72.36</v>
      </c>
      <c r="D411" s="24">
        <v>302.22000000000003</v>
      </c>
      <c r="E411" s="32">
        <v>1.55</v>
      </c>
      <c r="F411" s="33">
        <v>81.31</v>
      </c>
      <c r="G411" s="26">
        <f t="shared" si="115"/>
        <v>1338897429000</v>
      </c>
      <c r="H411" s="26">
        <f t="shared" si="116"/>
        <v>133.88974289999999</v>
      </c>
      <c r="I411" s="26">
        <f t="shared" si="117"/>
        <v>20330021800</v>
      </c>
      <c r="J411" s="26">
        <f t="shared" si="127"/>
        <v>20330.021799999999</v>
      </c>
      <c r="K411" s="27">
        <v>137826</v>
      </c>
      <c r="L411" s="27">
        <v>56.39</v>
      </c>
      <c r="M411" s="26">
        <f t="shared" si="118"/>
        <v>6972812542.9638004</v>
      </c>
      <c r="N411" s="26">
        <f t="shared" si="128"/>
        <v>6972.8125429638003</v>
      </c>
      <c r="O411" s="26">
        <f t="shared" si="119"/>
        <v>439701360520.5</v>
      </c>
      <c r="P411" s="26">
        <f t="shared" si="129"/>
        <v>439701.36052049999</v>
      </c>
      <c r="Q411" s="27">
        <v>12307.492</v>
      </c>
      <c r="R411" s="28">
        <f>Q411*28.9%</f>
        <v>3556.8651880000002</v>
      </c>
      <c r="S411" s="28">
        <f>Q411*23.4%</f>
        <v>2879.9531280000001</v>
      </c>
      <c r="T411" s="28">
        <f>Q411*3.5%</f>
        <v>430.76222000000001</v>
      </c>
      <c r="U411" s="28">
        <f>Q411*35.9%</f>
        <v>4418.3896279999999</v>
      </c>
      <c r="V411" s="28">
        <f>Q411*8.4%</f>
        <v>1033.829328</v>
      </c>
      <c r="W411" s="26">
        <f t="shared" si="120"/>
        <v>94204005266.399994</v>
      </c>
      <c r="X411" s="26">
        <f t="shared" si="121"/>
        <v>94204.005266399996</v>
      </c>
      <c r="Y411" s="26">
        <f t="shared" si="122"/>
        <v>1700833856.9400001</v>
      </c>
      <c r="Z411" s="26">
        <f t="shared" si="123"/>
        <v>1700.83385694</v>
      </c>
      <c r="AA411" s="9">
        <f t="shared" si="124"/>
        <v>1440074246809.3601</v>
      </c>
      <c r="AB411" s="9">
        <v>144.007424680936</v>
      </c>
      <c r="AC411" s="9">
        <f t="shared" si="125"/>
        <v>461732216177.44</v>
      </c>
      <c r="AD411" s="9">
        <v>461732.21617744002</v>
      </c>
      <c r="AE411" s="21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  <c r="DT411" s="22"/>
      <c r="DU411" s="22"/>
      <c r="DV411" s="22"/>
      <c r="DW411" s="22"/>
      <c r="DX411" s="22"/>
      <c r="DY411" s="22"/>
      <c r="DZ411" s="22"/>
      <c r="EA411" s="22"/>
      <c r="EB411" s="22"/>
      <c r="EC411" s="22"/>
      <c r="ED411" s="22"/>
      <c r="EE411" s="22"/>
      <c r="EF411" s="22"/>
      <c r="EG411" s="22"/>
      <c r="EH411" s="22"/>
      <c r="EI411" s="22"/>
      <c r="EJ411" s="22"/>
      <c r="EK411" s="22"/>
      <c r="EL411" s="22"/>
      <c r="EM411" s="22"/>
      <c r="EN411" s="22"/>
      <c r="EO411" s="22"/>
      <c r="EP411" s="22"/>
      <c r="EQ411" s="22"/>
      <c r="ER411" s="22"/>
      <c r="ES411" s="22"/>
      <c r="ET411" s="22"/>
      <c r="EU411" s="22"/>
      <c r="EV411" s="22"/>
      <c r="EW411" s="22"/>
      <c r="EX411" s="22"/>
      <c r="EY411" s="22"/>
      <c r="EZ411" s="22"/>
      <c r="FA411" s="22"/>
      <c r="FB411" s="22"/>
      <c r="FC411" s="22"/>
      <c r="FD411" s="22"/>
      <c r="FE411" s="22"/>
      <c r="FF411" s="22"/>
      <c r="FG411" s="22"/>
      <c r="FH411" s="22"/>
      <c r="FI411" s="22"/>
      <c r="FJ411" s="22"/>
      <c r="FK411" s="22"/>
      <c r="FL411" s="22"/>
      <c r="FM411" s="22"/>
      <c r="FN411" s="22"/>
      <c r="FO411" s="22"/>
      <c r="FP411" s="22"/>
      <c r="FQ411" s="22"/>
      <c r="FR411" s="22"/>
      <c r="FS411" s="22"/>
      <c r="FT411" s="22"/>
      <c r="FU411" s="22"/>
      <c r="FV411" s="22"/>
      <c r="FW411" s="22"/>
      <c r="FX411" s="22"/>
      <c r="FY411" s="22"/>
      <c r="FZ411" s="22"/>
      <c r="GA411" s="22"/>
      <c r="GB411" s="22"/>
      <c r="GC411" s="22"/>
      <c r="GD411" s="22"/>
      <c r="GE411" s="22"/>
      <c r="GF411" s="22"/>
      <c r="GG411" s="22"/>
      <c r="GH411" s="22"/>
      <c r="GI411" s="22"/>
      <c r="GJ411" s="22"/>
      <c r="GK411" s="22"/>
      <c r="GL411" s="22"/>
      <c r="GM411" s="22"/>
      <c r="GN411" s="22"/>
      <c r="GO411" s="22"/>
      <c r="GP411" s="22"/>
      <c r="GQ411" s="22"/>
      <c r="GR411" s="22"/>
      <c r="GS411" s="22"/>
      <c r="GT411" s="22"/>
    </row>
    <row r="412" spans="1:204">
      <c r="A412" s="7" t="s">
        <v>131</v>
      </c>
      <c r="B412" s="8">
        <v>2010</v>
      </c>
      <c r="C412" s="23">
        <v>86.07</v>
      </c>
      <c r="D412" s="24">
        <v>352.1</v>
      </c>
      <c r="E412" s="32">
        <v>1.78</v>
      </c>
      <c r="F412" s="33">
        <v>89.03</v>
      </c>
      <c r="G412" s="26">
        <f t="shared" si="115"/>
        <v>1510832289000</v>
      </c>
      <c r="H412" s="26">
        <f t="shared" si="116"/>
        <v>151.08322889999999</v>
      </c>
      <c r="I412" s="26">
        <f t="shared" si="117"/>
        <v>23003439200</v>
      </c>
      <c r="J412" s="26">
        <f t="shared" si="127"/>
        <v>23003.439200000001</v>
      </c>
      <c r="K412" s="27">
        <v>97926</v>
      </c>
      <c r="L412" s="27">
        <v>54.89</v>
      </c>
      <c r="M412" s="26">
        <f t="shared" si="118"/>
        <v>4822430628.4638004</v>
      </c>
      <c r="N412" s="26">
        <f t="shared" si="128"/>
        <v>4822.4306284637996</v>
      </c>
      <c r="O412" s="26">
        <f t="shared" si="119"/>
        <v>304099571770.5</v>
      </c>
      <c r="P412" s="26">
        <f t="shared" si="129"/>
        <v>304099.57177049998</v>
      </c>
      <c r="Q412" s="27">
        <v>14166.152</v>
      </c>
      <c r="R412" s="28">
        <f>Q412*32.9%</f>
        <v>4660.6640079999997</v>
      </c>
      <c r="S412" s="28">
        <f>Q412*25%</f>
        <v>3541.538</v>
      </c>
      <c r="T412" s="28">
        <f>Q412*3.6%</f>
        <v>509.981472</v>
      </c>
      <c r="U412" s="28">
        <f>Q412*31%</f>
        <v>4391.5071200000002</v>
      </c>
      <c r="V412" s="28">
        <f>Q412*7.5%</f>
        <v>1062.4613999999999</v>
      </c>
      <c r="W412" s="26">
        <f t="shared" si="120"/>
        <v>110368348570.48</v>
      </c>
      <c r="X412" s="26">
        <f t="shared" si="121"/>
        <v>110368.34857048</v>
      </c>
      <c r="Y412" s="26">
        <f t="shared" si="122"/>
        <v>1980428049.5999999</v>
      </c>
      <c r="Z412" s="26">
        <f t="shared" si="123"/>
        <v>1980.4280495999999</v>
      </c>
      <c r="AA412" s="9">
        <f t="shared" si="124"/>
        <v>1626023068198.9399</v>
      </c>
      <c r="AB412" s="9">
        <v>162.60230681989401</v>
      </c>
      <c r="AC412" s="9">
        <f t="shared" si="125"/>
        <v>329083439020.09998</v>
      </c>
      <c r="AD412" s="9">
        <v>329083.43902009999</v>
      </c>
      <c r="AE412" s="21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  <c r="DT412" s="22"/>
      <c r="DU412" s="22"/>
      <c r="DV412" s="22"/>
      <c r="DW412" s="22"/>
      <c r="DX412" s="22"/>
      <c r="DY412" s="22"/>
      <c r="DZ412" s="22"/>
      <c r="EA412" s="22"/>
      <c r="EB412" s="22"/>
      <c r="EC412" s="22"/>
      <c r="ED412" s="22"/>
      <c r="EE412" s="22"/>
      <c r="EF412" s="22"/>
      <c r="EG412" s="22"/>
      <c r="EH412" s="22"/>
      <c r="EI412" s="22"/>
      <c r="EJ412" s="22"/>
      <c r="EK412" s="22"/>
      <c r="EL412" s="22"/>
      <c r="EM412" s="22"/>
      <c r="EN412" s="22"/>
      <c r="EO412" s="22"/>
      <c r="EP412" s="22"/>
      <c r="EQ412" s="22"/>
      <c r="ER412" s="22"/>
      <c r="ES412" s="22"/>
      <c r="ET412" s="22"/>
      <c r="EU412" s="22"/>
      <c r="EV412" s="22"/>
      <c r="EW412" s="22"/>
      <c r="EX412" s="22"/>
      <c r="EY412" s="22"/>
      <c r="EZ412" s="22"/>
      <c r="FA412" s="22"/>
      <c r="FB412" s="22"/>
      <c r="FC412" s="22"/>
      <c r="FD412" s="22"/>
      <c r="FE412" s="22"/>
      <c r="FF412" s="22"/>
      <c r="FG412" s="22"/>
      <c r="FH412" s="22"/>
      <c r="FI412" s="22"/>
      <c r="FJ412" s="22"/>
      <c r="FK412" s="22"/>
      <c r="FL412" s="22"/>
      <c r="FM412" s="22"/>
      <c r="FN412" s="22"/>
      <c r="FO412" s="22"/>
      <c r="FP412" s="22"/>
      <c r="FQ412" s="22"/>
      <c r="FR412" s="22"/>
      <c r="FS412" s="22"/>
      <c r="FT412" s="22"/>
      <c r="FU412" s="22"/>
      <c r="FV412" s="22"/>
      <c r="FW412" s="22"/>
      <c r="FX412" s="22"/>
      <c r="FY412" s="22"/>
      <c r="FZ412" s="22"/>
      <c r="GA412" s="22"/>
      <c r="GB412" s="22"/>
      <c r="GC412" s="22"/>
      <c r="GD412" s="22"/>
      <c r="GE412" s="22"/>
      <c r="GF412" s="22"/>
      <c r="GG412" s="22"/>
      <c r="GH412" s="22"/>
      <c r="GI412" s="22"/>
      <c r="GJ412" s="22"/>
      <c r="GK412" s="22"/>
      <c r="GL412" s="22"/>
      <c r="GM412" s="22"/>
      <c r="GN412" s="22"/>
      <c r="GO412" s="22"/>
      <c r="GP412" s="22"/>
      <c r="GQ412" s="22"/>
      <c r="GR412" s="22"/>
      <c r="GS412" s="22"/>
      <c r="GT412" s="22"/>
    </row>
    <row r="413" spans="1:204">
      <c r="A413" s="7" t="s">
        <v>131</v>
      </c>
      <c r="B413" s="8">
        <v>2011</v>
      </c>
      <c r="C413" s="23">
        <v>95.46</v>
      </c>
      <c r="D413" s="24">
        <v>424.57</v>
      </c>
      <c r="E413" s="32">
        <v>1.96</v>
      </c>
      <c r="F413" s="33">
        <v>92.34</v>
      </c>
      <c r="G413" s="26">
        <f t="shared" si="115"/>
        <v>1681397032000</v>
      </c>
      <c r="H413" s="26">
        <f t="shared" si="116"/>
        <v>168.13970320000001</v>
      </c>
      <c r="I413" s="26">
        <f t="shared" si="117"/>
        <v>25530349200</v>
      </c>
      <c r="J413" s="26">
        <f t="shared" si="127"/>
        <v>25530.349200000001</v>
      </c>
      <c r="K413" s="27">
        <v>95459</v>
      </c>
      <c r="L413" s="27">
        <v>59.28</v>
      </c>
      <c r="M413" s="26">
        <f t="shared" si="118"/>
        <v>5076914137.0584002</v>
      </c>
      <c r="N413" s="26">
        <f t="shared" si="128"/>
        <v>5076.9141370584002</v>
      </c>
      <c r="O413" s="26">
        <f t="shared" si="119"/>
        <v>320147148594</v>
      </c>
      <c r="P413" s="26">
        <f t="shared" si="129"/>
        <v>320147.14859400003</v>
      </c>
      <c r="Q413" s="27">
        <v>16727.162</v>
      </c>
      <c r="R413" s="28">
        <f>Q413*29.5%</f>
        <v>4934.5127899999998</v>
      </c>
      <c r="S413" s="28">
        <f>Q413*23.7%</f>
        <v>3964.3373940000001</v>
      </c>
      <c r="T413" s="28">
        <f>Q413*15.2%</f>
        <v>2542.528624</v>
      </c>
      <c r="U413" s="28">
        <f>Q413*28.9%</f>
        <v>4834.1498179999999</v>
      </c>
      <c r="V413" s="28">
        <f>Q413*2.6%</f>
        <v>434.90621199999998</v>
      </c>
      <c r="W413" s="26">
        <f t="shared" si="120"/>
        <v>136083491907.75999</v>
      </c>
      <c r="X413" s="26">
        <f t="shared" si="121"/>
        <v>136083.49190776001</v>
      </c>
      <c r="Y413" s="26">
        <f t="shared" si="122"/>
        <v>2472107271.98</v>
      </c>
      <c r="Z413" s="26">
        <f t="shared" si="123"/>
        <v>2472.10727198</v>
      </c>
      <c r="AA413" s="9">
        <f t="shared" si="124"/>
        <v>1822557438044.8201</v>
      </c>
      <c r="AB413" s="9">
        <v>182.25574380448199</v>
      </c>
      <c r="AC413" s="9">
        <f t="shared" si="125"/>
        <v>348149605065.97998</v>
      </c>
      <c r="AD413" s="9">
        <v>348149.60506597999</v>
      </c>
      <c r="AE413" s="21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  <c r="DT413" s="22"/>
      <c r="DU413" s="22"/>
      <c r="DV413" s="22"/>
      <c r="DW413" s="22"/>
      <c r="DX413" s="22"/>
      <c r="DY413" s="22"/>
      <c r="DZ413" s="22"/>
      <c r="EA413" s="22"/>
      <c r="EB413" s="22"/>
      <c r="EC413" s="22"/>
      <c r="ED413" s="22"/>
      <c r="EE413" s="22"/>
      <c r="EF413" s="22"/>
      <c r="EG413" s="22"/>
      <c r="EH413" s="22"/>
      <c r="EI413" s="22"/>
      <c r="EJ413" s="22"/>
      <c r="EK413" s="22"/>
      <c r="EL413" s="22"/>
      <c r="EM413" s="22"/>
      <c r="EN413" s="22"/>
      <c r="EO413" s="22"/>
      <c r="EP413" s="22"/>
      <c r="EQ413" s="22"/>
      <c r="ER413" s="22"/>
      <c r="ES413" s="22"/>
      <c r="ET413" s="22"/>
      <c r="EU413" s="22"/>
      <c r="EV413" s="22"/>
      <c r="EW413" s="22"/>
      <c r="EX413" s="22"/>
      <c r="EY413" s="22"/>
      <c r="EZ413" s="22"/>
      <c r="FA413" s="22"/>
      <c r="FB413" s="22"/>
      <c r="FC413" s="22"/>
      <c r="FD413" s="22"/>
      <c r="FE413" s="22"/>
      <c r="FF413" s="22"/>
      <c r="FG413" s="22"/>
      <c r="FH413" s="22"/>
      <c r="FI413" s="22"/>
      <c r="FJ413" s="22"/>
      <c r="FK413" s="22"/>
      <c r="FL413" s="22"/>
      <c r="FM413" s="22"/>
      <c r="FN413" s="22"/>
      <c r="FO413" s="22"/>
      <c r="FP413" s="22"/>
      <c r="FQ413" s="22"/>
      <c r="FR413" s="22"/>
      <c r="FS413" s="22"/>
      <c r="FT413" s="22"/>
      <c r="FU413" s="22"/>
      <c r="FV413" s="22"/>
      <c r="FW413" s="22"/>
      <c r="FX413" s="22"/>
      <c r="FY413" s="22"/>
      <c r="FZ413" s="22"/>
      <c r="GA413" s="22"/>
      <c r="GB413" s="22"/>
      <c r="GC413" s="22"/>
      <c r="GD413" s="22"/>
      <c r="GE413" s="22"/>
      <c r="GF413" s="22"/>
      <c r="GG413" s="22"/>
      <c r="GH413" s="22"/>
      <c r="GI413" s="22"/>
      <c r="GJ413" s="22"/>
      <c r="GK413" s="22"/>
      <c r="GL413" s="22"/>
      <c r="GM413" s="22"/>
      <c r="GN413" s="22"/>
      <c r="GO413" s="22"/>
      <c r="GP413" s="22"/>
      <c r="GQ413" s="22"/>
      <c r="GR413" s="22"/>
      <c r="GS413" s="22"/>
      <c r="GT413" s="22"/>
    </row>
    <row r="414" spans="1:204">
      <c r="A414" s="7" t="s">
        <v>131</v>
      </c>
      <c r="B414" s="8">
        <v>2012</v>
      </c>
      <c r="C414" s="23">
        <v>96.47</v>
      </c>
      <c r="D414" s="24">
        <v>470.2</v>
      </c>
      <c r="E414" s="32">
        <v>2.02</v>
      </c>
      <c r="F414" s="33">
        <v>106.01</v>
      </c>
      <c r="G414" s="26">
        <f t="shared" si="115"/>
        <v>1887244995000</v>
      </c>
      <c r="H414" s="26">
        <f t="shared" si="116"/>
        <v>188.72449950000001</v>
      </c>
      <c r="I414" s="26">
        <f t="shared" si="117"/>
        <v>28465184800</v>
      </c>
      <c r="J414" s="26">
        <f t="shared" si="127"/>
        <v>28465.184799999999</v>
      </c>
      <c r="K414" s="27" t="s">
        <v>132</v>
      </c>
      <c r="L414" s="27">
        <v>58</v>
      </c>
      <c r="M414" s="26">
        <f t="shared" si="118"/>
        <v>4445891842.54</v>
      </c>
      <c r="N414" s="26">
        <f t="shared" si="128"/>
        <v>4445.8918425399997</v>
      </c>
      <c r="O414" s="26">
        <f t="shared" si="119"/>
        <v>280355262650</v>
      </c>
      <c r="P414" s="26">
        <f t="shared" si="129"/>
        <v>280355.26264999999</v>
      </c>
      <c r="Q414" s="27">
        <v>20518.41</v>
      </c>
      <c r="R414" s="28">
        <f>Q414*28%</f>
        <v>5745.1548000000003</v>
      </c>
      <c r="S414" s="28">
        <f>Q414*24.4%</f>
        <v>5006.4920400000001</v>
      </c>
      <c r="T414" s="28">
        <f>Q414*12.8%</f>
        <v>2626.3564799999999</v>
      </c>
      <c r="U414" s="28">
        <f>Q414*32%</f>
        <v>6565.8912</v>
      </c>
      <c r="V414" s="28">
        <f>Q414*2.9%</f>
        <v>595.03389000000004</v>
      </c>
      <c r="W414" s="26">
        <f t="shared" si="120"/>
        <v>168036749799.60001</v>
      </c>
      <c r="X414" s="26">
        <f t="shared" si="121"/>
        <v>168036.74979959999</v>
      </c>
      <c r="Y414" s="26">
        <f t="shared" si="122"/>
        <v>3044008715.5500002</v>
      </c>
      <c r="Z414" s="26">
        <f t="shared" si="123"/>
        <v>3044.00871555</v>
      </c>
      <c r="AA414" s="9">
        <f t="shared" si="124"/>
        <v>2059727636642.1399</v>
      </c>
      <c r="AB414" s="9">
        <v>205.972763664214</v>
      </c>
      <c r="AC414" s="9">
        <f t="shared" si="125"/>
        <v>311864456165.54999</v>
      </c>
      <c r="AD414" s="9">
        <v>311864.45616554999</v>
      </c>
      <c r="AE414" s="21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  <c r="DT414" s="22"/>
      <c r="DU414" s="22"/>
      <c r="DV414" s="22"/>
      <c r="DW414" s="22"/>
      <c r="DX414" s="22"/>
      <c r="DY414" s="22"/>
      <c r="DZ414" s="22"/>
      <c r="EA414" s="22"/>
      <c r="EB414" s="22"/>
      <c r="EC414" s="22"/>
      <c r="ED414" s="22"/>
      <c r="EE414" s="22"/>
      <c r="EF414" s="22"/>
      <c r="EG414" s="22"/>
      <c r="EH414" s="22"/>
      <c r="EI414" s="22"/>
      <c r="EJ414" s="22"/>
      <c r="EK414" s="22"/>
      <c r="EL414" s="22"/>
      <c r="EM414" s="22"/>
      <c r="EN414" s="22"/>
      <c r="EO414" s="22"/>
      <c r="EP414" s="22"/>
      <c r="EQ414" s="22"/>
      <c r="ER414" s="22"/>
      <c r="ES414" s="22"/>
      <c r="ET414" s="22"/>
      <c r="EU414" s="22"/>
      <c r="EV414" s="22"/>
      <c r="EW414" s="22"/>
      <c r="EX414" s="22"/>
      <c r="EY414" s="22"/>
      <c r="EZ414" s="22"/>
      <c r="FA414" s="22"/>
      <c r="FB414" s="22"/>
      <c r="FC414" s="22"/>
      <c r="FD414" s="22"/>
      <c r="FE414" s="22"/>
      <c r="FF414" s="22"/>
      <c r="FG414" s="22"/>
      <c r="FH414" s="22"/>
      <c r="FI414" s="22"/>
      <c r="FJ414" s="22"/>
      <c r="FK414" s="22"/>
      <c r="FL414" s="22"/>
      <c r="FM414" s="22"/>
      <c r="FN414" s="22"/>
      <c r="FO414" s="22"/>
      <c r="FP414" s="22"/>
      <c r="FQ414" s="22"/>
      <c r="FR414" s="22"/>
      <c r="FS414" s="22"/>
      <c r="FT414" s="22"/>
      <c r="FU414" s="22"/>
      <c r="FV414" s="22"/>
      <c r="FW414" s="22"/>
      <c r="FX414" s="22"/>
      <c r="FY414" s="22"/>
      <c r="FZ414" s="22"/>
      <c r="GA414" s="22"/>
      <c r="GB414" s="22"/>
      <c r="GC414" s="22"/>
      <c r="GD414" s="22"/>
      <c r="GE414" s="22"/>
      <c r="GF414" s="22"/>
      <c r="GG414" s="22"/>
      <c r="GH414" s="22"/>
      <c r="GI414" s="22"/>
      <c r="GJ414" s="22"/>
      <c r="GK414" s="22"/>
      <c r="GL414" s="22"/>
      <c r="GM414" s="22"/>
      <c r="GN414" s="22"/>
      <c r="GO414" s="22"/>
      <c r="GP414" s="22"/>
      <c r="GQ414" s="22"/>
      <c r="GR414" s="22"/>
      <c r="GS414" s="22"/>
      <c r="GT414" s="22"/>
    </row>
    <row r="415" spans="1:204">
      <c r="A415" s="7" t="s">
        <v>131</v>
      </c>
      <c r="B415" s="8">
        <v>2013</v>
      </c>
      <c r="C415" s="23">
        <v>106.52</v>
      </c>
      <c r="D415" s="24">
        <v>323.10000000000002</v>
      </c>
      <c r="E415" s="32">
        <v>2.23</v>
      </c>
      <c r="F415" s="33">
        <v>125.4</v>
      </c>
      <c r="G415" s="26">
        <f t="shared" si="115"/>
        <v>1797939292000</v>
      </c>
      <c r="H415" s="26">
        <f t="shared" si="116"/>
        <v>179.79392920000001</v>
      </c>
      <c r="I415" s="26">
        <f t="shared" si="117"/>
        <v>27639870200</v>
      </c>
      <c r="J415" s="26">
        <f t="shared" si="127"/>
        <v>27639.870200000001</v>
      </c>
      <c r="K415" s="27">
        <v>109151</v>
      </c>
      <c r="L415" s="27">
        <v>63.33</v>
      </c>
      <c r="M415" s="26">
        <f t="shared" si="118"/>
        <v>6201717079.0910997</v>
      </c>
      <c r="N415" s="26">
        <f t="shared" si="128"/>
        <v>6201.7170790910995</v>
      </c>
      <c r="O415" s="26">
        <f t="shared" si="119"/>
        <v>391076544857.25</v>
      </c>
      <c r="P415" s="26">
        <f t="shared" si="129"/>
        <v>391076.54485725</v>
      </c>
      <c r="Q415" s="27">
        <v>25028.6</v>
      </c>
      <c r="R415" s="28">
        <f>Q415*28.1%</f>
        <v>7033.0366000000004</v>
      </c>
      <c r="S415" s="28">
        <f>Q415*25.6%</f>
        <v>6407.3216000000002</v>
      </c>
      <c r="T415" s="28">
        <f>Q415*10.6%</f>
        <v>2653.0315999999998</v>
      </c>
      <c r="U415" s="28">
        <f>Q415*33.1%</f>
        <v>8284.4665999999997</v>
      </c>
      <c r="V415" s="28">
        <f>Q415*2.7%</f>
        <v>675.7722</v>
      </c>
      <c r="W415" s="26">
        <f t="shared" si="120"/>
        <v>207306387508</v>
      </c>
      <c r="X415" s="26">
        <f t="shared" si="121"/>
        <v>207306.38750800001</v>
      </c>
      <c r="Y415" s="26">
        <f t="shared" si="122"/>
        <v>3738021410</v>
      </c>
      <c r="Z415" s="26">
        <f t="shared" si="123"/>
        <v>3738.0214099999998</v>
      </c>
      <c r="AA415" s="9">
        <f t="shared" si="124"/>
        <v>2011447396587.0901</v>
      </c>
      <c r="AB415" s="9">
        <v>201.144739658709</v>
      </c>
      <c r="AC415" s="9">
        <f t="shared" si="125"/>
        <v>422454436467.25</v>
      </c>
      <c r="AD415" s="9">
        <v>422454.43646724999</v>
      </c>
      <c r="AE415" s="21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2"/>
      <c r="EA415" s="22"/>
      <c r="EB415" s="22"/>
      <c r="EC415" s="22"/>
      <c r="ED415" s="22"/>
      <c r="EE415" s="22"/>
      <c r="EF415" s="22"/>
      <c r="EG415" s="22"/>
      <c r="EH415" s="22"/>
      <c r="EI415" s="22"/>
      <c r="EJ415" s="22"/>
      <c r="EK415" s="22"/>
      <c r="EL415" s="22"/>
      <c r="EM415" s="22"/>
      <c r="EN415" s="22"/>
      <c r="EO415" s="22"/>
      <c r="EP415" s="22"/>
      <c r="EQ415" s="22"/>
      <c r="ER415" s="22"/>
      <c r="ES415" s="22"/>
      <c r="ET415" s="22"/>
      <c r="EU415" s="22"/>
      <c r="EV415" s="22"/>
      <c r="EW415" s="22"/>
      <c r="EX415" s="22"/>
      <c r="EY415" s="22"/>
      <c r="EZ415" s="22"/>
      <c r="FA415" s="22"/>
      <c r="FB415" s="22"/>
      <c r="FC415" s="22"/>
      <c r="FD415" s="22"/>
      <c r="FE415" s="22"/>
      <c r="FF415" s="22"/>
      <c r="FG415" s="22"/>
      <c r="FH415" s="22"/>
      <c r="FI415" s="22"/>
      <c r="FJ415" s="22"/>
      <c r="FK415" s="22"/>
      <c r="FL415" s="22"/>
      <c r="FM415" s="22"/>
      <c r="FN415" s="22"/>
      <c r="FO415" s="22"/>
      <c r="FP415" s="22"/>
      <c r="FQ415" s="22"/>
      <c r="FR415" s="22"/>
      <c r="FS415" s="22"/>
      <c r="FT415" s="22"/>
      <c r="FU415" s="22"/>
      <c r="FV415" s="22"/>
      <c r="FW415" s="22"/>
      <c r="FX415" s="22"/>
      <c r="FY415" s="22"/>
      <c r="FZ415" s="22"/>
      <c r="GA415" s="22"/>
      <c r="GB415" s="22"/>
      <c r="GC415" s="22"/>
      <c r="GD415" s="22"/>
      <c r="GE415" s="22"/>
      <c r="GF415" s="22"/>
      <c r="GG415" s="22"/>
      <c r="GH415" s="22"/>
      <c r="GI415" s="22"/>
      <c r="GJ415" s="22"/>
      <c r="GK415" s="22"/>
      <c r="GL415" s="22"/>
      <c r="GM415" s="22"/>
      <c r="GN415" s="22"/>
      <c r="GO415" s="22"/>
      <c r="GP415" s="22"/>
      <c r="GQ415" s="22"/>
      <c r="GR415" s="22"/>
      <c r="GS415" s="22"/>
      <c r="GT415" s="22"/>
    </row>
    <row r="416" spans="1:204">
      <c r="A416" s="7" t="s">
        <v>131</v>
      </c>
      <c r="B416" s="8">
        <v>2014</v>
      </c>
      <c r="C416" s="23">
        <v>113.88</v>
      </c>
      <c r="D416" s="24">
        <v>321.06</v>
      </c>
      <c r="E416" s="32">
        <v>2.37</v>
      </c>
      <c r="F416" s="33">
        <v>146.97999999999999</v>
      </c>
      <c r="G416" s="26">
        <f t="shared" si="115"/>
        <v>1991914894000</v>
      </c>
      <c r="H416" s="26">
        <f t="shared" si="116"/>
        <v>199.19148939999999</v>
      </c>
      <c r="I416" s="26">
        <f t="shared" si="117"/>
        <v>30615560200</v>
      </c>
      <c r="J416" s="26">
        <f t="shared" si="127"/>
        <v>30615.5602</v>
      </c>
      <c r="K416" s="27">
        <v>183816</v>
      </c>
      <c r="L416" s="27">
        <v>51.8</v>
      </c>
      <c r="M416" s="26">
        <f t="shared" si="118"/>
        <v>8542555597.2959995</v>
      </c>
      <c r="N416" s="26">
        <f t="shared" si="128"/>
        <v>8542.5555972959992</v>
      </c>
      <c r="O416" s="26">
        <f t="shared" si="119"/>
        <v>538688412360</v>
      </c>
      <c r="P416" s="26">
        <f t="shared" si="129"/>
        <v>538688.41235999996</v>
      </c>
      <c r="Q416" s="27">
        <v>29149.49</v>
      </c>
      <c r="R416" s="28">
        <f>Q416*14.2%</f>
        <v>4139.2275799999998</v>
      </c>
      <c r="S416" s="28">
        <f>Q416*50.1%</f>
        <v>14603.894490000001</v>
      </c>
      <c r="T416" s="28">
        <f>Q416*9.1%</f>
        <v>2652.6035900000002</v>
      </c>
      <c r="U416" s="28">
        <f>Q416*24%</f>
        <v>6995.8775999999998</v>
      </c>
      <c r="V416" s="28">
        <f>Q416*2.6%</f>
        <v>757.88674000000003</v>
      </c>
      <c r="W416" s="26">
        <f t="shared" si="120"/>
        <v>324644283017.79999</v>
      </c>
      <c r="X416" s="26">
        <f t="shared" si="121"/>
        <v>324644.28301780001</v>
      </c>
      <c r="Y416" s="26">
        <f t="shared" si="122"/>
        <v>5512314306.4499998</v>
      </c>
      <c r="Z416" s="26">
        <f t="shared" si="123"/>
        <v>5512.31430645</v>
      </c>
      <c r="AA416" s="9">
        <f t="shared" si="124"/>
        <v>2325101732615.1001</v>
      </c>
      <c r="AB416" s="9">
        <v>232.51017326151</v>
      </c>
      <c r="AC416" s="9">
        <f t="shared" si="125"/>
        <v>574816286866.44995</v>
      </c>
      <c r="AD416" s="9">
        <v>574816.28686644998</v>
      </c>
      <c r="AE416" s="21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  <c r="DU416" s="22"/>
      <c r="DV416" s="22"/>
      <c r="DW416" s="22"/>
      <c r="DX416" s="22"/>
      <c r="DY416" s="22"/>
      <c r="DZ416" s="22"/>
      <c r="EA416" s="22"/>
      <c r="EB416" s="22"/>
      <c r="EC416" s="22"/>
      <c r="ED416" s="22"/>
      <c r="EE416" s="22"/>
      <c r="EF416" s="22"/>
      <c r="EG416" s="22"/>
      <c r="EH416" s="22"/>
      <c r="EI416" s="22"/>
      <c r="EJ416" s="22"/>
      <c r="EK416" s="22"/>
      <c r="EL416" s="22"/>
      <c r="EM416" s="22"/>
      <c r="EN416" s="22"/>
      <c r="EO416" s="22"/>
      <c r="EP416" s="22"/>
      <c r="EQ416" s="22"/>
      <c r="ER416" s="22"/>
      <c r="ES416" s="22"/>
      <c r="ET416" s="22"/>
      <c r="EU416" s="22"/>
      <c r="EV416" s="22"/>
      <c r="EW416" s="22"/>
      <c r="EX416" s="22"/>
      <c r="EY416" s="22"/>
      <c r="EZ416" s="22"/>
      <c r="FA416" s="22"/>
      <c r="FB416" s="22"/>
      <c r="FC416" s="22"/>
      <c r="FD416" s="22"/>
      <c r="FE416" s="22"/>
      <c r="FF416" s="22"/>
      <c r="FG416" s="22"/>
      <c r="FH416" s="22"/>
      <c r="FI416" s="22"/>
      <c r="FJ416" s="22"/>
      <c r="FK416" s="22"/>
      <c r="FL416" s="22"/>
      <c r="FM416" s="22"/>
      <c r="FN416" s="22"/>
      <c r="FO416" s="22"/>
      <c r="FP416" s="22"/>
      <c r="FQ416" s="22"/>
      <c r="FR416" s="22"/>
      <c r="FS416" s="22"/>
      <c r="FT416" s="22"/>
      <c r="FU416" s="22"/>
      <c r="FV416" s="22"/>
      <c r="FW416" s="22"/>
      <c r="FX416" s="22"/>
      <c r="FY416" s="22"/>
      <c r="FZ416" s="22"/>
      <c r="GA416" s="22"/>
      <c r="GB416" s="22"/>
      <c r="GC416" s="22"/>
      <c r="GD416" s="22"/>
      <c r="GE416" s="22"/>
      <c r="GF416" s="22"/>
      <c r="GG416" s="22"/>
      <c r="GH416" s="22"/>
      <c r="GI416" s="22"/>
      <c r="GJ416" s="22"/>
      <c r="GK416" s="22"/>
      <c r="GL416" s="22"/>
      <c r="GM416" s="22"/>
      <c r="GN416" s="22"/>
      <c r="GO416" s="22"/>
      <c r="GP416" s="22"/>
      <c r="GQ416" s="22"/>
      <c r="GR416" s="22"/>
      <c r="GS416" s="22"/>
      <c r="GT416" s="22"/>
    </row>
    <row r="417" spans="1:204">
      <c r="A417" s="7" t="s">
        <v>131</v>
      </c>
      <c r="B417" s="8">
        <v>2015</v>
      </c>
      <c r="C417" s="23">
        <v>123.87</v>
      </c>
      <c r="D417" s="24">
        <v>330.21</v>
      </c>
      <c r="E417" s="32">
        <v>2.5</v>
      </c>
      <c r="F417" s="33">
        <v>155.4</v>
      </c>
      <c r="G417" s="26">
        <f t="shared" si="115"/>
        <v>2092012378000</v>
      </c>
      <c r="H417" s="26">
        <f t="shared" si="116"/>
        <v>209.2012378</v>
      </c>
      <c r="I417" s="26">
        <f t="shared" si="117"/>
        <v>32249318400</v>
      </c>
      <c r="J417" s="26">
        <f t="shared" si="127"/>
        <v>32249.3184</v>
      </c>
      <c r="K417" s="27">
        <v>122676</v>
      </c>
      <c r="L417" s="27">
        <v>53.46</v>
      </c>
      <c r="M417" s="26">
        <f t="shared" si="118"/>
        <v>5883873191.1431999</v>
      </c>
      <c r="N417" s="26">
        <f t="shared" si="128"/>
        <v>5883.8731911431996</v>
      </c>
      <c r="O417" s="26">
        <f t="shared" si="119"/>
        <v>371033500662</v>
      </c>
      <c r="P417" s="26">
        <f t="shared" si="129"/>
        <v>371033.50066199998</v>
      </c>
      <c r="Q417" s="27">
        <v>33419.25</v>
      </c>
      <c r="R417" s="28">
        <f>Q417*13.9%</f>
        <v>4645.2757499999998</v>
      </c>
      <c r="S417" s="28">
        <f>Q417*48.3%</f>
        <v>16141.49775</v>
      </c>
      <c r="T417" s="28">
        <f>Q417*8.1%</f>
        <v>2706.9592499999999</v>
      </c>
      <c r="U417" s="28">
        <f>Q417*27.2%</f>
        <v>9090.0360000000001</v>
      </c>
      <c r="V417" s="28">
        <f>Q417*2.5%</f>
        <v>835.48125000000005</v>
      </c>
      <c r="W417" s="26">
        <f t="shared" si="120"/>
        <v>365369652517.5</v>
      </c>
      <c r="X417" s="26">
        <f t="shared" si="121"/>
        <v>365369.65251749998</v>
      </c>
      <c r="Y417" s="26">
        <f t="shared" si="122"/>
        <v>6225504986.25</v>
      </c>
      <c r="Z417" s="26">
        <f t="shared" si="123"/>
        <v>6225.50498625</v>
      </c>
      <c r="AA417" s="9">
        <f t="shared" si="124"/>
        <v>2463265903708.6401</v>
      </c>
      <c r="AB417" s="9">
        <v>246.32659037086401</v>
      </c>
      <c r="AC417" s="9">
        <f t="shared" si="125"/>
        <v>409508324048.25</v>
      </c>
      <c r="AD417" s="9">
        <v>409508.32404824998</v>
      </c>
      <c r="AE417" s="21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  <c r="DU417" s="22"/>
      <c r="DV417" s="22"/>
      <c r="DW417" s="22"/>
      <c r="DX417" s="22"/>
      <c r="DY417" s="22"/>
      <c r="DZ417" s="22"/>
      <c r="EA417" s="22"/>
      <c r="EB417" s="22"/>
      <c r="EC417" s="22"/>
      <c r="ED417" s="22"/>
      <c r="EE417" s="22"/>
      <c r="EF417" s="22"/>
      <c r="EG417" s="22"/>
      <c r="EH417" s="22"/>
      <c r="EI417" s="22"/>
      <c r="EJ417" s="22"/>
      <c r="EK417" s="22"/>
      <c r="EL417" s="22"/>
      <c r="EM417" s="22"/>
      <c r="EN417" s="22"/>
      <c r="EO417" s="22"/>
      <c r="EP417" s="22"/>
      <c r="EQ417" s="22"/>
      <c r="ER417" s="22"/>
      <c r="ES417" s="22"/>
      <c r="ET417" s="22"/>
      <c r="EU417" s="22"/>
      <c r="EV417" s="22"/>
      <c r="EW417" s="22"/>
      <c r="EX417" s="22"/>
      <c r="EY417" s="22"/>
      <c r="EZ417" s="22"/>
      <c r="FA417" s="22"/>
      <c r="FB417" s="22"/>
      <c r="FC417" s="22"/>
      <c r="FD417" s="22"/>
      <c r="FE417" s="22"/>
      <c r="FF417" s="22"/>
      <c r="FG417" s="22"/>
      <c r="FH417" s="22"/>
      <c r="FI417" s="22"/>
      <c r="FJ417" s="22"/>
      <c r="FK417" s="22"/>
      <c r="FL417" s="22"/>
      <c r="FM417" s="22"/>
      <c r="FN417" s="22"/>
      <c r="FO417" s="22"/>
      <c r="FP417" s="22"/>
      <c r="FQ417" s="22"/>
      <c r="FR417" s="22"/>
      <c r="FS417" s="22"/>
      <c r="FT417" s="22"/>
      <c r="FU417" s="22"/>
      <c r="FV417" s="22"/>
      <c r="FW417" s="22"/>
      <c r="FX417" s="22"/>
      <c r="FY417" s="22"/>
      <c r="FZ417" s="22"/>
      <c r="GA417" s="22"/>
      <c r="GB417" s="22"/>
      <c r="GC417" s="22"/>
      <c r="GD417" s="22"/>
      <c r="GE417" s="22"/>
      <c r="GF417" s="22"/>
      <c r="GG417" s="22"/>
      <c r="GH417" s="22"/>
      <c r="GI417" s="22"/>
      <c r="GJ417" s="22"/>
      <c r="GK417" s="22"/>
      <c r="GL417" s="22"/>
      <c r="GM417" s="22"/>
      <c r="GN417" s="22"/>
      <c r="GO417" s="22"/>
      <c r="GP417" s="22"/>
      <c r="GQ417" s="22"/>
      <c r="GR417" s="22"/>
      <c r="GS417" s="22"/>
      <c r="GT417" s="22"/>
    </row>
    <row r="418" spans="1:204">
      <c r="A418" s="7" t="s">
        <v>131</v>
      </c>
      <c r="B418" s="8">
        <v>2016</v>
      </c>
      <c r="C418" s="23">
        <v>123.36</v>
      </c>
      <c r="D418" s="24">
        <v>319.99</v>
      </c>
      <c r="E418" s="32">
        <v>2.7</v>
      </c>
      <c r="F418" s="33">
        <v>151.93</v>
      </c>
      <c r="G418" s="26">
        <f t="shared" si="115"/>
        <v>2042286445000</v>
      </c>
      <c r="H418" s="26">
        <f t="shared" si="116"/>
        <v>204.2286445</v>
      </c>
      <c r="I418" s="26">
        <f t="shared" si="117"/>
        <v>31532227600</v>
      </c>
      <c r="J418" s="26">
        <f t="shared" si="127"/>
        <v>31532.227599999998</v>
      </c>
      <c r="K418" s="27">
        <v>108578</v>
      </c>
      <c r="L418" s="27">
        <v>54.84</v>
      </c>
      <c r="M418" s="26">
        <f t="shared" si="118"/>
        <v>5342124766.4183998</v>
      </c>
      <c r="N418" s="26">
        <f t="shared" si="128"/>
        <v>5342.1247664184002</v>
      </c>
      <c r="O418" s="26">
        <f t="shared" si="119"/>
        <v>336871171194</v>
      </c>
      <c r="P418" s="26">
        <f t="shared" si="129"/>
        <v>336871.171194</v>
      </c>
      <c r="Q418" s="27">
        <v>43718.73</v>
      </c>
      <c r="R418" s="28">
        <f>Q418*29.5%</f>
        <v>12897.02535</v>
      </c>
      <c r="S418" s="28">
        <f>Q418*30.1%</f>
        <v>13159.337729999999</v>
      </c>
      <c r="T418" s="28">
        <f>Q418*12.6%</f>
        <v>5508.55998</v>
      </c>
      <c r="U418" s="28">
        <f>Q418*22.1%</f>
        <v>9661.8393300000007</v>
      </c>
      <c r="V418" s="28">
        <f>Q418*5.6%</f>
        <v>2448.2488800000001</v>
      </c>
      <c r="W418" s="26">
        <f t="shared" si="120"/>
        <v>378151275757.20001</v>
      </c>
      <c r="X418" s="26">
        <f t="shared" si="121"/>
        <v>378151.27575720003</v>
      </c>
      <c r="Y418" s="26">
        <f t="shared" si="122"/>
        <v>6709950680.3999996</v>
      </c>
      <c r="Z418" s="26">
        <f t="shared" si="123"/>
        <v>6709.9506804000002</v>
      </c>
      <c r="AA418" s="9">
        <f t="shared" si="124"/>
        <v>2425779845523.6201</v>
      </c>
      <c r="AB418" s="9">
        <v>242.57798455236201</v>
      </c>
      <c r="AC418" s="9">
        <f t="shared" si="125"/>
        <v>375113349474.40002</v>
      </c>
      <c r="AD418" s="9">
        <v>375113.34947439999</v>
      </c>
      <c r="AE418" s="21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  <c r="DU418" s="22"/>
      <c r="DV418" s="22"/>
      <c r="DW418" s="22"/>
      <c r="DX418" s="22"/>
      <c r="DY418" s="22"/>
      <c r="DZ418" s="22"/>
      <c r="EA418" s="22"/>
      <c r="EB418" s="22"/>
      <c r="EC418" s="22"/>
      <c r="ED418" s="22"/>
      <c r="EE418" s="22"/>
      <c r="EF418" s="22"/>
      <c r="EG418" s="22"/>
      <c r="EH418" s="22"/>
      <c r="EI418" s="22"/>
      <c r="EJ418" s="22"/>
      <c r="EK418" s="22"/>
      <c r="EL418" s="22"/>
      <c r="EM418" s="22"/>
      <c r="EN418" s="22"/>
      <c r="EO418" s="22"/>
      <c r="EP418" s="22"/>
      <c r="EQ418" s="22"/>
      <c r="ER418" s="22"/>
      <c r="ES418" s="22"/>
      <c r="ET418" s="22"/>
      <c r="EU418" s="22"/>
      <c r="EV418" s="22"/>
      <c r="EW418" s="22"/>
      <c r="EX418" s="22"/>
      <c r="EY418" s="22"/>
      <c r="EZ418" s="22"/>
      <c r="FA418" s="22"/>
      <c r="FB418" s="22"/>
      <c r="FC418" s="22"/>
      <c r="FD418" s="22"/>
      <c r="FE418" s="22"/>
      <c r="FF418" s="22"/>
      <c r="FG418" s="22"/>
      <c r="FH418" s="22"/>
      <c r="FI418" s="22"/>
      <c r="FJ418" s="22"/>
      <c r="FK418" s="22"/>
      <c r="FL418" s="22"/>
      <c r="FM418" s="22"/>
      <c r="FN418" s="22"/>
      <c r="FO418" s="22"/>
      <c r="FP418" s="22"/>
      <c r="FQ418" s="22"/>
      <c r="FR418" s="22"/>
      <c r="FS418" s="22"/>
      <c r="FT418" s="22"/>
      <c r="FU418" s="22"/>
      <c r="FV418" s="22"/>
      <c r="FW418" s="22"/>
      <c r="FX418" s="22"/>
      <c r="FY418" s="22"/>
      <c r="FZ418" s="22"/>
      <c r="GA418" s="22"/>
      <c r="GB418" s="22"/>
      <c r="GC418" s="22"/>
      <c r="GD418" s="22"/>
      <c r="GE418" s="22"/>
      <c r="GF418" s="22"/>
      <c r="GG418" s="22"/>
      <c r="GH418" s="22"/>
      <c r="GI418" s="22"/>
      <c r="GJ418" s="22"/>
      <c r="GK418" s="22"/>
      <c r="GL418" s="22"/>
      <c r="GM418" s="22"/>
      <c r="GN418" s="22"/>
      <c r="GO418" s="22"/>
      <c r="GP418" s="22"/>
      <c r="GQ418" s="22"/>
      <c r="GR418" s="22"/>
      <c r="GS418" s="22"/>
      <c r="GT418" s="22"/>
    </row>
    <row r="419" spans="1:204">
      <c r="A419" s="7" t="s">
        <v>131</v>
      </c>
      <c r="B419" s="8">
        <v>2017</v>
      </c>
      <c r="C419" s="23">
        <v>142.24</v>
      </c>
      <c r="D419" s="24">
        <v>308.27</v>
      </c>
      <c r="E419" s="32">
        <v>2.88</v>
      </c>
      <c r="F419" s="33">
        <v>153.66</v>
      </c>
      <c r="G419" s="26">
        <f t="shared" si="115"/>
        <v>2052420768000</v>
      </c>
      <c r="H419" s="26">
        <f t="shared" si="116"/>
        <v>205.24207680000001</v>
      </c>
      <c r="I419" s="26">
        <f t="shared" si="117"/>
        <v>32063290000</v>
      </c>
      <c r="J419" s="26">
        <f t="shared" si="127"/>
        <v>32063.29</v>
      </c>
      <c r="K419" s="27">
        <v>101660</v>
      </c>
      <c r="L419" s="27">
        <v>54.09</v>
      </c>
      <c r="M419" s="26">
        <f t="shared" si="118"/>
        <v>4933348885.9980001</v>
      </c>
      <c r="N419" s="26">
        <f t="shared" si="128"/>
        <v>4933.3488859979998</v>
      </c>
      <c r="O419" s="26">
        <f t="shared" si="119"/>
        <v>311094010305</v>
      </c>
      <c r="P419" s="26">
        <f t="shared" si="129"/>
        <v>311094.010305</v>
      </c>
      <c r="Q419" s="27">
        <v>58036.82</v>
      </c>
      <c r="R419" s="28">
        <f>Q419*29.4%</f>
        <v>17062.825079999999</v>
      </c>
      <c r="S419" s="28">
        <f>Q419*24.8%</f>
        <v>14393.131359999999</v>
      </c>
      <c r="T419" s="28">
        <f>Q419*11.9%</f>
        <v>6906.3815800000002</v>
      </c>
      <c r="U419" s="28">
        <f>Q419*29.8%</f>
        <v>17294.97236</v>
      </c>
      <c r="V419" s="28">
        <f>Q419*4.1%</f>
        <v>2379.5096199999998</v>
      </c>
      <c r="W419" s="26">
        <f t="shared" si="120"/>
        <v>472107476708.40002</v>
      </c>
      <c r="X419" s="26">
        <f t="shared" si="121"/>
        <v>472107.47670840001</v>
      </c>
      <c r="Y419" s="26">
        <f t="shared" si="122"/>
        <v>8528220514.8999996</v>
      </c>
      <c r="Z419" s="26">
        <f t="shared" si="123"/>
        <v>8528.2205149000001</v>
      </c>
      <c r="AA419" s="9">
        <f t="shared" si="124"/>
        <v>2529461593594.3999</v>
      </c>
      <c r="AB419" s="9">
        <v>252.94615935944</v>
      </c>
      <c r="AC419" s="9">
        <f t="shared" si="125"/>
        <v>351685520819.90002</v>
      </c>
      <c r="AD419" s="9">
        <v>351685.52081989998</v>
      </c>
      <c r="AE419" s="21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  <c r="DT419" s="22"/>
      <c r="DU419" s="22"/>
      <c r="DV419" s="22"/>
      <c r="DW419" s="22"/>
      <c r="DX419" s="22"/>
      <c r="DY419" s="22"/>
      <c r="DZ419" s="22"/>
      <c r="EA419" s="22"/>
      <c r="EB419" s="22"/>
      <c r="EC419" s="22"/>
      <c r="ED419" s="22"/>
      <c r="EE419" s="22"/>
      <c r="EF419" s="22"/>
      <c r="EG419" s="22"/>
      <c r="EH419" s="22"/>
      <c r="EI419" s="22"/>
      <c r="EJ419" s="22"/>
      <c r="EK419" s="22"/>
      <c r="EL419" s="22"/>
      <c r="EM419" s="22"/>
      <c r="EN419" s="22"/>
      <c r="EO419" s="22"/>
      <c r="EP419" s="22"/>
      <c r="EQ419" s="22"/>
      <c r="ER419" s="22"/>
      <c r="ES419" s="22"/>
      <c r="ET419" s="22"/>
      <c r="EU419" s="22"/>
      <c r="EV419" s="22"/>
      <c r="EW419" s="22"/>
      <c r="EX419" s="22"/>
      <c r="EY419" s="22"/>
      <c r="EZ419" s="22"/>
      <c r="FA419" s="22"/>
      <c r="FB419" s="22"/>
      <c r="FC419" s="22"/>
      <c r="FD419" s="22"/>
      <c r="FE419" s="22"/>
      <c r="FF419" s="22"/>
      <c r="FG419" s="22"/>
      <c r="FH419" s="22"/>
      <c r="FI419" s="22"/>
      <c r="FJ419" s="22"/>
      <c r="FK419" s="22"/>
      <c r="FL419" s="22"/>
      <c r="FM419" s="22"/>
      <c r="FN419" s="22"/>
      <c r="FO419" s="22"/>
      <c r="FP419" s="22"/>
      <c r="FQ419" s="22"/>
      <c r="FR419" s="22"/>
      <c r="FS419" s="22"/>
      <c r="FT419" s="22"/>
      <c r="FU419" s="22"/>
      <c r="FV419" s="22"/>
      <c r="FW419" s="22"/>
      <c r="FX419" s="22"/>
      <c r="FY419" s="22"/>
      <c r="FZ419" s="22"/>
      <c r="GA419" s="22"/>
      <c r="GB419" s="22"/>
      <c r="GC419" s="22"/>
      <c r="GD419" s="22"/>
      <c r="GE419" s="22"/>
      <c r="GF419" s="22"/>
      <c r="GG419" s="22"/>
      <c r="GH419" s="22"/>
      <c r="GI419" s="22"/>
      <c r="GJ419" s="22"/>
      <c r="GK419" s="22"/>
      <c r="GL419" s="22"/>
      <c r="GM419" s="22"/>
      <c r="GN419" s="22"/>
      <c r="GO419" s="22"/>
      <c r="GP419" s="22"/>
      <c r="GQ419" s="22"/>
      <c r="GR419" s="22"/>
      <c r="GS419" s="22"/>
      <c r="GT419" s="22"/>
    </row>
    <row r="420" spans="1:204">
      <c r="A420" s="7" t="s">
        <v>131</v>
      </c>
      <c r="B420" s="8">
        <v>2018</v>
      </c>
      <c r="C420" s="23">
        <v>158.91999999999999</v>
      </c>
      <c r="D420" s="24">
        <v>269.63</v>
      </c>
      <c r="E420" s="32">
        <v>3.02</v>
      </c>
      <c r="F420" s="33">
        <v>172.23</v>
      </c>
      <c r="G420" s="26">
        <f t="shared" si="115"/>
        <v>2160492215000</v>
      </c>
      <c r="H420" s="26">
        <f t="shared" si="116"/>
        <v>216.04922149999999</v>
      </c>
      <c r="I420" s="26">
        <f t="shared" si="117"/>
        <v>34034854000</v>
      </c>
      <c r="J420" s="26">
        <f t="shared" si="127"/>
        <v>34034.853999999999</v>
      </c>
      <c r="K420" s="27">
        <v>93917</v>
      </c>
      <c r="L420" s="27">
        <v>55.41</v>
      </c>
      <c r="M420" s="26">
        <f t="shared" si="118"/>
        <v>4668819720.0549002</v>
      </c>
      <c r="N420" s="26">
        <f t="shared" si="128"/>
        <v>4668.8197200549002</v>
      </c>
      <c r="O420" s="26">
        <f t="shared" si="119"/>
        <v>294412960377.75</v>
      </c>
      <c r="P420" s="26">
        <f t="shared" si="129"/>
        <v>294412.96037774999</v>
      </c>
      <c r="Q420" s="27">
        <v>69558.22</v>
      </c>
      <c r="R420" s="28">
        <f>Q420*28.7%</f>
        <v>19963.209139999999</v>
      </c>
      <c r="S420" s="28">
        <f>Q420*24.4%</f>
        <v>16972.205679999999</v>
      </c>
      <c r="T420" s="28">
        <f>Q420*13.3%</f>
        <v>9251.2432599999993</v>
      </c>
      <c r="U420" s="28">
        <f>Q420*29.5%</f>
        <v>20519.674900000002</v>
      </c>
      <c r="V420" s="28">
        <f>Q420*4%</f>
        <v>2782.3287999999998</v>
      </c>
      <c r="W420" s="26">
        <f t="shared" si="120"/>
        <v>565454073188.40002</v>
      </c>
      <c r="X420" s="26">
        <f t="shared" si="121"/>
        <v>565454.07318840001</v>
      </c>
      <c r="Y420" s="26">
        <f t="shared" si="122"/>
        <v>10234448699.700001</v>
      </c>
      <c r="Z420" s="26">
        <f t="shared" si="123"/>
        <v>10234.4486997</v>
      </c>
      <c r="AA420" s="9">
        <f t="shared" si="124"/>
        <v>2730615107908.4502</v>
      </c>
      <c r="AB420" s="9">
        <v>273.06151079084498</v>
      </c>
      <c r="AC420" s="9">
        <f t="shared" si="125"/>
        <v>338682263077.45001</v>
      </c>
      <c r="AD420" s="9">
        <v>338682.26307744998</v>
      </c>
      <c r="AE420" s="21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  <c r="DU420" s="22"/>
      <c r="DV420" s="22"/>
      <c r="DW420" s="22"/>
      <c r="DX420" s="22"/>
      <c r="DY420" s="22"/>
      <c r="DZ420" s="22"/>
      <c r="EA420" s="22"/>
      <c r="EB420" s="22"/>
      <c r="EC420" s="22"/>
      <c r="ED420" s="22"/>
      <c r="EE420" s="22"/>
      <c r="EF420" s="22"/>
      <c r="EG420" s="22"/>
      <c r="EH420" s="22"/>
      <c r="EI420" s="22"/>
      <c r="EJ420" s="22"/>
      <c r="EK420" s="22"/>
      <c r="EL420" s="22"/>
      <c r="EM420" s="22"/>
      <c r="EN420" s="22"/>
      <c r="EO420" s="22"/>
      <c r="EP420" s="22"/>
      <c r="EQ420" s="22"/>
      <c r="ER420" s="22"/>
      <c r="ES420" s="22"/>
      <c r="ET420" s="22"/>
      <c r="EU420" s="22"/>
      <c r="EV420" s="22"/>
      <c r="EW420" s="22"/>
      <c r="EX420" s="22"/>
      <c r="EY420" s="22"/>
      <c r="EZ420" s="22"/>
      <c r="FA420" s="22"/>
      <c r="FB420" s="22"/>
      <c r="FC420" s="22"/>
      <c r="FD420" s="22"/>
      <c r="FE420" s="22"/>
      <c r="FF420" s="22"/>
      <c r="FG420" s="22"/>
      <c r="FH420" s="22"/>
      <c r="FI420" s="22"/>
      <c r="FJ420" s="22"/>
      <c r="FK420" s="22"/>
      <c r="FL420" s="22"/>
      <c r="FM420" s="22"/>
      <c r="FN420" s="22"/>
      <c r="FO420" s="22"/>
      <c r="FP420" s="22"/>
      <c r="FQ420" s="22"/>
      <c r="FR420" s="22"/>
      <c r="FS420" s="22"/>
      <c r="FT420" s="22"/>
      <c r="FU420" s="22"/>
      <c r="FV420" s="22"/>
      <c r="FW420" s="22"/>
      <c r="FX420" s="22"/>
      <c r="FY420" s="22"/>
      <c r="FZ420" s="22"/>
      <c r="GA420" s="22"/>
      <c r="GB420" s="22"/>
      <c r="GC420" s="22"/>
      <c r="GD420" s="22"/>
      <c r="GE420" s="22"/>
      <c r="GF420" s="22"/>
      <c r="GG420" s="22"/>
      <c r="GH420" s="22"/>
      <c r="GI420" s="22"/>
      <c r="GJ420" s="22"/>
      <c r="GK420" s="22"/>
      <c r="GL420" s="22"/>
      <c r="GM420" s="22"/>
      <c r="GN420" s="22"/>
      <c r="GO420" s="22"/>
      <c r="GP420" s="22"/>
      <c r="GQ420" s="22"/>
      <c r="GR420" s="22"/>
      <c r="GS420" s="22"/>
      <c r="GT420" s="22"/>
    </row>
    <row r="421" spans="1:204">
      <c r="A421" s="7" t="s">
        <v>131</v>
      </c>
      <c r="B421" s="8">
        <v>2019</v>
      </c>
      <c r="C421" s="23">
        <v>187.92</v>
      </c>
      <c r="D421" s="24">
        <v>251.27</v>
      </c>
      <c r="E421" s="32">
        <v>2.2999999999999998</v>
      </c>
      <c r="F421" s="33">
        <v>196.99</v>
      </c>
      <c r="G421" s="26">
        <f t="shared" si="115"/>
        <v>2370198243000</v>
      </c>
      <c r="H421" s="26">
        <f t="shared" si="116"/>
        <v>237.01982430000001</v>
      </c>
      <c r="I421" s="26">
        <f t="shared" si="117"/>
        <v>37692266800</v>
      </c>
      <c r="J421" s="26">
        <f t="shared" si="127"/>
        <v>37692.266799999998</v>
      </c>
      <c r="K421" s="27">
        <v>95222</v>
      </c>
      <c r="L421" s="27">
        <v>52.4</v>
      </c>
      <c r="M421" s="26">
        <f t="shared" si="118"/>
        <v>4476548859.1759996</v>
      </c>
      <c r="N421" s="26">
        <f t="shared" si="128"/>
        <v>4476.5488591760004</v>
      </c>
      <c r="O421" s="26">
        <f t="shared" si="119"/>
        <v>282288475660</v>
      </c>
      <c r="P421" s="26">
        <f t="shared" si="129"/>
        <v>282288.47566</v>
      </c>
      <c r="Q421" s="27">
        <v>81462.67</v>
      </c>
      <c r="R421" s="28">
        <f>Q421*28.8%</f>
        <v>23461.248960000001</v>
      </c>
      <c r="S421" s="28">
        <f>Q421*23.8%</f>
        <v>19388.115460000001</v>
      </c>
      <c r="T421" s="28">
        <f>Q421*13.3%</f>
        <v>10834.535110000001</v>
      </c>
      <c r="U421" s="28">
        <f>Q421*30%</f>
        <v>24438.800999999999</v>
      </c>
      <c r="V421" s="28">
        <f>Q421*4%</f>
        <v>3258.5068000000001</v>
      </c>
      <c r="W421" s="26">
        <f t="shared" si="120"/>
        <v>656812327915.80005</v>
      </c>
      <c r="X421" s="26">
        <f t="shared" si="121"/>
        <v>656812.32791580004</v>
      </c>
      <c r="Y421" s="26">
        <f t="shared" si="122"/>
        <v>11912286234.1</v>
      </c>
      <c r="Z421" s="26">
        <f t="shared" si="123"/>
        <v>11912.2862341</v>
      </c>
      <c r="AA421" s="9">
        <f t="shared" si="124"/>
        <v>3031487119774.98</v>
      </c>
      <c r="AB421" s="9">
        <v>303.14871197749801</v>
      </c>
      <c r="AC421" s="9">
        <f t="shared" si="125"/>
        <v>331893028694.09998</v>
      </c>
      <c r="AD421" s="9">
        <v>331893.02869409998</v>
      </c>
      <c r="AE421" s="21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  <c r="DT421" s="22"/>
      <c r="DU421" s="22"/>
      <c r="DV421" s="22"/>
      <c r="DW421" s="22"/>
      <c r="DX421" s="22"/>
      <c r="DY421" s="22"/>
      <c r="DZ421" s="22"/>
      <c r="EA421" s="22"/>
      <c r="EB421" s="22"/>
      <c r="EC421" s="22"/>
      <c r="ED421" s="22"/>
      <c r="EE421" s="22"/>
      <c r="EF421" s="22"/>
      <c r="EG421" s="22"/>
      <c r="EH421" s="22"/>
      <c r="EI421" s="22"/>
      <c r="EJ421" s="22"/>
      <c r="EK421" s="22"/>
      <c r="EL421" s="22"/>
      <c r="EM421" s="22"/>
      <c r="EN421" s="22"/>
      <c r="EO421" s="22"/>
      <c r="EP421" s="22"/>
      <c r="EQ421" s="22"/>
      <c r="ER421" s="22"/>
      <c r="ES421" s="22"/>
      <c r="ET421" s="22"/>
      <c r="EU421" s="22"/>
      <c r="EV421" s="22"/>
      <c r="EW421" s="22"/>
      <c r="EX421" s="22"/>
      <c r="EY421" s="22"/>
      <c r="EZ421" s="22"/>
      <c r="FA421" s="22"/>
      <c r="FB421" s="22"/>
      <c r="FC421" s="22"/>
      <c r="FD421" s="22"/>
      <c r="FE421" s="22"/>
      <c r="FF421" s="22"/>
      <c r="FG421" s="22"/>
      <c r="FH421" s="22"/>
      <c r="FI421" s="22"/>
      <c r="FJ421" s="22"/>
      <c r="FK421" s="22"/>
      <c r="FL421" s="22"/>
      <c r="FM421" s="22"/>
      <c r="FN421" s="22"/>
      <c r="FO421" s="22"/>
      <c r="FP421" s="22"/>
      <c r="FQ421" s="22"/>
      <c r="FR421" s="22"/>
      <c r="FS421" s="22"/>
      <c r="FT421" s="22"/>
      <c r="FU421" s="22"/>
      <c r="FV421" s="22"/>
      <c r="FW421" s="22"/>
      <c r="FX421" s="22"/>
      <c r="FY421" s="22"/>
      <c r="FZ421" s="22"/>
      <c r="GA421" s="22"/>
      <c r="GB421" s="22"/>
      <c r="GC421" s="22"/>
      <c r="GD421" s="22"/>
      <c r="GE421" s="22"/>
      <c r="GF421" s="22"/>
      <c r="GG421" s="22"/>
      <c r="GH421" s="22"/>
      <c r="GI421" s="22"/>
      <c r="GJ421" s="22"/>
      <c r="GK421" s="22"/>
      <c r="GL421" s="22"/>
      <c r="GM421" s="22"/>
      <c r="GN421" s="22"/>
      <c r="GO421" s="22"/>
      <c r="GP421" s="22"/>
      <c r="GQ421" s="22"/>
      <c r="GR421" s="22"/>
      <c r="GS421" s="22"/>
      <c r="GT421" s="22"/>
    </row>
    <row r="422" spans="1:204">
      <c r="A422" s="7" t="s">
        <v>131</v>
      </c>
      <c r="B422" s="8">
        <v>2020</v>
      </c>
      <c r="C422" s="23">
        <v>124.51</v>
      </c>
      <c r="D422" s="24">
        <v>138.47</v>
      </c>
      <c r="E422" s="32">
        <v>0.74</v>
      </c>
      <c r="F422" s="33">
        <v>119.03</v>
      </c>
      <c r="G422" s="26">
        <f t="shared" si="115"/>
        <v>1416281251000</v>
      </c>
      <c r="H422" s="26">
        <f t="shared" si="116"/>
        <v>141.62812510000001</v>
      </c>
      <c r="I422" s="26">
        <f t="shared" si="117"/>
        <v>22783652400</v>
      </c>
      <c r="J422" s="26">
        <f t="shared" si="127"/>
        <v>22783.652399999999</v>
      </c>
      <c r="K422" s="27">
        <v>64461</v>
      </c>
      <c r="L422" s="27">
        <v>37.15</v>
      </c>
      <c r="M422" s="26">
        <f t="shared" si="118"/>
        <v>2148476459.9955001</v>
      </c>
      <c r="N422" s="26">
        <f t="shared" si="128"/>
        <v>2148.4764599955001</v>
      </c>
      <c r="O422" s="26">
        <f t="shared" si="119"/>
        <v>135481631936.25</v>
      </c>
      <c r="P422" s="26">
        <f t="shared" si="129"/>
        <v>135481.63193624999</v>
      </c>
      <c r="Q422" s="27">
        <v>52944.72</v>
      </c>
      <c r="R422" s="28">
        <f>Q422*18%</f>
        <v>9530.0496000000003</v>
      </c>
      <c r="S422" s="28">
        <f>Q422*15.5%</f>
        <v>8206.4315999999999</v>
      </c>
      <c r="T422" s="28">
        <f>Q422*15.8%</f>
        <v>8365.2657600000002</v>
      </c>
      <c r="U422" s="28">
        <f>Q422*44%</f>
        <v>23295.676800000001</v>
      </c>
      <c r="V422" s="28">
        <f>Q422*6.7%</f>
        <v>3547.2962400000001</v>
      </c>
      <c r="W422" s="26">
        <f t="shared" si="120"/>
        <v>386317502846.40002</v>
      </c>
      <c r="X422" s="26">
        <f t="shared" si="121"/>
        <v>386317.50284640002</v>
      </c>
      <c r="Y422" s="26">
        <f t="shared" si="122"/>
        <v>7242837696</v>
      </c>
      <c r="Z422" s="26">
        <f t="shared" si="123"/>
        <v>7242.8376959999996</v>
      </c>
      <c r="AA422" s="9">
        <f t="shared" si="124"/>
        <v>1804747230306.3999</v>
      </c>
      <c r="AB422" s="9">
        <v>180.47472303064001</v>
      </c>
      <c r="AC422" s="9">
        <f t="shared" si="125"/>
        <v>165508122032.25</v>
      </c>
      <c r="AD422" s="9">
        <v>165508.12203224999</v>
      </c>
      <c r="AE422" s="21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  <c r="DU422" s="22"/>
      <c r="DV422" s="22"/>
      <c r="DW422" s="22"/>
      <c r="DX422" s="22"/>
      <c r="DY422" s="22"/>
      <c r="DZ422" s="22"/>
      <c r="EA422" s="22"/>
      <c r="EB422" s="22"/>
      <c r="EC422" s="22"/>
      <c r="ED422" s="22"/>
      <c r="EE422" s="22"/>
      <c r="EF422" s="22"/>
      <c r="EG422" s="22"/>
      <c r="EH422" s="22"/>
      <c r="EI422" s="22"/>
      <c r="EJ422" s="22"/>
      <c r="EK422" s="22"/>
      <c r="EL422" s="22"/>
      <c r="EM422" s="22"/>
      <c r="EN422" s="22"/>
      <c r="EO422" s="22"/>
      <c r="EP422" s="22"/>
      <c r="EQ422" s="22"/>
      <c r="ER422" s="22"/>
      <c r="ES422" s="22"/>
      <c r="ET422" s="22"/>
      <c r="EU422" s="22"/>
      <c r="EV422" s="22"/>
      <c r="EW422" s="22"/>
      <c r="EX422" s="22"/>
      <c r="EY422" s="22"/>
      <c r="EZ422" s="22"/>
      <c r="FA422" s="22"/>
      <c r="FB422" s="22"/>
      <c r="FC422" s="22"/>
      <c r="FD422" s="22"/>
      <c r="FE422" s="22"/>
      <c r="FF422" s="22"/>
      <c r="FG422" s="22"/>
      <c r="FH422" s="22"/>
      <c r="FI422" s="22"/>
      <c r="FJ422" s="22"/>
      <c r="FK422" s="22"/>
      <c r="FL422" s="22"/>
      <c r="FM422" s="22"/>
      <c r="FN422" s="22"/>
      <c r="FO422" s="22"/>
      <c r="FP422" s="22"/>
      <c r="FQ422" s="22"/>
      <c r="FR422" s="22"/>
      <c r="FS422" s="22"/>
      <c r="FT422" s="22"/>
      <c r="FU422" s="22"/>
      <c r="FV422" s="22"/>
      <c r="FW422" s="22"/>
      <c r="FX422" s="22"/>
      <c r="FY422" s="22"/>
      <c r="FZ422" s="22"/>
      <c r="GA422" s="22"/>
      <c r="GB422" s="22"/>
      <c r="GC422" s="22"/>
      <c r="GD422" s="22"/>
      <c r="GE422" s="22"/>
      <c r="GF422" s="22"/>
      <c r="GG422" s="22"/>
      <c r="GH422" s="22"/>
      <c r="GI422" s="22"/>
      <c r="GJ422" s="22"/>
      <c r="GK422" s="22"/>
      <c r="GL422" s="22"/>
      <c r="GM422" s="22"/>
      <c r="GN422" s="22"/>
      <c r="GO422" s="22"/>
      <c r="GP422" s="22"/>
      <c r="GQ422" s="22"/>
      <c r="GR422" s="22"/>
      <c r="GS422" s="22"/>
      <c r="GT422" s="22"/>
    </row>
    <row r="423" spans="1:204">
      <c r="A423" s="7" t="s">
        <v>131</v>
      </c>
      <c r="B423" s="8">
        <v>2021</v>
      </c>
      <c r="C423" s="23">
        <v>144.69999999999999</v>
      </c>
      <c r="D423" s="24">
        <v>138.03</v>
      </c>
      <c r="E423" s="32">
        <v>0.97</v>
      </c>
      <c r="F423" s="33">
        <v>123.82</v>
      </c>
      <c r="G423" s="26">
        <f t="shared" si="115"/>
        <v>1475416292000</v>
      </c>
      <c r="H423" s="26">
        <f t="shared" si="116"/>
        <v>147.54162919999999</v>
      </c>
      <c r="I423" s="26">
        <f t="shared" si="117"/>
        <v>24032747000</v>
      </c>
      <c r="J423" s="26">
        <f t="shared" si="127"/>
        <v>24032.746999999999</v>
      </c>
      <c r="K423" s="27">
        <v>70069</v>
      </c>
      <c r="L423" s="27">
        <v>37.119999999999997</v>
      </c>
      <c r="M423" s="26">
        <f t="shared" si="118"/>
        <v>2333504431.5776</v>
      </c>
      <c r="N423" s="26">
        <f t="shared" si="128"/>
        <v>2333.5044315775999</v>
      </c>
      <c r="O423" s="26">
        <f t="shared" si="119"/>
        <v>147149384416</v>
      </c>
      <c r="P423" s="26">
        <f t="shared" si="129"/>
        <v>147149.38441599999</v>
      </c>
      <c r="Q423" s="27">
        <v>64902.59</v>
      </c>
      <c r="R423" s="28">
        <f>Q423*19.5%</f>
        <v>12656.00505</v>
      </c>
      <c r="S423" s="28">
        <f>Q423*16.2%</f>
        <v>10514.219580000001</v>
      </c>
      <c r="T423" s="28">
        <f>Q423*14%</f>
        <v>9086.3626000000004</v>
      </c>
      <c r="U423" s="28">
        <f>Q423*44.3%</f>
        <v>28751.84737</v>
      </c>
      <c r="V423" s="28">
        <f>Q423*6.1%</f>
        <v>3959.0579899999998</v>
      </c>
      <c r="W423" s="26">
        <f t="shared" si="120"/>
        <v>476514815780</v>
      </c>
      <c r="X423" s="26">
        <f t="shared" si="121"/>
        <v>476514.81578</v>
      </c>
      <c r="Y423" s="26">
        <f t="shared" si="122"/>
        <v>8904635348</v>
      </c>
      <c r="Z423" s="26">
        <f t="shared" si="123"/>
        <v>8904.6353479999998</v>
      </c>
      <c r="AA423" s="9">
        <f t="shared" si="124"/>
        <v>1954264612211.5801</v>
      </c>
      <c r="AB423" s="9">
        <v>195.42646122115801</v>
      </c>
      <c r="AC423" s="9">
        <f t="shared" si="125"/>
        <v>180086766764</v>
      </c>
      <c r="AD423" s="9">
        <v>180086.766764</v>
      </c>
      <c r="AE423" s="21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  <c r="DU423" s="22"/>
      <c r="DV423" s="22"/>
      <c r="DW423" s="22"/>
      <c r="DX423" s="22"/>
      <c r="DY423" s="22"/>
      <c r="DZ423" s="22"/>
      <c r="EA423" s="22"/>
      <c r="EB423" s="22"/>
      <c r="EC423" s="22"/>
      <c r="ED423" s="22"/>
      <c r="EE423" s="22"/>
      <c r="EF423" s="22"/>
      <c r="EG423" s="22"/>
      <c r="EH423" s="22"/>
      <c r="EI423" s="22"/>
      <c r="EJ423" s="22"/>
      <c r="EK423" s="22"/>
      <c r="EL423" s="22"/>
      <c r="EM423" s="22"/>
      <c r="EN423" s="22"/>
      <c r="EO423" s="22"/>
      <c r="EP423" s="22"/>
      <c r="EQ423" s="22"/>
      <c r="ER423" s="22"/>
      <c r="ES423" s="22"/>
      <c r="ET423" s="22"/>
      <c r="EU423" s="22"/>
      <c r="EV423" s="22"/>
      <c r="EW423" s="22"/>
      <c r="EX423" s="22"/>
      <c r="EY423" s="22"/>
      <c r="EZ423" s="22"/>
      <c r="FA423" s="22"/>
      <c r="FB423" s="22"/>
      <c r="FC423" s="22"/>
      <c r="FD423" s="22"/>
      <c r="FE423" s="22"/>
      <c r="FF423" s="22"/>
      <c r="FG423" s="22"/>
      <c r="FH423" s="22"/>
      <c r="FI423" s="22"/>
      <c r="FJ423" s="22"/>
      <c r="FK423" s="22"/>
      <c r="FL423" s="22"/>
      <c r="FM423" s="22"/>
      <c r="FN423" s="22"/>
      <c r="FO423" s="22"/>
      <c r="FP423" s="22"/>
      <c r="FQ423" s="22"/>
      <c r="FR423" s="22"/>
      <c r="FS423" s="22"/>
      <c r="FT423" s="22"/>
      <c r="FU423" s="22"/>
      <c r="FV423" s="22"/>
      <c r="FW423" s="22"/>
      <c r="FX423" s="22"/>
      <c r="FY423" s="22"/>
      <c r="FZ423" s="22"/>
      <c r="GA423" s="22"/>
      <c r="GB423" s="22"/>
      <c r="GC423" s="22"/>
      <c r="GD423" s="22"/>
      <c r="GE423" s="22"/>
      <c r="GF423" s="22"/>
      <c r="GG423" s="22"/>
      <c r="GH423" s="22"/>
      <c r="GI423" s="22"/>
      <c r="GJ423" s="22"/>
      <c r="GK423" s="22"/>
      <c r="GL423" s="22"/>
      <c r="GM423" s="22"/>
      <c r="GN423" s="22"/>
      <c r="GO423" s="22"/>
      <c r="GP423" s="22"/>
      <c r="GQ423" s="22"/>
      <c r="GR423" s="22"/>
      <c r="GS423" s="22"/>
      <c r="GT423" s="22"/>
    </row>
    <row r="424" spans="1:204">
      <c r="A424" s="7" t="s">
        <v>131</v>
      </c>
      <c r="B424" s="8">
        <v>2022</v>
      </c>
      <c r="C424" s="23">
        <v>143.71</v>
      </c>
      <c r="D424" s="24">
        <v>103.34</v>
      </c>
      <c r="E424" s="32">
        <v>0.48</v>
      </c>
      <c r="F424" s="33">
        <v>72.12</v>
      </c>
      <c r="G424" s="26">
        <f t="shared" si="115"/>
        <v>952087404000</v>
      </c>
      <c r="H424" s="26">
        <f t="shared" si="116"/>
        <v>95.208740399999996</v>
      </c>
      <c r="I424" s="26">
        <f t="shared" si="117"/>
        <v>16445108800</v>
      </c>
      <c r="J424" s="26">
        <f t="shared" si="127"/>
        <v>16445.108800000002</v>
      </c>
      <c r="K424" s="27">
        <v>71421</v>
      </c>
      <c r="L424" s="27">
        <v>34.9</v>
      </c>
      <c r="M424" s="26">
        <f t="shared" si="118"/>
        <v>2236279572.0929999</v>
      </c>
      <c r="N424" s="26">
        <f t="shared" si="128"/>
        <v>2236.2795720929998</v>
      </c>
      <c r="O424" s="26">
        <f t="shared" si="119"/>
        <v>141018443317.5</v>
      </c>
      <c r="P424" s="26">
        <f t="shared" si="129"/>
        <v>141018.4433175</v>
      </c>
      <c r="Q424" s="27">
        <v>84096.44</v>
      </c>
      <c r="R424" s="28">
        <f>Q424*19.5%</f>
        <v>16398.805799999998</v>
      </c>
      <c r="S424" s="28">
        <f>Q424*16.2%</f>
        <v>13623.62328</v>
      </c>
      <c r="T424" s="28">
        <f>Q424*14%</f>
        <v>11773.5016</v>
      </c>
      <c r="U424" s="28">
        <f>Q424*44.3%</f>
        <v>37254.72292</v>
      </c>
      <c r="V424" s="28">
        <f>Q424*6.1%</f>
        <v>5129.8828400000002</v>
      </c>
      <c r="W424" s="26">
        <f t="shared" si="120"/>
        <v>617436062480</v>
      </c>
      <c r="X424" s="26">
        <f t="shared" si="121"/>
        <v>617436.06247999996</v>
      </c>
      <c r="Y424" s="26">
        <f t="shared" si="122"/>
        <v>11538031568</v>
      </c>
      <c r="Z424" s="26">
        <f t="shared" si="123"/>
        <v>11538.031568</v>
      </c>
      <c r="AA424" s="9">
        <f t="shared" si="124"/>
        <v>1571759746052.0901</v>
      </c>
      <c r="AB424" s="9">
        <v>157.17597460520901</v>
      </c>
      <c r="AC424" s="9">
        <f t="shared" si="125"/>
        <v>169001583685.5</v>
      </c>
      <c r="AD424" s="9">
        <v>169001.58368549999</v>
      </c>
      <c r="AE424" s="21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  <c r="DU424" s="22"/>
      <c r="DV424" s="22"/>
      <c r="DW424" s="22"/>
      <c r="DX424" s="22"/>
      <c r="DY424" s="22"/>
      <c r="DZ424" s="22"/>
      <c r="EA424" s="22"/>
      <c r="EB424" s="22"/>
      <c r="EC424" s="22"/>
      <c r="ED424" s="22"/>
      <c r="EE424" s="22"/>
      <c r="EF424" s="22"/>
      <c r="EG424" s="22"/>
      <c r="EH424" s="22"/>
      <c r="EI424" s="22"/>
      <c r="EJ424" s="22"/>
      <c r="EK424" s="22"/>
      <c r="EL424" s="22"/>
      <c r="EM424" s="22"/>
      <c r="EN424" s="22"/>
      <c r="EO424" s="22"/>
      <c r="EP424" s="22"/>
      <c r="EQ424" s="22"/>
      <c r="ER424" s="22"/>
      <c r="ES424" s="22"/>
      <c r="ET424" s="22"/>
      <c r="EU424" s="22"/>
      <c r="EV424" s="22"/>
      <c r="EW424" s="22"/>
      <c r="EX424" s="22"/>
      <c r="EY424" s="22"/>
      <c r="EZ424" s="22"/>
      <c r="FA424" s="22"/>
      <c r="FB424" s="22"/>
      <c r="FC424" s="22"/>
      <c r="FD424" s="22"/>
      <c r="FE424" s="22"/>
      <c r="FF424" s="22"/>
      <c r="FG424" s="22"/>
      <c r="FH424" s="22"/>
      <c r="FI424" s="22"/>
      <c r="FJ424" s="22"/>
      <c r="FK424" s="22"/>
      <c r="FL424" s="22"/>
      <c r="FM424" s="22"/>
      <c r="FN424" s="22"/>
      <c r="FO424" s="22"/>
      <c r="FP424" s="22"/>
      <c r="FQ424" s="22"/>
      <c r="FR424" s="22"/>
      <c r="FS424" s="22"/>
      <c r="FT424" s="22"/>
      <c r="FU424" s="22"/>
      <c r="FV424" s="22"/>
      <c r="FW424" s="22"/>
      <c r="FX424" s="22"/>
      <c r="FY424" s="22"/>
      <c r="FZ424" s="22"/>
      <c r="GA424" s="22"/>
      <c r="GB424" s="22"/>
      <c r="GC424" s="22"/>
      <c r="GD424" s="22"/>
      <c r="GE424" s="22"/>
      <c r="GF424" s="22"/>
      <c r="GG424" s="22"/>
      <c r="GH424" s="22"/>
      <c r="GI424" s="22"/>
      <c r="GJ424" s="22"/>
      <c r="GK424" s="22"/>
      <c r="GL424" s="22"/>
      <c r="GM424" s="22"/>
      <c r="GN424" s="22"/>
      <c r="GO424" s="22"/>
      <c r="GP424" s="22"/>
      <c r="GQ424" s="22"/>
      <c r="GR424" s="22"/>
      <c r="GS424" s="22"/>
      <c r="GT424" s="22"/>
    </row>
    <row r="425" spans="1:204">
      <c r="A425" s="7" t="s">
        <v>131</v>
      </c>
      <c r="B425" s="8">
        <v>2023</v>
      </c>
      <c r="C425" s="23">
        <v>294.45999999999998</v>
      </c>
      <c r="D425" s="24">
        <v>174.09</v>
      </c>
      <c r="E425" s="32">
        <v>1</v>
      </c>
      <c r="F425" s="33">
        <v>159.19999999999999</v>
      </c>
      <c r="G425" s="26">
        <f t="shared" si="115"/>
        <v>1983014538000</v>
      </c>
      <c r="H425" s="26">
        <f t="shared" si="116"/>
        <v>198.30145379999999</v>
      </c>
      <c r="I425" s="26">
        <f t="shared" si="117"/>
        <v>34239351600</v>
      </c>
      <c r="J425" s="26">
        <f t="shared" si="127"/>
        <v>34239.351600000002</v>
      </c>
      <c r="K425" s="27">
        <v>63219</v>
      </c>
      <c r="L425" s="27">
        <v>49.49</v>
      </c>
      <c r="M425" s="26">
        <f t="shared" si="118"/>
        <v>2806983234.4826999</v>
      </c>
      <c r="N425" s="26">
        <f t="shared" si="128"/>
        <v>2806.9832344827</v>
      </c>
      <c r="O425" s="26">
        <f t="shared" si="119"/>
        <v>177006672638.25</v>
      </c>
      <c r="P425" s="26">
        <f t="shared" si="129"/>
        <v>177006.67263824999</v>
      </c>
      <c r="Q425" s="27">
        <v>104200</v>
      </c>
      <c r="R425" s="28">
        <f>Q425*19.5%</f>
        <v>20319</v>
      </c>
      <c r="S425" s="28">
        <f>Q425*16.2%</f>
        <v>16880.400000000001</v>
      </c>
      <c r="T425" s="28">
        <f>Q425*14%</f>
        <v>14588</v>
      </c>
      <c r="U425" s="28">
        <f>Q425*44.3%</f>
        <v>46160.6</v>
      </c>
      <c r="V425" s="28">
        <f>Q425*6.1%</f>
        <v>6356.2</v>
      </c>
      <c r="W425" s="26">
        <f t="shared" si="120"/>
        <v>765036400000</v>
      </c>
      <c r="X425" s="26">
        <f t="shared" si="121"/>
        <v>765036.4</v>
      </c>
      <c r="Y425" s="26">
        <f t="shared" si="122"/>
        <v>14296240000</v>
      </c>
      <c r="Z425" s="26">
        <f t="shared" si="123"/>
        <v>14296.24</v>
      </c>
      <c r="AA425" s="9">
        <f t="shared" si="124"/>
        <v>2750857921234.48</v>
      </c>
      <c r="AB425" s="9">
        <v>275.08579212344802</v>
      </c>
      <c r="AC425" s="9">
        <f t="shared" si="125"/>
        <v>225542264238.25</v>
      </c>
      <c r="AD425" s="9">
        <v>225542.26423825001</v>
      </c>
      <c r="AE425" s="21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  <c r="DT425" s="22"/>
      <c r="DU425" s="22"/>
      <c r="DV425" s="22"/>
      <c r="DW425" s="22"/>
      <c r="DX425" s="22"/>
      <c r="DY425" s="22"/>
      <c r="DZ425" s="22"/>
      <c r="EA425" s="22"/>
      <c r="EB425" s="22"/>
      <c r="EC425" s="22"/>
      <c r="ED425" s="22"/>
      <c r="EE425" s="22"/>
      <c r="EF425" s="22"/>
      <c r="EG425" s="22"/>
      <c r="EH425" s="22"/>
      <c r="EI425" s="22"/>
      <c r="EJ425" s="22"/>
      <c r="EK425" s="22"/>
      <c r="EL425" s="22"/>
      <c r="EM425" s="22"/>
      <c r="EN425" s="22"/>
      <c r="EO425" s="22"/>
      <c r="EP425" s="22"/>
      <c r="EQ425" s="22"/>
      <c r="ER425" s="22"/>
      <c r="ES425" s="22"/>
      <c r="ET425" s="22"/>
      <c r="EU425" s="22"/>
      <c r="EV425" s="22"/>
      <c r="EW425" s="22"/>
      <c r="EX425" s="22"/>
      <c r="EY425" s="22"/>
      <c r="EZ425" s="22"/>
      <c r="FA425" s="22"/>
      <c r="FB425" s="22"/>
      <c r="FC425" s="22"/>
      <c r="FD425" s="22"/>
      <c r="FE425" s="22"/>
      <c r="FF425" s="22"/>
      <c r="FG425" s="22"/>
      <c r="FH425" s="22"/>
      <c r="FI425" s="22"/>
      <c r="FJ425" s="22"/>
      <c r="FK425" s="22"/>
      <c r="FL425" s="22"/>
      <c r="FM425" s="22"/>
      <c r="FN425" s="22"/>
      <c r="FO425" s="22"/>
      <c r="FP425" s="22"/>
      <c r="FQ425" s="22"/>
      <c r="FR425" s="22"/>
      <c r="FS425" s="22"/>
      <c r="FT425" s="22"/>
      <c r="FU425" s="22"/>
      <c r="FV425" s="22"/>
      <c r="FW425" s="22"/>
      <c r="FX425" s="22"/>
      <c r="FY425" s="22"/>
      <c r="FZ425" s="22"/>
      <c r="GA425" s="22"/>
      <c r="GB425" s="22"/>
      <c r="GC425" s="22"/>
      <c r="GD425" s="22"/>
      <c r="GE425" s="22"/>
      <c r="GF425" s="22"/>
      <c r="GG425" s="22"/>
      <c r="GH425" s="22"/>
      <c r="GI425" s="22"/>
      <c r="GJ425" s="22"/>
      <c r="GK425" s="22"/>
      <c r="GL425" s="22"/>
      <c r="GM425" s="22"/>
      <c r="GN425" s="22"/>
      <c r="GO425" s="22"/>
      <c r="GP425" s="22"/>
      <c r="GQ425" s="22"/>
      <c r="GR425" s="22"/>
      <c r="GS425" s="22"/>
      <c r="GT425" s="22"/>
    </row>
    <row r="426" spans="1:204">
      <c r="A426" s="7" t="s">
        <v>131</v>
      </c>
      <c r="B426" s="8">
        <v>2024</v>
      </c>
      <c r="C426" s="28">
        <v>322.44</v>
      </c>
      <c r="D426" s="28">
        <v>180.74</v>
      </c>
      <c r="E426" s="34">
        <v>1.06</v>
      </c>
      <c r="F426" s="28">
        <v>200.5</v>
      </c>
      <c r="G426" s="26">
        <f t="shared" si="115"/>
        <v>2385238970000</v>
      </c>
      <c r="H426" s="26">
        <f t="shared" si="116"/>
        <v>238.52389700000001</v>
      </c>
      <c r="I426" s="26">
        <f t="shared" si="117"/>
        <v>40633498000</v>
      </c>
      <c r="J426" s="26">
        <f t="shared" si="127"/>
        <v>40633.498</v>
      </c>
      <c r="K426" s="31">
        <v>63219</v>
      </c>
      <c r="L426" s="31">
        <v>49.49</v>
      </c>
      <c r="M426" s="26">
        <f t="shared" si="118"/>
        <v>2806983234.4826999</v>
      </c>
      <c r="N426" s="26">
        <f t="shared" ref="N426" si="131">M426/10000000000</f>
        <v>0.28069832344827</v>
      </c>
      <c r="O426" s="26">
        <f t="shared" si="119"/>
        <v>177006672638.25</v>
      </c>
      <c r="P426" s="26">
        <f t="shared" si="129"/>
        <v>177006.67263824999</v>
      </c>
      <c r="Q426" s="31">
        <v>104767.66</v>
      </c>
      <c r="R426" s="28">
        <f>Q426*19.5%</f>
        <v>20429.6937</v>
      </c>
      <c r="S426" s="28">
        <f>Q426*16.2%</f>
        <v>16972.360919999999</v>
      </c>
      <c r="T426" s="28">
        <f>Q426*14%</f>
        <v>14667.472400000001</v>
      </c>
      <c r="U426" s="28">
        <f>Q426*44.3%</f>
        <v>46412.073380000002</v>
      </c>
      <c r="V426" s="28">
        <f>Q426*6.1%</f>
        <v>6390.82726</v>
      </c>
      <c r="W426" s="26">
        <f t="shared" si="120"/>
        <v>769204159720</v>
      </c>
      <c r="X426" s="26">
        <f t="shared" si="121"/>
        <v>769204.15972</v>
      </c>
      <c r="Y426" s="26">
        <f t="shared" si="122"/>
        <v>14374122952</v>
      </c>
      <c r="Z426" s="26">
        <f t="shared" si="123"/>
        <v>14374.122952</v>
      </c>
      <c r="AA426" s="9">
        <f t="shared" si="124"/>
        <v>3157250112954.48</v>
      </c>
      <c r="AB426" s="9">
        <v>315.72501129544798</v>
      </c>
      <c r="AC426" s="9">
        <f t="shared" si="125"/>
        <v>232014293590.25</v>
      </c>
      <c r="AD426" s="9">
        <v>232014.29359024999</v>
      </c>
      <c r="AE426" s="21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  <c r="DT426" s="22"/>
      <c r="DU426" s="22"/>
      <c r="DV426" s="22"/>
      <c r="DW426" s="22"/>
      <c r="DX426" s="22"/>
      <c r="DY426" s="22"/>
      <c r="DZ426" s="22"/>
      <c r="EA426" s="22"/>
      <c r="EB426" s="22"/>
      <c r="EC426" s="22"/>
      <c r="ED426" s="22"/>
      <c r="EE426" s="22"/>
      <c r="EF426" s="22"/>
      <c r="EG426" s="22"/>
      <c r="EH426" s="22"/>
      <c r="EI426" s="22"/>
      <c r="EJ426" s="22"/>
      <c r="EK426" s="22"/>
      <c r="EL426" s="22"/>
      <c r="EM426" s="22"/>
      <c r="EN426" s="22"/>
      <c r="EO426" s="22"/>
      <c r="EP426" s="22"/>
      <c r="EQ426" s="22"/>
      <c r="ER426" s="22"/>
      <c r="ES426" s="22"/>
      <c r="ET426" s="22"/>
      <c r="EU426" s="22"/>
      <c r="EV426" s="22"/>
      <c r="EW426" s="22"/>
      <c r="EX426" s="22"/>
      <c r="EY426" s="22"/>
      <c r="EZ426" s="22"/>
      <c r="FA426" s="22"/>
      <c r="FB426" s="22"/>
      <c r="FC426" s="22"/>
      <c r="FD426" s="22"/>
      <c r="FE426" s="22"/>
      <c r="FF426" s="22"/>
      <c r="FG426" s="22"/>
      <c r="FH426" s="22"/>
      <c r="FI426" s="22"/>
      <c r="FJ426" s="22"/>
      <c r="FK426" s="22"/>
      <c r="FL426" s="22"/>
      <c r="FM426" s="22"/>
      <c r="FN426" s="22"/>
      <c r="FO426" s="22"/>
      <c r="FP426" s="22"/>
      <c r="FQ426" s="22"/>
      <c r="FR426" s="22"/>
      <c r="FS426" s="22"/>
      <c r="FT426" s="22"/>
      <c r="FU426" s="22"/>
      <c r="FV426" s="22"/>
      <c r="FW426" s="22"/>
      <c r="FX426" s="22"/>
      <c r="FY426" s="22"/>
      <c r="FZ426" s="22"/>
      <c r="GA426" s="22"/>
      <c r="GB426" s="22"/>
      <c r="GC426" s="22"/>
      <c r="GD426" s="22"/>
      <c r="GE426" s="22"/>
      <c r="GF426" s="22"/>
      <c r="GG426" s="22"/>
      <c r="GH426" s="22"/>
      <c r="GI426" s="22"/>
      <c r="GJ426" s="22"/>
      <c r="GK426" s="22"/>
      <c r="GL426" s="22"/>
      <c r="GM426" s="22"/>
      <c r="GN426" s="22"/>
      <c r="GO426" s="22"/>
      <c r="GP426" s="22"/>
      <c r="GQ426" s="22"/>
      <c r="GR426" s="22"/>
      <c r="GS426" s="22"/>
      <c r="GT426" s="22"/>
      <c r="GU426" s="22"/>
      <c r="GV426" s="22"/>
    </row>
    <row r="427" spans="1:204">
      <c r="A427" s="7" t="s">
        <v>133</v>
      </c>
      <c r="B427" s="8">
        <v>2008</v>
      </c>
      <c r="C427" s="23">
        <v>350.59</v>
      </c>
      <c r="D427" s="24">
        <v>298.7</v>
      </c>
      <c r="E427" s="32">
        <v>0.32</v>
      </c>
      <c r="F427" s="31">
        <f t="shared" ref="F427:F435" si="132">F428*2-F429</f>
        <v>30.149999999999899</v>
      </c>
      <c r="G427" s="26">
        <f t="shared" si="115"/>
        <v>1114963505000</v>
      </c>
      <c r="H427" s="26">
        <f t="shared" si="116"/>
        <v>111.49635050000001</v>
      </c>
      <c r="I427" s="26">
        <f t="shared" si="117"/>
        <v>22402814800</v>
      </c>
      <c r="J427" s="26">
        <f t="shared" si="127"/>
        <v>22402.8148</v>
      </c>
      <c r="K427" s="27">
        <v>83279</v>
      </c>
      <c r="L427" s="27">
        <v>61.76</v>
      </c>
      <c r="M427" s="26">
        <f t="shared" si="118"/>
        <v>4614424365.7567997</v>
      </c>
      <c r="N427" s="26">
        <f t="shared" si="128"/>
        <v>4614.4243657568004</v>
      </c>
      <c r="O427" s="26">
        <f t="shared" si="119"/>
        <v>290982822088</v>
      </c>
      <c r="P427" s="26">
        <f t="shared" si="129"/>
        <v>290982.82208800002</v>
      </c>
      <c r="Q427" s="27">
        <v>9182</v>
      </c>
      <c r="R427" s="28">
        <f>Q427*27.3%</f>
        <v>2506.6860000000001</v>
      </c>
      <c r="S427" s="28">
        <f>Q427*24.9%</f>
        <v>2286.3180000000002</v>
      </c>
      <c r="T427" s="28">
        <f>Q427*3.3%</f>
        <v>303.00599999999997</v>
      </c>
      <c r="U427" s="28">
        <f>Q427*36.7%</f>
        <v>3369.7939999999999</v>
      </c>
      <c r="V427" s="28">
        <f>Q427*7.8%</f>
        <v>716.19600000000003</v>
      </c>
      <c r="W427" s="26">
        <f t="shared" si="120"/>
        <v>72163358040</v>
      </c>
      <c r="X427" s="26">
        <f t="shared" si="121"/>
        <v>72163.358040000006</v>
      </c>
      <c r="Y427" s="26">
        <f t="shared" si="122"/>
        <v>1296865680</v>
      </c>
      <c r="Z427" s="26">
        <f t="shared" si="123"/>
        <v>1296.8656800000001</v>
      </c>
      <c r="AA427" s="9">
        <f t="shared" si="124"/>
        <v>1191741287405.76</v>
      </c>
      <c r="AB427" s="9">
        <v>119.17412874057599</v>
      </c>
      <c r="AC427" s="9">
        <f t="shared" si="125"/>
        <v>314682502568</v>
      </c>
      <c r="AD427" s="9">
        <v>314682.502568</v>
      </c>
      <c r="AE427" s="21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  <c r="DT427" s="22"/>
      <c r="DU427" s="22"/>
      <c r="DV427" s="22"/>
      <c r="DW427" s="22"/>
      <c r="DX427" s="22"/>
      <c r="DY427" s="22"/>
      <c r="DZ427" s="22"/>
      <c r="EA427" s="22"/>
      <c r="EB427" s="22"/>
      <c r="EC427" s="22"/>
      <c r="ED427" s="22"/>
      <c r="EE427" s="22"/>
      <c r="EF427" s="22"/>
      <c r="EG427" s="22"/>
      <c r="EH427" s="22"/>
      <c r="EI427" s="22"/>
      <c r="EJ427" s="22"/>
      <c r="EK427" s="22"/>
      <c r="EL427" s="22"/>
      <c r="EM427" s="22"/>
      <c r="EN427" s="22"/>
      <c r="EO427" s="22"/>
      <c r="EP427" s="22"/>
      <c r="EQ427" s="22"/>
      <c r="ER427" s="22"/>
      <c r="ES427" s="22"/>
      <c r="ET427" s="22"/>
      <c r="EU427" s="22"/>
      <c r="EV427" s="22"/>
      <c r="EW427" s="22"/>
      <c r="EX427" s="22"/>
      <c r="EY427" s="22"/>
      <c r="EZ427" s="22"/>
      <c r="FA427" s="22"/>
      <c r="FB427" s="22"/>
      <c r="FC427" s="22"/>
      <c r="FD427" s="22"/>
      <c r="FE427" s="22"/>
      <c r="FF427" s="22"/>
      <c r="FG427" s="22"/>
      <c r="FH427" s="22"/>
      <c r="FI427" s="22"/>
      <c r="FJ427" s="22"/>
      <c r="FK427" s="22"/>
      <c r="FL427" s="22"/>
      <c r="FM427" s="22"/>
      <c r="FN427" s="22"/>
      <c r="FO427" s="22"/>
      <c r="FP427" s="22"/>
      <c r="FQ427" s="22"/>
      <c r="FR427" s="22"/>
      <c r="FS427" s="22"/>
      <c r="FT427" s="22"/>
      <c r="FU427" s="22"/>
      <c r="FV427" s="22"/>
      <c r="FW427" s="22"/>
      <c r="FX427" s="22"/>
      <c r="FY427" s="22"/>
      <c r="FZ427" s="22"/>
      <c r="GA427" s="22"/>
      <c r="GB427" s="22"/>
      <c r="GC427" s="22"/>
      <c r="GD427" s="22"/>
      <c r="GE427" s="22"/>
      <c r="GF427" s="22"/>
      <c r="GG427" s="22"/>
      <c r="GH427" s="22"/>
      <c r="GI427" s="22"/>
      <c r="GJ427" s="22"/>
      <c r="GK427" s="22"/>
      <c r="GL427" s="22"/>
      <c r="GM427" s="22"/>
      <c r="GN427" s="22"/>
      <c r="GO427" s="22"/>
      <c r="GP427" s="22"/>
      <c r="GQ427" s="22"/>
      <c r="GR427" s="22"/>
      <c r="GS427" s="22"/>
      <c r="GT427" s="22"/>
    </row>
    <row r="428" spans="1:204">
      <c r="A428" s="7" t="s">
        <v>133</v>
      </c>
      <c r="B428" s="8">
        <v>2009</v>
      </c>
      <c r="C428" s="23">
        <v>342.57</v>
      </c>
      <c r="D428" s="24">
        <v>337.66</v>
      </c>
      <c r="E428" s="32">
        <v>0.37</v>
      </c>
      <c r="F428" s="31">
        <f t="shared" si="132"/>
        <v>43.1099999999999</v>
      </c>
      <c r="G428" s="26">
        <f t="shared" si="115"/>
        <v>1294560349000</v>
      </c>
      <c r="H428" s="26">
        <f t="shared" si="116"/>
        <v>129.45603489999999</v>
      </c>
      <c r="I428" s="26">
        <f t="shared" si="117"/>
        <v>24794650200</v>
      </c>
      <c r="J428" s="26">
        <f t="shared" si="127"/>
        <v>24794.6502</v>
      </c>
      <c r="K428" s="27">
        <v>81293</v>
      </c>
      <c r="L428" s="27">
        <v>69.56</v>
      </c>
      <c r="M428" s="26">
        <f t="shared" si="118"/>
        <v>5073264054.7435999</v>
      </c>
      <c r="N428" s="26">
        <f t="shared" si="128"/>
        <v>5073.2640547436004</v>
      </c>
      <c r="O428" s="26">
        <f t="shared" si="119"/>
        <v>319916976601</v>
      </c>
      <c r="P428" s="26">
        <f t="shared" si="129"/>
        <v>319916.976601</v>
      </c>
      <c r="Q428" s="27">
        <v>11555</v>
      </c>
      <c r="R428" s="28">
        <f>Q428*28.9%</f>
        <v>3339.395</v>
      </c>
      <c r="S428" s="28">
        <f>Q428*23.4%</f>
        <v>2703.87</v>
      </c>
      <c r="T428" s="28">
        <f>Q428*3.5%</f>
        <v>404.42500000000001</v>
      </c>
      <c r="U428" s="28">
        <f>Q428*35.9%</f>
        <v>4148.2449999999999</v>
      </c>
      <c r="V428" s="28">
        <f>Q428*8.4%</f>
        <v>970.62</v>
      </c>
      <c r="W428" s="26">
        <f t="shared" si="120"/>
        <v>88444281000</v>
      </c>
      <c r="X428" s="26">
        <f t="shared" si="121"/>
        <v>88444.281000000003</v>
      </c>
      <c r="Y428" s="26">
        <f t="shared" si="122"/>
        <v>1596843225</v>
      </c>
      <c r="Z428" s="26">
        <f t="shared" si="123"/>
        <v>1596.8432250000001</v>
      </c>
      <c r="AA428" s="9">
        <f t="shared" si="124"/>
        <v>1388077894054.74</v>
      </c>
      <c r="AB428" s="9">
        <v>138.80778940547401</v>
      </c>
      <c r="AC428" s="9">
        <f t="shared" si="125"/>
        <v>346308470026</v>
      </c>
      <c r="AD428" s="9">
        <v>346308.470026</v>
      </c>
      <c r="AE428" s="21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  <c r="DU428" s="22"/>
      <c r="DV428" s="22"/>
      <c r="DW428" s="22"/>
      <c r="DX428" s="22"/>
      <c r="DY428" s="22"/>
      <c r="DZ428" s="22"/>
      <c r="EA428" s="22"/>
      <c r="EB428" s="22"/>
      <c r="EC428" s="22"/>
      <c r="ED428" s="22"/>
      <c r="EE428" s="22"/>
      <c r="EF428" s="22"/>
      <c r="EG428" s="22"/>
      <c r="EH428" s="22"/>
      <c r="EI428" s="22"/>
      <c r="EJ428" s="22"/>
      <c r="EK428" s="22"/>
      <c r="EL428" s="22"/>
      <c r="EM428" s="22"/>
      <c r="EN428" s="22"/>
      <c r="EO428" s="22"/>
      <c r="EP428" s="22"/>
      <c r="EQ428" s="22"/>
      <c r="ER428" s="22"/>
      <c r="ES428" s="22"/>
      <c r="ET428" s="22"/>
      <c r="EU428" s="22"/>
      <c r="EV428" s="22"/>
      <c r="EW428" s="22"/>
      <c r="EX428" s="22"/>
      <c r="EY428" s="22"/>
      <c r="EZ428" s="22"/>
      <c r="FA428" s="22"/>
      <c r="FB428" s="22"/>
      <c r="FC428" s="22"/>
      <c r="FD428" s="22"/>
      <c r="FE428" s="22"/>
      <c r="FF428" s="22"/>
      <c r="FG428" s="22"/>
      <c r="FH428" s="22"/>
      <c r="FI428" s="22"/>
      <c r="FJ428" s="22"/>
      <c r="FK428" s="22"/>
      <c r="FL428" s="22"/>
      <c r="FM428" s="22"/>
      <c r="FN428" s="22"/>
      <c r="FO428" s="22"/>
      <c r="FP428" s="22"/>
      <c r="FQ428" s="22"/>
      <c r="FR428" s="22"/>
      <c r="FS428" s="22"/>
      <c r="FT428" s="22"/>
      <c r="FU428" s="22"/>
      <c r="FV428" s="22"/>
      <c r="FW428" s="22"/>
      <c r="FX428" s="22"/>
      <c r="FY428" s="22"/>
      <c r="FZ428" s="22"/>
      <c r="GA428" s="22"/>
      <c r="GB428" s="22"/>
      <c r="GC428" s="22"/>
      <c r="GD428" s="22"/>
      <c r="GE428" s="22"/>
      <c r="GF428" s="22"/>
      <c r="GG428" s="22"/>
      <c r="GH428" s="22"/>
      <c r="GI428" s="22"/>
      <c r="GJ428" s="22"/>
      <c r="GK428" s="22"/>
      <c r="GL428" s="22"/>
      <c r="GM428" s="22"/>
      <c r="GN428" s="22"/>
      <c r="GO428" s="22"/>
      <c r="GP428" s="22"/>
      <c r="GQ428" s="22"/>
      <c r="GR428" s="22"/>
      <c r="GS428" s="22"/>
      <c r="GT428" s="22"/>
    </row>
    <row r="429" spans="1:204">
      <c r="A429" s="7" t="s">
        <v>133</v>
      </c>
      <c r="B429" s="8">
        <v>2010</v>
      </c>
      <c r="C429" s="23">
        <v>362.64</v>
      </c>
      <c r="D429" s="24">
        <v>383.99</v>
      </c>
      <c r="E429" s="32">
        <v>0.4</v>
      </c>
      <c r="F429" s="31">
        <f t="shared" si="132"/>
        <v>56.069999999999901</v>
      </c>
      <c r="G429" s="26">
        <f t="shared" si="115"/>
        <v>1511628007000</v>
      </c>
      <c r="H429" s="26">
        <f t="shared" si="116"/>
        <v>151.16280069999999</v>
      </c>
      <c r="I429" s="26">
        <f t="shared" si="117"/>
        <v>28257009600</v>
      </c>
      <c r="J429" s="26">
        <f t="shared" si="127"/>
        <v>28257.009600000001</v>
      </c>
      <c r="K429" s="27">
        <v>66376</v>
      </c>
      <c r="L429" s="27">
        <v>61.75</v>
      </c>
      <c r="M429" s="26">
        <f t="shared" si="118"/>
        <v>3677246828.0599999</v>
      </c>
      <c r="N429" s="26">
        <f t="shared" si="128"/>
        <v>3677.2468280600001</v>
      </c>
      <c r="O429" s="26">
        <f t="shared" si="119"/>
        <v>231884970850</v>
      </c>
      <c r="P429" s="26">
        <f t="shared" si="129"/>
        <v>231884.97085000001</v>
      </c>
      <c r="Q429" s="27">
        <v>14566</v>
      </c>
      <c r="R429" s="28">
        <f>Q429*32.9%</f>
        <v>4792.2139999999999</v>
      </c>
      <c r="S429" s="28">
        <f>Q429*25%</f>
        <v>3641.5</v>
      </c>
      <c r="T429" s="28">
        <f>Q429*3.6%</f>
        <v>524.37599999999998</v>
      </c>
      <c r="U429" s="28">
        <f>Q429*31%</f>
        <v>4515.46</v>
      </c>
      <c r="V429" s="28">
        <f>Q429*7.5%</f>
        <v>1092.45</v>
      </c>
      <c r="W429" s="26">
        <f t="shared" si="120"/>
        <v>113483560340</v>
      </c>
      <c r="X429" s="26">
        <f t="shared" si="121"/>
        <v>113483.56034</v>
      </c>
      <c r="Y429" s="26">
        <f t="shared" si="122"/>
        <v>2036326800</v>
      </c>
      <c r="Z429" s="26">
        <f t="shared" si="123"/>
        <v>2036.3268</v>
      </c>
      <c r="AA429" s="9">
        <f t="shared" si="124"/>
        <v>1628788814168.0601</v>
      </c>
      <c r="AB429" s="9">
        <v>162.878881416806</v>
      </c>
      <c r="AC429" s="9">
        <f t="shared" si="125"/>
        <v>262178307250</v>
      </c>
      <c r="AD429" s="9">
        <v>262178.30725000001</v>
      </c>
      <c r="AE429" s="21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  <c r="DU429" s="22"/>
      <c r="DV429" s="22"/>
      <c r="DW429" s="22"/>
      <c r="DX429" s="22"/>
      <c r="DY429" s="22"/>
      <c r="DZ429" s="22"/>
      <c r="EA429" s="22"/>
      <c r="EB429" s="22"/>
      <c r="EC429" s="22"/>
      <c r="ED429" s="22"/>
      <c r="EE429" s="22"/>
      <c r="EF429" s="22"/>
      <c r="EG429" s="22"/>
      <c r="EH429" s="22"/>
      <c r="EI429" s="22"/>
      <c r="EJ429" s="22"/>
      <c r="EK429" s="22"/>
      <c r="EL429" s="22"/>
      <c r="EM429" s="22"/>
      <c r="EN429" s="22"/>
      <c r="EO429" s="22"/>
      <c r="EP429" s="22"/>
      <c r="EQ429" s="22"/>
      <c r="ER429" s="22"/>
      <c r="ES429" s="22"/>
      <c r="ET429" s="22"/>
      <c r="EU429" s="22"/>
      <c r="EV429" s="22"/>
      <c r="EW429" s="22"/>
      <c r="EX429" s="22"/>
      <c r="EY429" s="22"/>
      <c r="EZ429" s="22"/>
      <c r="FA429" s="22"/>
      <c r="FB429" s="22"/>
      <c r="FC429" s="22"/>
      <c r="FD429" s="22"/>
      <c r="FE429" s="22"/>
      <c r="FF429" s="22"/>
      <c r="FG429" s="22"/>
      <c r="FH429" s="22"/>
      <c r="FI429" s="22"/>
      <c r="FJ429" s="22"/>
      <c r="FK429" s="22"/>
      <c r="FL429" s="22"/>
      <c r="FM429" s="22"/>
      <c r="FN429" s="22"/>
      <c r="FO429" s="22"/>
      <c r="FP429" s="22"/>
      <c r="FQ429" s="22"/>
      <c r="FR429" s="22"/>
      <c r="FS429" s="22"/>
      <c r="FT429" s="22"/>
      <c r="FU429" s="22"/>
      <c r="FV429" s="22"/>
      <c r="FW429" s="22"/>
      <c r="FX429" s="22"/>
      <c r="FY429" s="22"/>
      <c r="FZ429" s="22"/>
      <c r="GA429" s="22"/>
      <c r="GB429" s="22"/>
      <c r="GC429" s="22"/>
      <c r="GD429" s="22"/>
      <c r="GE429" s="22"/>
      <c r="GF429" s="22"/>
      <c r="GG429" s="22"/>
      <c r="GH429" s="22"/>
      <c r="GI429" s="22"/>
      <c r="GJ429" s="22"/>
      <c r="GK429" s="22"/>
      <c r="GL429" s="22"/>
      <c r="GM429" s="22"/>
      <c r="GN429" s="22"/>
      <c r="GO429" s="22"/>
      <c r="GP429" s="22"/>
      <c r="GQ429" s="22"/>
      <c r="GR429" s="22"/>
      <c r="GS429" s="22"/>
      <c r="GT429" s="22"/>
    </row>
    <row r="430" spans="1:204">
      <c r="A430" s="7" t="s">
        <v>133</v>
      </c>
      <c r="B430" s="8">
        <v>2011</v>
      </c>
      <c r="C430" s="23">
        <v>405.37</v>
      </c>
      <c r="D430" s="24">
        <v>462.89</v>
      </c>
      <c r="E430" s="32">
        <v>0.5</v>
      </c>
      <c r="F430" s="31">
        <f t="shared" si="132"/>
        <v>69.029999999999902</v>
      </c>
      <c r="G430" s="26">
        <f t="shared" si="115"/>
        <v>1807886807000</v>
      </c>
      <c r="H430" s="26">
        <f t="shared" si="116"/>
        <v>180.78868069999999</v>
      </c>
      <c r="I430" s="26">
        <f t="shared" si="117"/>
        <v>33245131600</v>
      </c>
      <c r="J430" s="26">
        <f t="shared" si="127"/>
        <v>33245.131600000001</v>
      </c>
      <c r="K430" s="27">
        <v>73373</v>
      </c>
      <c r="L430" s="27">
        <v>64.75</v>
      </c>
      <c r="M430" s="26">
        <f t="shared" si="118"/>
        <v>4262366523.0475001</v>
      </c>
      <c r="N430" s="26">
        <f t="shared" si="128"/>
        <v>4262.3665230474999</v>
      </c>
      <c r="O430" s="26">
        <f t="shared" si="119"/>
        <v>268782266506.25</v>
      </c>
      <c r="P430" s="26">
        <f t="shared" si="129"/>
        <v>268782.26650625002</v>
      </c>
      <c r="Q430" s="27">
        <v>18406</v>
      </c>
      <c r="R430" s="28">
        <f>Q430*29.5%</f>
        <v>5429.77</v>
      </c>
      <c r="S430" s="28">
        <f>Q430*23.7%</f>
        <v>4362.2219999999998</v>
      </c>
      <c r="T430" s="28">
        <f>Q430*15.2%</f>
        <v>2797.712</v>
      </c>
      <c r="U430" s="28">
        <f>Q430*28.9%</f>
        <v>5319.3339999999998</v>
      </c>
      <c r="V430" s="28">
        <f>Q430*2.6%</f>
        <v>478.55599999999998</v>
      </c>
      <c r="W430" s="26">
        <f t="shared" si="120"/>
        <v>149741644880</v>
      </c>
      <c r="X430" s="26">
        <f t="shared" si="121"/>
        <v>149741.64488000001</v>
      </c>
      <c r="Y430" s="26">
        <f t="shared" si="122"/>
        <v>2720222740</v>
      </c>
      <c r="Z430" s="26">
        <f t="shared" si="123"/>
        <v>2720.2227400000002</v>
      </c>
      <c r="AA430" s="9">
        <f t="shared" si="124"/>
        <v>1961890818403.05</v>
      </c>
      <c r="AB430" s="9">
        <v>196.18908184030499</v>
      </c>
      <c r="AC430" s="9">
        <f t="shared" si="125"/>
        <v>304747620846.25</v>
      </c>
      <c r="AD430" s="9">
        <v>304747.62084624998</v>
      </c>
      <c r="AE430" s="21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  <c r="DT430" s="22"/>
      <c r="DU430" s="22"/>
      <c r="DV430" s="22"/>
      <c r="DW430" s="22"/>
      <c r="DX430" s="22"/>
      <c r="DY430" s="22"/>
      <c r="DZ430" s="22"/>
      <c r="EA430" s="22"/>
      <c r="EB430" s="22"/>
      <c r="EC430" s="22"/>
      <c r="ED430" s="22"/>
      <c r="EE430" s="22"/>
      <c r="EF430" s="22"/>
      <c r="EG430" s="22"/>
      <c r="EH430" s="22"/>
      <c r="EI430" s="22"/>
      <c r="EJ430" s="22"/>
      <c r="EK430" s="22"/>
      <c r="EL430" s="22"/>
      <c r="EM430" s="22"/>
      <c r="EN430" s="22"/>
      <c r="EO430" s="22"/>
      <c r="EP430" s="22"/>
      <c r="EQ430" s="22"/>
      <c r="ER430" s="22"/>
      <c r="ES430" s="22"/>
      <c r="ET430" s="22"/>
      <c r="EU430" s="22"/>
      <c r="EV430" s="22"/>
      <c r="EW430" s="22"/>
      <c r="EX430" s="22"/>
      <c r="EY430" s="22"/>
      <c r="EZ430" s="22"/>
      <c r="FA430" s="22"/>
      <c r="FB430" s="22"/>
      <c r="FC430" s="22"/>
      <c r="FD430" s="22"/>
      <c r="FE430" s="22"/>
      <c r="FF430" s="22"/>
      <c r="FG430" s="22"/>
      <c r="FH430" s="22"/>
      <c r="FI430" s="22"/>
      <c r="FJ430" s="22"/>
      <c r="FK430" s="22"/>
      <c r="FL430" s="22"/>
      <c r="FM430" s="22"/>
      <c r="FN430" s="22"/>
      <c r="FO430" s="22"/>
      <c r="FP430" s="22"/>
      <c r="FQ430" s="22"/>
      <c r="FR430" s="22"/>
      <c r="FS430" s="22"/>
      <c r="FT430" s="22"/>
      <c r="FU430" s="22"/>
      <c r="FV430" s="22"/>
      <c r="FW430" s="22"/>
      <c r="FX430" s="22"/>
      <c r="FY430" s="22"/>
      <c r="FZ430" s="22"/>
      <c r="GA430" s="22"/>
      <c r="GB430" s="22"/>
      <c r="GC430" s="22"/>
      <c r="GD430" s="22"/>
      <c r="GE430" s="22"/>
      <c r="GF430" s="22"/>
      <c r="GG430" s="22"/>
      <c r="GH430" s="22"/>
      <c r="GI430" s="22"/>
      <c r="GJ430" s="22"/>
      <c r="GK430" s="22"/>
      <c r="GL430" s="22"/>
      <c r="GM430" s="22"/>
      <c r="GN430" s="22"/>
      <c r="GO430" s="22"/>
      <c r="GP430" s="22"/>
      <c r="GQ430" s="22"/>
      <c r="GR430" s="22"/>
      <c r="GS430" s="22"/>
      <c r="GT430" s="22"/>
    </row>
    <row r="431" spans="1:204">
      <c r="A431" s="7" t="s">
        <v>133</v>
      </c>
      <c r="B431" s="8">
        <v>2012</v>
      </c>
      <c r="C431" s="23">
        <v>408.84</v>
      </c>
      <c r="D431" s="24">
        <v>488.55</v>
      </c>
      <c r="E431" s="32">
        <v>0.57999999999999996</v>
      </c>
      <c r="F431" s="31">
        <f t="shared" si="132"/>
        <v>81.99</v>
      </c>
      <c r="G431" s="26">
        <f t="shared" si="115"/>
        <v>1972909807000</v>
      </c>
      <c r="H431" s="26">
        <f t="shared" si="116"/>
        <v>197.29098070000001</v>
      </c>
      <c r="I431" s="26">
        <f t="shared" si="117"/>
        <v>35669965200</v>
      </c>
      <c r="J431" s="26">
        <f t="shared" si="127"/>
        <v>35669.965199999999</v>
      </c>
      <c r="K431" s="27" t="s">
        <v>134</v>
      </c>
      <c r="L431" s="27">
        <v>59.28</v>
      </c>
      <c r="M431" s="26">
        <f t="shared" si="118"/>
        <v>3749807856.2255998</v>
      </c>
      <c r="N431" s="26">
        <f t="shared" si="128"/>
        <v>3749.8078562256001</v>
      </c>
      <c r="O431" s="26">
        <f t="shared" si="119"/>
        <v>236460625596</v>
      </c>
      <c r="P431" s="26">
        <f t="shared" si="129"/>
        <v>236460.625596</v>
      </c>
      <c r="Q431" s="27">
        <v>23276</v>
      </c>
      <c r="R431" s="28">
        <f>Q431*28%</f>
        <v>6517.28</v>
      </c>
      <c r="S431" s="28">
        <f>Q431*24.4%</f>
        <v>5679.3440000000001</v>
      </c>
      <c r="T431" s="28">
        <f>Q431*12.8%</f>
        <v>2979.328</v>
      </c>
      <c r="U431" s="28">
        <f>Q431*32%</f>
        <v>7448.32</v>
      </c>
      <c r="V431" s="28">
        <f>Q431*2.9%</f>
        <v>675.00400000000002</v>
      </c>
      <c r="W431" s="26">
        <f t="shared" si="120"/>
        <v>190620198560</v>
      </c>
      <c r="X431" s="26">
        <f t="shared" si="121"/>
        <v>190620.19855999999</v>
      </c>
      <c r="Y431" s="26">
        <f t="shared" si="122"/>
        <v>3453110980</v>
      </c>
      <c r="Z431" s="26">
        <f t="shared" si="123"/>
        <v>3453.1109799999999</v>
      </c>
      <c r="AA431" s="9">
        <f t="shared" si="124"/>
        <v>2167279813416.23</v>
      </c>
      <c r="AB431" s="9">
        <v>216.72798134162301</v>
      </c>
      <c r="AC431" s="9">
        <f t="shared" si="125"/>
        <v>275583701776</v>
      </c>
      <c r="AD431" s="9">
        <v>275583.70177599997</v>
      </c>
      <c r="AE431" s="21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  <c r="DU431" s="22"/>
      <c r="DV431" s="22"/>
      <c r="DW431" s="22"/>
      <c r="DX431" s="22"/>
      <c r="DY431" s="22"/>
      <c r="DZ431" s="22"/>
      <c r="EA431" s="22"/>
      <c r="EB431" s="22"/>
      <c r="EC431" s="22"/>
      <c r="ED431" s="22"/>
      <c r="EE431" s="22"/>
      <c r="EF431" s="22"/>
      <c r="EG431" s="22"/>
      <c r="EH431" s="22"/>
      <c r="EI431" s="22"/>
      <c r="EJ431" s="22"/>
      <c r="EK431" s="22"/>
      <c r="EL431" s="22"/>
      <c r="EM431" s="22"/>
      <c r="EN431" s="22"/>
      <c r="EO431" s="22"/>
      <c r="EP431" s="22"/>
      <c r="EQ431" s="22"/>
      <c r="ER431" s="22"/>
      <c r="ES431" s="22"/>
      <c r="ET431" s="22"/>
      <c r="EU431" s="22"/>
      <c r="EV431" s="22"/>
      <c r="EW431" s="22"/>
      <c r="EX431" s="22"/>
      <c r="EY431" s="22"/>
      <c r="EZ431" s="22"/>
      <c r="FA431" s="22"/>
      <c r="FB431" s="22"/>
      <c r="FC431" s="22"/>
      <c r="FD431" s="22"/>
      <c r="FE431" s="22"/>
      <c r="FF431" s="22"/>
      <c r="FG431" s="22"/>
      <c r="FH431" s="22"/>
      <c r="FI431" s="22"/>
      <c r="FJ431" s="22"/>
      <c r="FK431" s="22"/>
      <c r="FL431" s="22"/>
      <c r="FM431" s="22"/>
      <c r="FN431" s="22"/>
      <c r="FO431" s="22"/>
      <c r="FP431" s="22"/>
      <c r="FQ431" s="22"/>
      <c r="FR431" s="22"/>
      <c r="FS431" s="22"/>
      <c r="FT431" s="22"/>
      <c r="FU431" s="22"/>
      <c r="FV431" s="22"/>
      <c r="FW431" s="22"/>
      <c r="FX431" s="22"/>
      <c r="FY431" s="22"/>
      <c r="FZ431" s="22"/>
      <c r="GA431" s="22"/>
      <c r="GB431" s="22"/>
      <c r="GC431" s="22"/>
      <c r="GD431" s="22"/>
      <c r="GE431" s="22"/>
      <c r="GF431" s="22"/>
      <c r="GG431" s="22"/>
      <c r="GH431" s="22"/>
      <c r="GI431" s="22"/>
      <c r="GJ431" s="22"/>
      <c r="GK431" s="22"/>
      <c r="GL431" s="22"/>
      <c r="GM431" s="22"/>
      <c r="GN431" s="22"/>
      <c r="GO431" s="22"/>
      <c r="GP431" s="22"/>
      <c r="GQ431" s="22"/>
      <c r="GR431" s="22"/>
      <c r="GS431" s="22"/>
      <c r="GT431" s="22"/>
    </row>
    <row r="432" spans="1:204">
      <c r="A432" s="7" t="s">
        <v>133</v>
      </c>
      <c r="B432" s="8">
        <v>2013</v>
      </c>
      <c r="C432" s="23">
        <v>421.38</v>
      </c>
      <c r="D432" s="24">
        <v>323.14</v>
      </c>
      <c r="E432" s="32">
        <v>0.7</v>
      </c>
      <c r="F432" s="31">
        <f t="shared" si="132"/>
        <v>94.95</v>
      </c>
      <c r="G432" s="26">
        <f t="shared" si="115"/>
        <v>1795026397000</v>
      </c>
      <c r="H432" s="26">
        <f t="shared" si="116"/>
        <v>179.5026397</v>
      </c>
      <c r="I432" s="26">
        <f t="shared" si="117"/>
        <v>33635613600</v>
      </c>
      <c r="J432" s="26">
        <f t="shared" si="127"/>
        <v>33635.613599999997</v>
      </c>
      <c r="K432" s="27">
        <v>83359</v>
      </c>
      <c r="L432" s="27">
        <v>54.39</v>
      </c>
      <c r="M432" s="26">
        <f t="shared" si="118"/>
        <v>4067675483.2916999</v>
      </c>
      <c r="N432" s="26">
        <f t="shared" si="128"/>
        <v>4067.6754832916999</v>
      </c>
      <c r="O432" s="26">
        <f t="shared" si="119"/>
        <v>256505166765.75</v>
      </c>
      <c r="P432" s="26">
        <f t="shared" si="129"/>
        <v>256505.16676575001</v>
      </c>
      <c r="Q432" s="27">
        <v>28514</v>
      </c>
      <c r="R432" s="28">
        <f>Q432*28.1%</f>
        <v>8012.4340000000002</v>
      </c>
      <c r="S432" s="28">
        <f>Q432*25.6%</f>
        <v>7299.5839999999998</v>
      </c>
      <c r="T432" s="28">
        <f>Q432*10.6%</f>
        <v>3022.4839999999999</v>
      </c>
      <c r="U432" s="28">
        <f>Q432*33.1%</f>
        <v>9438.134</v>
      </c>
      <c r="V432" s="28">
        <f>Q432*2.7%</f>
        <v>769.87800000000004</v>
      </c>
      <c r="W432" s="26">
        <f t="shared" si="120"/>
        <v>236175188920</v>
      </c>
      <c r="X432" s="26">
        <f t="shared" si="121"/>
        <v>236175.18891999999</v>
      </c>
      <c r="Y432" s="26">
        <f t="shared" si="122"/>
        <v>4258565900</v>
      </c>
      <c r="Z432" s="26">
        <f t="shared" si="123"/>
        <v>4258.5658999999996</v>
      </c>
      <c r="AA432" s="9">
        <f t="shared" si="124"/>
        <v>2035269261403.29</v>
      </c>
      <c r="AB432" s="9">
        <v>203.52692614032901</v>
      </c>
      <c r="AC432" s="9">
        <f t="shared" si="125"/>
        <v>294399346265.75</v>
      </c>
      <c r="AD432" s="9">
        <v>294399.34626575001</v>
      </c>
      <c r="AE432" s="21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  <c r="DT432" s="22"/>
      <c r="DU432" s="22"/>
      <c r="DV432" s="22"/>
      <c r="DW432" s="22"/>
      <c r="DX432" s="22"/>
      <c r="DY432" s="22"/>
      <c r="DZ432" s="22"/>
      <c r="EA432" s="22"/>
      <c r="EB432" s="22"/>
      <c r="EC432" s="22"/>
      <c r="ED432" s="22"/>
      <c r="EE432" s="22"/>
      <c r="EF432" s="22"/>
      <c r="EG432" s="22"/>
      <c r="EH432" s="22"/>
      <c r="EI432" s="22"/>
      <c r="EJ432" s="22"/>
      <c r="EK432" s="22"/>
      <c r="EL432" s="22"/>
      <c r="EM432" s="22"/>
      <c r="EN432" s="22"/>
      <c r="EO432" s="22"/>
      <c r="EP432" s="22"/>
      <c r="EQ432" s="22"/>
      <c r="ER432" s="22"/>
      <c r="ES432" s="22"/>
      <c r="ET432" s="22"/>
      <c r="EU432" s="22"/>
      <c r="EV432" s="22"/>
      <c r="EW432" s="22"/>
      <c r="EX432" s="22"/>
      <c r="EY432" s="22"/>
      <c r="EZ432" s="22"/>
      <c r="FA432" s="22"/>
      <c r="FB432" s="22"/>
      <c r="FC432" s="22"/>
      <c r="FD432" s="22"/>
      <c r="FE432" s="22"/>
      <c r="FF432" s="22"/>
      <c r="FG432" s="22"/>
      <c r="FH432" s="22"/>
      <c r="FI432" s="22"/>
      <c r="FJ432" s="22"/>
      <c r="FK432" s="22"/>
      <c r="FL432" s="22"/>
      <c r="FM432" s="22"/>
      <c r="FN432" s="22"/>
      <c r="FO432" s="22"/>
      <c r="FP432" s="22"/>
      <c r="FQ432" s="22"/>
      <c r="FR432" s="22"/>
      <c r="FS432" s="22"/>
      <c r="FT432" s="22"/>
      <c r="FU432" s="22"/>
      <c r="FV432" s="22"/>
      <c r="FW432" s="22"/>
      <c r="FX432" s="22"/>
      <c r="FY432" s="22"/>
      <c r="FZ432" s="22"/>
      <c r="GA432" s="22"/>
      <c r="GB432" s="22"/>
      <c r="GC432" s="22"/>
      <c r="GD432" s="22"/>
      <c r="GE432" s="22"/>
      <c r="GF432" s="22"/>
      <c r="GG432" s="22"/>
      <c r="GH432" s="22"/>
      <c r="GI432" s="22"/>
      <c r="GJ432" s="22"/>
      <c r="GK432" s="22"/>
      <c r="GL432" s="22"/>
      <c r="GM432" s="22"/>
      <c r="GN432" s="22"/>
      <c r="GO432" s="22"/>
      <c r="GP432" s="22"/>
      <c r="GQ432" s="22"/>
      <c r="GR432" s="22"/>
      <c r="GS432" s="22"/>
      <c r="GT432" s="22"/>
    </row>
    <row r="433" spans="1:204">
      <c r="A433" s="7" t="s">
        <v>133</v>
      </c>
      <c r="B433" s="8">
        <v>2014</v>
      </c>
      <c r="C433" s="23">
        <v>464.74</v>
      </c>
      <c r="D433" s="24">
        <v>339.02</v>
      </c>
      <c r="E433" s="32">
        <v>0.66</v>
      </c>
      <c r="F433" s="31">
        <f t="shared" si="132"/>
        <v>107.91</v>
      </c>
      <c r="G433" s="26">
        <f t="shared" si="115"/>
        <v>1975998501000</v>
      </c>
      <c r="H433" s="26">
        <f t="shared" si="116"/>
        <v>197.5998501</v>
      </c>
      <c r="I433" s="26">
        <f t="shared" si="117"/>
        <v>37076891200</v>
      </c>
      <c r="J433" s="26">
        <f t="shared" si="127"/>
        <v>37076.891199999998</v>
      </c>
      <c r="K433" s="27">
        <v>77848</v>
      </c>
      <c r="L433" s="27">
        <v>53.18</v>
      </c>
      <c r="M433" s="26">
        <f t="shared" si="118"/>
        <v>3714244898.7087998</v>
      </c>
      <c r="N433" s="26">
        <f t="shared" si="128"/>
        <v>3714.2448987088001</v>
      </c>
      <c r="O433" s="26">
        <f t="shared" si="119"/>
        <v>234218046908</v>
      </c>
      <c r="P433" s="26">
        <f t="shared" si="129"/>
        <v>234218.04690799999</v>
      </c>
      <c r="Q433" s="27">
        <v>33219</v>
      </c>
      <c r="R433" s="28">
        <f>Q433*14.2%</f>
        <v>4717.098</v>
      </c>
      <c r="S433" s="28">
        <f>Q433*50.1%</f>
        <v>16642.719000000001</v>
      </c>
      <c r="T433" s="28">
        <f>Q433*9.1%</f>
        <v>3022.9290000000001</v>
      </c>
      <c r="U433" s="28">
        <f>Q433*24%</f>
        <v>7972.56</v>
      </c>
      <c r="V433" s="28">
        <f>Q433*2.6%</f>
        <v>863.69399999999996</v>
      </c>
      <c r="W433" s="26">
        <f t="shared" si="120"/>
        <v>369967311180</v>
      </c>
      <c r="X433" s="26">
        <f t="shared" si="121"/>
        <v>369967.31118000002</v>
      </c>
      <c r="Y433" s="26">
        <f t="shared" si="122"/>
        <v>6281878995</v>
      </c>
      <c r="Z433" s="26">
        <f t="shared" si="123"/>
        <v>6281.878995</v>
      </c>
      <c r="AA433" s="9">
        <f t="shared" si="124"/>
        <v>2349680057078.71</v>
      </c>
      <c r="AB433" s="9">
        <v>234.96800570787099</v>
      </c>
      <c r="AC433" s="9">
        <f t="shared" si="125"/>
        <v>277576817103</v>
      </c>
      <c r="AD433" s="9">
        <v>277576.81710300001</v>
      </c>
      <c r="AE433" s="21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  <c r="DT433" s="22"/>
      <c r="DU433" s="22"/>
      <c r="DV433" s="22"/>
      <c r="DW433" s="22"/>
      <c r="DX433" s="22"/>
      <c r="DY433" s="22"/>
      <c r="DZ433" s="22"/>
      <c r="EA433" s="22"/>
      <c r="EB433" s="22"/>
      <c r="EC433" s="22"/>
      <c r="ED433" s="22"/>
      <c r="EE433" s="22"/>
      <c r="EF433" s="22"/>
      <c r="EG433" s="22"/>
      <c r="EH433" s="22"/>
      <c r="EI433" s="22"/>
      <c r="EJ433" s="22"/>
      <c r="EK433" s="22"/>
      <c r="EL433" s="22"/>
      <c r="EM433" s="22"/>
      <c r="EN433" s="22"/>
      <c r="EO433" s="22"/>
      <c r="EP433" s="22"/>
      <c r="EQ433" s="22"/>
      <c r="ER433" s="22"/>
      <c r="ES433" s="22"/>
      <c r="ET433" s="22"/>
      <c r="EU433" s="22"/>
      <c r="EV433" s="22"/>
      <c r="EW433" s="22"/>
      <c r="EX433" s="22"/>
      <c r="EY433" s="22"/>
      <c r="EZ433" s="22"/>
      <c r="FA433" s="22"/>
      <c r="FB433" s="22"/>
      <c r="FC433" s="22"/>
      <c r="FD433" s="22"/>
      <c r="FE433" s="22"/>
      <c r="FF433" s="22"/>
      <c r="FG433" s="22"/>
      <c r="FH433" s="22"/>
      <c r="FI433" s="22"/>
      <c r="FJ433" s="22"/>
      <c r="FK433" s="22"/>
      <c r="FL433" s="22"/>
      <c r="FM433" s="22"/>
      <c r="FN433" s="22"/>
      <c r="FO433" s="22"/>
      <c r="FP433" s="22"/>
      <c r="FQ433" s="22"/>
      <c r="FR433" s="22"/>
      <c r="FS433" s="22"/>
      <c r="FT433" s="22"/>
      <c r="FU433" s="22"/>
      <c r="FV433" s="22"/>
      <c r="FW433" s="22"/>
      <c r="FX433" s="22"/>
      <c r="FY433" s="22"/>
      <c r="FZ433" s="22"/>
      <c r="GA433" s="22"/>
      <c r="GB433" s="22"/>
      <c r="GC433" s="22"/>
      <c r="GD433" s="22"/>
      <c r="GE433" s="22"/>
      <c r="GF433" s="22"/>
      <c r="GG433" s="22"/>
      <c r="GH433" s="22"/>
      <c r="GI433" s="22"/>
      <c r="GJ433" s="22"/>
      <c r="GK433" s="22"/>
      <c r="GL433" s="22"/>
      <c r="GM433" s="22"/>
      <c r="GN433" s="22"/>
      <c r="GO433" s="22"/>
      <c r="GP433" s="22"/>
      <c r="GQ433" s="22"/>
      <c r="GR433" s="22"/>
      <c r="GS433" s="22"/>
      <c r="GT433" s="22"/>
    </row>
    <row r="434" spans="1:204">
      <c r="A434" s="7" t="s">
        <v>133</v>
      </c>
      <c r="B434" s="8">
        <v>2015</v>
      </c>
      <c r="C434" s="23">
        <v>464.44</v>
      </c>
      <c r="D434" s="24">
        <v>293.23</v>
      </c>
      <c r="E434" s="32">
        <v>0.64</v>
      </c>
      <c r="F434" s="31">
        <f t="shared" si="132"/>
        <v>120.87</v>
      </c>
      <c r="G434" s="26">
        <f t="shared" si="115"/>
        <v>2006553247000</v>
      </c>
      <c r="H434" s="26">
        <f t="shared" si="116"/>
        <v>200.65532469999999</v>
      </c>
      <c r="I434" s="26">
        <f t="shared" si="117"/>
        <v>37606820800</v>
      </c>
      <c r="J434" s="26">
        <f t="shared" si="127"/>
        <v>37606.820800000001</v>
      </c>
      <c r="K434" s="27">
        <v>115415</v>
      </c>
      <c r="L434" s="27">
        <v>56.75</v>
      </c>
      <c r="M434" s="26">
        <f t="shared" si="118"/>
        <v>5876285187.4624996</v>
      </c>
      <c r="N434" s="26">
        <f t="shared" si="128"/>
        <v>5876.2851874625003</v>
      </c>
      <c r="O434" s="26">
        <f t="shared" si="119"/>
        <v>370555005718.75</v>
      </c>
      <c r="P434" s="26">
        <f t="shared" si="129"/>
        <v>370555.00571875001</v>
      </c>
      <c r="Q434" s="27">
        <v>38567</v>
      </c>
      <c r="R434" s="28">
        <f>Q434*13.9%</f>
        <v>5360.8130000000001</v>
      </c>
      <c r="S434" s="28">
        <f>Q434*48.3%</f>
        <v>18627.861000000001</v>
      </c>
      <c r="T434" s="28">
        <f>Q434*8.1%</f>
        <v>3123.9270000000001</v>
      </c>
      <c r="U434" s="28">
        <f>Q434*27.2%</f>
        <v>10490.224</v>
      </c>
      <c r="V434" s="28">
        <f>Q434*2.5%</f>
        <v>964.17499999999995</v>
      </c>
      <c r="W434" s="26">
        <f t="shared" si="120"/>
        <v>421649539970</v>
      </c>
      <c r="X434" s="26">
        <f t="shared" si="121"/>
        <v>421649.53996999998</v>
      </c>
      <c r="Y434" s="26">
        <f t="shared" si="122"/>
        <v>7184453595</v>
      </c>
      <c r="Z434" s="26">
        <f t="shared" si="123"/>
        <v>7184.453595</v>
      </c>
      <c r="AA434" s="9">
        <f t="shared" si="124"/>
        <v>2434079072157.46</v>
      </c>
      <c r="AB434" s="9">
        <v>243.40790721574601</v>
      </c>
      <c r="AC434" s="9">
        <f t="shared" si="125"/>
        <v>415346280113.75</v>
      </c>
      <c r="AD434" s="9">
        <v>415346.28011375002</v>
      </c>
      <c r="AE434" s="21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  <c r="DU434" s="22"/>
      <c r="DV434" s="22"/>
      <c r="DW434" s="22"/>
      <c r="DX434" s="22"/>
      <c r="DY434" s="22"/>
      <c r="DZ434" s="22"/>
      <c r="EA434" s="22"/>
      <c r="EB434" s="22"/>
      <c r="EC434" s="22"/>
      <c r="ED434" s="22"/>
      <c r="EE434" s="22"/>
      <c r="EF434" s="22"/>
      <c r="EG434" s="22"/>
      <c r="EH434" s="22"/>
      <c r="EI434" s="22"/>
      <c r="EJ434" s="22"/>
      <c r="EK434" s="22"/>
      <c r="EL434" s="22"/>
      <c r="EM434" s="22"/>
      <c r="EN434" s="22"/>
      <c r="EO434" s="22"/>
      <c r="EP434" s="22"/>
      <c r="EQ434" s="22"/>
      <c r="ER434" s="22"/>
      <c r="ES434" s="22"/>
      <c r="ET434" s="22"/>
      <c r="EU434" s="22"/>
      <c r="EV434" s="22"/>
      <c r="EW434" s="22"/>
      <c r="EX434" s="22"/>
      <c r="EY434" s="22"/>
      <c r="EZ434" s="22"/>
      <c r="FA434" s="22"/>
      <c r="FB434" s="22"/>
      <c r="FC434" s="22"/>
      <c r="FD434" s="22"/>
      <c r="FE434" s="22"/>
      <c r="FF434" s="22"/>
      <c r="FG434" s="22"/>
      <c r="FH434" s="22"/>
      <c r="FI434" s="22"/>
      <c r="FJ434" s="22"/>
      <c r="FK434" s="22"/>
      <c r="FL434" s="22"/>
      <c r="FM434" s="22"/>
      <c r="FN434" s="22"/>
      <c r="FO434" s="22"/>
      <c r="FP434" s="22"/>
      <c r="FQ434" s="22"/>
      <c r="FR434" s="22"/>
      <c r="FS434" s="22"/>
      <c r="FT434" s="22"/>
      <c r="FU434" s="22"/>
      <c r="FV434" s="22"/>
      <c r="FW434" s="22"/>
      <c r="FX434" s="22"/>
      <c r="FY434" s="22"/>
      <c r="FZ434" s="22"/>
      <c r="GA434" s="22"/>
      <c r="GB434" s="22"/>
      <c r="GC434" s="22"/>
      <c r="GD434" s="22"/>
      <c r="GE434" s="22"/>
      <c r="GF434" s="22"/>
      <c r="GG434" s="22"/>
      <c r="GH434" s="22"/>
      <c r="GI434" s="22"/>
      <c r="GJ434" s="22"/>
      <c r="GK434" s="22"/>
      <c r="GL434" s="22"/>
      <c r="GM434" s="22"/>
      <c r="GN434" s="22"/>
      <c r="GO434" s="22"/>
      <c r="GP434" s="22"/>
      <c r="GQ434" s="22"/>
      <c r="GR434" s="22"/>
      <c r="GS434" s="22"/>
      <c r="GT434" s="22"/>
    </row>
    <row r="435" spans="1:204">
      <c r="A435" s="7" t="s">
        <v>133</v>
      </c>
      <c r="B435" s="8">
        <v>2016</v>
      </c>
      <c r="C435" s="23">
        <v>464.17</v>
      </c>
      <c r="D435" s="24">
        <v>290.8</v>
      </c>
      <c r="E435" s="32">
        <v>0.7</v>
      </c>
      <c r="F435" s="31">
        <f t="shared" si="132"/>
        <v>133.83000000000001</v>
      </c>
      <c r="G435" s="26">
        <f t="shared" si="115"/>
        <v>2116806421000</v>
      </c>
      <c r="H435" s="26">
        <f t="shared" si="116"/>
        <v>211.6806421</v>
      </c>
      <c r="I435" s="26">
        <f t="shared" si="117"/>
        <v>39215524000</v>
      </c>
      <c r="J435" s="26">
        <f t="shared" si="127"/>
        <v>39215.523999999998</v>
      </c>
      <c r="K435" s="27">
        <v>71397</v>
      </c>
      <c r="L435" s="27">
        <v>53.19</v>
      </c>
      <c r="M435" s="26">
        <f t="shared" si="118"/>
        <v>3407098560.8031001</v>
      </c>
      <c r="N435" s="26">
        <f t="shared" si="128"/>
        <v>3407.0985608031001</v>
      </c>
      <c r="O435" s="26">
        <f t="shared" si="119"/>
        <v>214849583777.25</v>
      </c>
      <c r="P435" s="26">
        <f t="shared" si="129"/>
        <v>214849.58377724999</v>
      </c>
      <c r="Q435" s="27">
        <v>44913</v>
      </c>
      <c r="R435" s="28">
        <f>Q435*29.5%</f>
        <v>13249.334999999999</v>
      </c>
      <c r="S435" s="28">
        <f>Q435*30.1%</f>
        <v>13518.813</v>
      </c>
      <c r="T435" s="28">
        <f>Q435*12.6%</f>
        <v>5659.0379999999996</v>
      </c>
      <c r="U435" s="28">
        <f>Q435*22.1%</f>
        <v>9925.7729999999992</v>
      </c>
      <c r="V435" s="28">
        <f>Q435*5.6%</f>
        <v>2515.1280000000002</v>
      </c>
      <c r="W435" s="26">
        <f t="shared" si="120"/>
        <v>388481281320</v>
      </c>
      <c r="X435" s="26">
        <f t="shared" si="121"/>
        <v>388481.28132000001</v>
      </c>
      <c r="Y435" s="26">
        <f t="shared" si="122"/>
        <v>6893247240</v>
      </c>
      <c r="Z435" s="26">
        <f t="shared" si="123"/>
        <v>6893.2472399999997</v>
      </c>
      <c r="AA435" s="9">
        <f t="shared" si="124"/>
        <v>2508694800880.7998</v>
      </c>
      <c r="AB435" s="9">
        <v>250.86948008808</v>
      </c>
      <c r="AC435" s="9">
        <f t="shared" si="125"/>
        <v>260958355017.25</v>
      </c>
      <c r="AD435" s="9">
        <v>260958.35501725</v>
      </c>
      <c r="AE435" s="21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  <c r="DT435" s="22"/>
      <c r="DU435" s="22"/>
      <c r="DV435" s="22"/>
      <c r="DW435" s="22"/>
      <c r="DX435" s="22"/>
      <c r="DY435" s="22"/>
      <c r="DZ435" s="22"/>
      <c r="EA435" s="22"/>
      <c r="EB435" s="22"/>
      <c r="EC435" s="22"/>
      <c r="ED435" s="22"/>
      <c r="EE435" s="22"/>
      <c r="EF435" s="22"/>
      <c r="EG435" s="22"/>
      <c r="EH435" s="22"/>
      <c r="EI435" s="22"/>
      <c r="EJ435" s="22"/>
      <c r="EK435" s="22"/>
      <c r="EL435" s="22"/>
      <c r="EM435" s="22"/>
      <c r="EN435" s="22"/>
      <c r="EO435" s="22"/>
      <c r="EP435" s="22"/>
      <c r="EQ435" s="22"/>
      <c r="ER435" s="22"/>
      <c r="ES435" s="22"/>
      <c r="ET435" s="22"/>
      <c r="EU435" s="22"/>
      <c r="EV435" s="22"/>
      <c r="EW435" s="22"/>
      <c r="EX435" s="22"/>
      <c r="EY435" s="22"/>
      <c r="EZ435" s="22"/>
      <c r="FA435" s="22"/>
      <c r="FB435" s="22"/>
      <c r="FC435" s="22"/>
      <c r="FD435" s="22"/>
      <c r="FE435" s="22"/>
      <c r="FF435" s="22"/>
      <c r="FG435" s="22"/>
      <c r="FH435" s="22"/>
      <c r="FI435" s="22"/>
      <c r="FJ435" s="22"/>
      <c r="FK435" s="22"/>
      <c r="FL435" s="22"/>
      <c r="FM435" s="22"/>
      <c r="FN435" s="22"/>
      <c r="FO435" s="22"/>
      <c r="FP435" s="22"/>
      <c r="FQ435" s="22"/>
      <c r="FR435" s="22"/>
      <c r="FS435" s="22"/>
      <c r="FT435" s="22"/>
      <c r="FU435" s="22"/>
      <c r="FV435" s="22"/>
      <c r="FW435" s="22"/>
      <c r="FX435" s="22"/>
      <c r="FY435" s="22"/>
      <c r="FZ435" s="22"/>
      <c r="GA435" s="22"/>
      <c r="GB435" s="22"/>
      <c r="GC435" s="22"/>
      <c r="GD435" s="22"/>
      <c r="GE435" s="22"/>
      <c r="GF435" s="22"/>
      <c r="GG435" s="22"/>
      <c r="GH435" s="22"/>
      <c r="GI435" s="22"/>
      <c r="GJ435" s="22"/>
      <c r="GK435" s="22"/>
      <c r="GL435" s="22"/>
      <c r="GM435" s="22"/>
      <c r="GN435" s="22"/>
      <c r="GO435" s="22"/>
      <c r="GP435" s="22"/>
      <c r="GQ435" s="22"/>
      <c r="GR435" s="22"/>
      <c r="GS435" s="22"/>
      <c r="GT435" s="22"/>
    </row>
    <row r="436" spans="1:204">
      <c r="A436" s="7" t="s">
        <v>133</v>
      </c>
      <c r="B436" s="8">
        <v>2017</v>
      </c>
      <c r="C436" s="23">
        <v>471.03</v>
      </c>
      <c r="D436" s="24">
        <v>289.14999999999998</v>
      </c>
      <c r="E436" s="32">
        <v>0.68</v>
      </c>
      <c r="F436" s="27">
        <v>146.79</v>
      </c>
      <c r="G436" s="26">
        <f t="shared" si="115"/>
        <v>2234484635000</v>
      </c>
      <c r="H436" s="26">
        <f t="shared" si="116"/>
        <v>223.4484635</v>
      </c>
      <c r="I436" s="26">
        <f t="shared" si="117"/>
        <v>41068147200</v>
      </c>
      <c r="J436" s="26">
        <f t="shared" si="127"/>
        <v>41068.147199999999</v>
      </c>
      <c r="K436" s="27">
        <v>75130</v>
      </c>
      <c r="L436" s="27">
        <v>55.05</v>
      </c>
      <c r="M436" s="26">
        <f t="shared" si="118"/>
        <v>3710611234.605</v>
      </c>
      <c r="N436" s="26">
        <f t="shared" si="128"/>
        <v>3710.6112346049999</v>
      </c>
      <c r="O436" s="26">
        <f t="shared" si="119"/>
        <v>233988910237.5</v>
      </c>
      <c r="P436" s="26">
        <f t="shared" si="129"/>
        <v>233988.91023750001</v>
      </c>
      <c r="Q436" s="27">
        <v>52284</v>
      </c>
      <c r="R436" s="28">
        <f>Q436*29.4%</f>
        <v>15371.495999999999</v>
      </c>
      <c r="S436" s="28">
        <f>Q436*24.8%</f>
        <v>12966.432000000001</v>
      </c>
      <c r="T436" s="28">
        <f>Q436*11.9%</f>
        <v>6221.7960000000003</v>
      </c>
      <c r="U436" s="28">
        <f>Q436*29.8%</f>
        <v>15580.632</v>
      </c>
      <c r="V436" s="28">
        <f>Q436*4.1%</f>
        <v>2143.6439999999998</v>
      </c>
      <c r="W436" s="26">
        <f t="shared" si="120"/>
        <v>425310472080</v>
      </c>
      <c r="X436" s="26">
        <f t="shared" si="121"/>
        <v>425310.47207999998</v>
      </c>
      <c r="Y436" s="26">
        <f t="shared" si="122"/>
        <v>7682872380</v>
      </c>
      <c r="Z436" s="26">
        <f t="shared" si="123"/>
        <v>7682.8723799999998</v>
      </c>
      <c r="AA436" s="9">
        <f t="shared" si="124"/>
        <v>2663505718314.6001</v>
      </c>
      <c r="AB436" s="9">
        <v>266.35057183146102</v>
      </c>
      <c r="AC436" s="9">
        <f t="shared" si="125"/>
        <v>282739929817.5</v>
      </c>
      <c r="AD436" s="9">
        <v>282739.9298175</v>
      </c>
      <c r="AE436" s="21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  <c r="EB436" s="22"/>
      <c r="EC436" s="22"/>
      <c r="ED436" s="22"/>
      <c r="EE436" s="22"/>
      <c r="EF436" s="22"/>
      <c r="EG436" s="22"/>
      <c r="EH436" s="22"/>
      <c r="EI436" s="22"/>
      <c r="EJ436" s="22"/>
      <c r="EK436" s="22"/>
      <c r="EL436" s="22"/>
      <c r="EM436" s="22"/>
      <c r="EN436" s="22"/>
      <c r="EO436" s="22"/>
      <c r="EP436" s="22"/>
      <c r="EQ436" s="22"/>
      <c r="ER436" s="22"/>
      <c r="ES436" s="22"/>
      <c r="ET436" s="22"/>
      <c r="EU436" s="22"/>
      <c r="EV436" s="22"/>
      <c r="EW436" s="22"/>
      <c r="EX436" s="22"/>
      <c r="EY436" s="22"/>
      <c r="EZ436" s="22"/>
      <c r="FA436" s="22"/>
      <c r="FB436" s="22"/>
      <c r="FC436" s="22"/>
      <c r="FD436" s="22"/>
      <c r="FE436" s="22"/>
      <c r="FF436" s="22"/>
      <c r="FG436" s="22"/>
      <c r="FH436" s="22"/>
      <c r="FI436" s="22"/>
      <c r="FJ436" s="22"/>
      <c r="FK436" s="22"/>
      <c r="FL436" s="22"/>
      <c r="FM436" s="22"/>
      <c r="FN436" s="22"/>
      <c r="FO436" s="22"/>
      <c r="FP436" s="22"/>
      <c r="FQ436" s="22"/>
      <c r="FR436" s="22"/>
      <c r="FS436" s="22"/>
      <c r="FT436" s="22"/>
      <c r="FU436" s="22"/>
      <c r="FV436" s="22"/>
      <c r="FW436" s="22"/>
      <c r="FX436" s="22"/>
      <c r="FY436" s="22"/>
      <c r="FZ436" s="22"/>
      <c r="GA436" s="22"/>
      <c r="GB436" s="22"/>
      <c r="GC436" s="22"/>
      <c r="GD436" s="22"/>
      <c r="GE436" s="22"/>
      <c r="GF436" s="22"/>
      <c r="GG436" s="22"/>
      <c r="GH436" s="22"/>
      <c r="GI436" s="22"/>
      <c r="GJ436" s="22"/>
      <c r="GK436" s="22"/>
      <c r="GL436" s="22"/>
      <c r="GM436" s="22"/>
      <c r="GN436" s="22"/>
      <c r="GO436" s="22"/>
      <c r="GP436" s="22"/>
      <c r="GQ436" s="22"/>
      <c r="GR436" s="22"/>
      <c r="GS436" s="22"/>
      <c r="GT436" s="22"/>
    </row>
    <row r="437" spans="1:204">
      <c r="A437" s="7" t="s">
        <v>133</v>
      </c>
      <c r="B437" s="8">
        <v>2018</v>
      </c>
      <c r="C437" s="23">
        <v>510.36</v>
      </c>
      <c r="D437" s="24">
        <v>286.98</v>
      </c>
      <c r="E437" s="32">
        <v>0.62</v>
      </c>
      <c r="F437" s="27">
        <v>159.75</v>
      </c>
      <c r="G437" s="26">
        <f t="shared" si="115"/>
        <v>2378866901000</v>
      </c>
      <c r="H437" s="26">
        <f t="shared" si="116"/>
        <v>237.88669010000001</v>
      </c>
      <c r="I437" s="26">
        <f t="shared" si="117"/>
        <v>43933524000</v>
      </c>
      <c r="J437" s="26">
        <f t="shared" si="127"/>
        <v>43933.523999999998</v>
      </c>
      <c r="K437" s="27">
        <v>71764</v>
      </c>
      <c r="L437" s="27">
        <v>57.59</v>
      </c>
      <c r="M437" s="26">
        <f t="shared" si="118"/>
        <v>3707903808.8091998</v>
      </c>
      <c r="N437" s="26">
        <f t="shared" si="128"/>
        <v>3707.9038088092002</v>
      </c>
      <c r="O437" s="26">
        <f t="shared" si="119"/>
        <v>233818181597</v>
      </c>
      <c r="P437" s="26">
        <f t="shared" si="129"/>
        <v>233818.18159699999</v>
      </c>
      <c r="Q437" s="27">
        <v>63025</v>
      </c>
      <c r="R437" s="28">
        <f>Q437*28.7%</f>
        <v>18088.174999999999</v>
      </c>
      <c r="S437" s="28">
        <f>Q437*24.4%</f>
        <v>15378.1</v>
      </c>
      <c r="T437" s="28">
        <f>Q437*13.3%</f>
        <v>8382.3250000000007</v>
      </c>
      <c r="U437" s="28">
        <f>Q437*29.5%</f>
        <v>18592.375</v>
      </c>
      <c r="V437" s="28">
        <f>Q437*4%</f>
        <v>2521</v>
      </c>
      <c r="W437" s="26">
        <f t="shared" si="120"/>
        <v>512344090500</v>
      </c>
      <c r="X437" s="26">
        <f t="shared" si="121"/>
        <v>512344.09049999999</v>
      </c>
      <c r="Y437" s="26">
        <f t="shared" si="122"/>
        <v>9273183375</v>
      </c>
      <c r="Z437" s="26">
        <f t="shared" si="123"/>
        <v>9273.1833750000005</v>
      </c>
      <c r="AA437" s="9">
        <f t="shared" si="124"/>
        <v>2894918895308.8101</v>
      </c>
      <c r="AB437" s="9">
        <v>289.491889530881</v>
      </c>
      <c r="AC437" s="9">
        <f t="shared" si="125"/>
        <v>287024888972</v>
      </c>
      <c r="AD437" s="9">
        <v>287024.88897199999</v>
      </c>
      <c r="AE437" s="21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  <c r="DU437" s="22"/>
      <c r="DV437" s="22"/>
      <c r="DW437" s="22"/>
      <c r="DX437" s="22"/>
      <c r="DY437" s="22"/>
      <c r="DZ437" s="22"/>
      <c r="EA437" s="22"/>
      <c r="EB437" s="22"/>
      <c r="EC437" s="22"/>
      <c r="ED437" s="22"/>
      <c r="EE437" s="22"/>
      <c r="EF437" s="22"/>
      <c r="EG437" s="22"/>
      <c r="EH437" s="22"/>
      <c r="EI437" s="22"/>
      <c r="EJ437" s="22"/>
      <c r="EK437" s="22"/>
      <c r="EL437" s="22"/>
      <c r="EM437" s="22"/>
      <c r="EN437" s="22"/>
      <c r="EO437" s="22"/>
      <c r="EP437" s="22"/>
      <c r="EQ437" s="22"/>
      <c r="ER437" s="22"/>
      <c r="ES437" s="22"/>
      <c r="ET437" s="22"/>
      <c r="EU437" s="22"/>
      <c r="EV437" s="22"/>
      <c r="EW437" s="22"/>
      <c r="EX437" s="22"/>
      <c r="EY437" s="22"/>
      <c r="EZ437" s="22"/>
      <c r="FA437" s="22"/>
      <c r="FB437" s="22"/>
      <c r="FC437" s="22"/>
      <c r="FD437" s="22"/>
      <c r="FE437" s="22"/>
      <c r="FF437" s="22"/>
      <c r="FG437" s="22"/>
      <c r="FH437" s="22"/>
      <c r="FI437" s="22"/>
      <c r="FJ437" s="22"/>
      <c r="FK437" s="22"/>
      <c r="FL437" s="22"/>
      <c r="FM437" s="22"/>
      <c r="FN437" s="22"/>
      <c r="FO437" s="22"/>
      <c r="FP437" s="22"/>
      <c r="FQ437" s="22"/>
      <c r="FR437" s="22"/>
      <c r="FS437" s="22"/>
      <c r="FT437" s="22"/>
      <c r="FU437" s="22"/>
      <c r="FV437" s="22"/>
      <c r="FW437" s="22"/>
      <c r="FX437" s="22"/>
      <c r="FY437" s="22"/>
      <c r="FZ437" s="22"/>
      <c r="GA437" s="22"/>
      <c r="GB437" s="22"/>
      <c r="GC437" s="22"/>
      <c r="GD437" s="22"/>
      <c r="GE437" s="22"/>
      <c r="GF437" s="22"/>
      <c r="GG437" s="22"/>
      <c r="GH437" s="22"/>
      <c r="GI437" s="22"/>
      <c r="GJ437" s="22"/>
      <c r="GK437" s="22"/>
      <c r="GL437" s="22"/>
      <c r="GM437" s="22"/>
      <c r="GN437" s="22"/>
      <c r="GO437" s="22"/>
      <c r="GP437" s="22"/>
      <c r="GQ437" s="22"/>
      <c r="GR437" s="22"/>
      <c r="GS437" s="22"/>
      <c r="GT437" s="22"/>
    </row>
    <row r="438" spans="1:204">
      <c r="A438" s="7" t="s">
        <v>133</v>
      </c>
      <c r="B438" s="8">
        <v>2019</v>
      </c>
      <c r="C438" s="23">
        <v>523.62</v>
      </c>
      <c r="D438" s="24">
        <v>279.70999999999998</v>
      </c>
      <c r="E438" s="32">
        <v>0.5</v>
      </c>
      <c r="F438" s="27">
        <v>217.83</v>
      </c>
      <c r="G438" s="26">
        <f t="shared" si="115"/>
        <v>2891517455000</v>
      </c>
      <c r="H438" s="26">
        <f t="shared" si="116"/>
        <v>289.1517455</v>
      </c>
      <c r="I438" s="26">
        <f t="shared" si="117"/>
        <v>51686360400</v>
      </c>
      <c r="J438" s="26">
        <f t="shared" si="127"/>
        <v>51686.360399999998</v>
      </c>
      <c r="K438" s="27">
        <v>75422</v>
      </c>
      <c r="L438" s="27">
        <v>55.11</v>
      </c>
      <c r="M438" s="26">
        <f t="shared" si="118"/>
        <v>3729092864.8313999</v>
      </c>
      <c r="N438" s="26">
        <f t="shared" si="128"/>
        <v>3729.0928648314002</v>
      </c>
      <c r="O438" s="26">
        <f t="shared" si="119"/>
        <v>235154350711.5</v>
      </c>
      <c r="P438" s="26">
        <f t="shared" si="129"/>
        <v>235154.35071150001</v>
      </c>
      <c r="Q438" s="27">
        <v>70714</v>
      </c>
      <c r="R438" s="28">
        <f>Q438*28.8%</f>
        <v>20365.632000000001</v>
      </c>
      <c r="S438" s="28">
        <f>Q438*23.8%</f>
        <v>16829.932000000001</v>
      </c>
      <c r="T438" s="28">
        <f>Q438*13.3%</f>
        <v>9404.9619999999995</v>
      </c>
      <c r="U438" s="28">
        <f>Q438*30%</f>
        <v>21214.2</v>
      </c>
      <c r="V438" s="28">
        <f>Q438*4%</f>
        <v>2828.56</v>
      </c>
      <c r="W438" s="26">
        <f t="shared" si="120"/>
        <v>570148596360</v>
      </c>
      <c r="X438" s="26">
        <f t="shared" si="121"/>
        <v>570148.59635999997</v>
      </c>
      <c r="Y438" s="26">
        <f t="shared" si="122"/>
        <v>10340508220</v>
      </c>
      <c r="Z438" s="26">
        <f t="shared" si="123"/>
        <v>10340.50822</v>
      </c>
      <c r="AA438" s="9">
        <f t="shared" si="124"/>
        <v>3465395144224.8301</v>
      </c>
      <c r="AB438" s="9">
        <v>346.53951442248302</v>
      </c>
      <c r="AC438" s="9">
        <f t="shared" si="125"/>
        <v>297181219331.5</v>
      </c>
      <c r="AD438" s="9">
        <v>297181.2193315</v>
      </c>
      <c r="AE438" s="21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  <c r="DU438" s="22"/>
      <c r="DV438" s="22"/>
      <c r="DW438" s="22"/>
      <c r="DX438" s="22"/>
      <c r="DY438" s="22"/>
      <c r="DZ438" s="22"/>
      <c r="EA438" s="22"/>
      <c r="EB438" s="22"/>
      <c r="EC438" s="22"/>
      <c r="ED438" s="22"/>
      <c r="EE438" s="22"/>
      <c r="EF438" s="22"/>
      <c r="EG438" s="22"/>
      <c r="EH438" s="22"/>
      <c r="EI438" s="22"/>
      <c r="EJ438" s="22"/>
      <c r="EK438" s="22"/>
      <c r="EL438" s="22"/>
      <c r="EM438" s="22"/>
      <c r="EN438" s="22"/>
      <c r="EO438" s="22"/>
      <c r="EP438" s="22"/>
      <c r="EQ438" s="22"/>
      <c r="ER438" s="22"/>
      <c r="ES438" s="22"/>
      <c r="ET438" s="22"/>
      <c r="EU438" s="22"/>
      <c r="EV438" s="22"/>
      <c r="EW438" s="22"/>
      <c r="EX438" s="22"/>
      <c r="EY438" s="22"/>
      <c r="EZ438" s="22"/>
      <c r="FA438" s="22"/>
      <c r="FB438" s="22"/>
      <c r="FC438" s="22"/>
      <c r="FD438" s="22"/>
      <c r="FE438" s="22"/>
      <c r="FF438" s="22"/>
      <c r="FG438" s="22"/>
      <c r="FH438" s="22"/>
      <c r="FI438" s="22"/>
      <c r="FJ438" s="22"/>
      <c r="FK438" s="22"/>
      <c r="FL438" s="22"/>
      <c r="FM438" s="22"/>
      <c r="FN438" s="22"/>
      <c r="FO438" s="22"/>
      <c r="FP438" s="22"/>
      <c r="FQ438" s="22"/>
      <c r="FR438" s="22"/>
      <c r="FS438" s="22"/>
      <c r="FT438" s="22"/>
      <c r="FU438" s="22"/>
      <c r="FV438" s="22"/>
      <c r="FW438" s="22"/>
      <c r="FX438" s="22"/>
      <c r="FY438" s="22"/>
      <c r="FZ438" s="22"/>
      <c r="GA438" s="22"/>
      <c r="GB438" s="22"/>
      <c r="GC438" s="22"/>
      <c r="GD438" s="22"/>
      <c r="GE438" s="22"/>
      <c r="GF438" s="22"/>
      <c r="GG438" s="22"/>
      <c r="GH438" s="22"/>
      <c r="GI438" s="22"/>
      <c r="GJ438" s="22"/>
      <c r="GK438" s="22"/>
      <c r="GL438" s="22"/>
      <c r="GM438" s="22"/>
      <c r="GN438" s="22"/>
      <c r="GO438" s="22"/>
      <c r="GP438" s="22"/>
      <c r="GQ438" s="22"/>
      <c r="GR438" s="22"/>
      <c r="GS438" s="22"/>
      <c r="GT438" s="22"/>
    </row>
    <row r="439" spans="1:204">
      <c r="A439" s="7" t="s">
        <v>133</v>
      </c>
      <c r="B439" s="8">
        <v>2020</v>
      </c>
      <c r="C439" s="23">
        <v>303.45999999999998</v>
      </c>
      <c r="D439" s="24">
        <v>148.84</v>
      </c>
      <c r="E439" s="32">
        <v>0.28000000000000003</v>
      </c>
      <c r="F439" s="27">
        <v>136.86000000000001</v>
      </c>
      <c r="G439" s="26">
        <f t="shared" si="115"/>
        <v>1745520970000</v>
      </c>
      <c r="H439" s="26">
        <f t="shared" si="116"/>
        <v>174.552097</v>
      </c>
      <c r="I439" s="26">
        <f t="shared" si="117"/>
        <v>30998876800</v>
      </c>
      <c r="J439" s="26">
        <f t="shared" si="127"/>
        <v>30998.876799999998</v>
      </c>
      <c r="K439" s="27">
        <v>59707</v>
      </c>
      <c r="L439" s="27">
        <v>39.58</v>
      </c>
      <c r="M439" s="26">
        <f t="shared" si="118"/>
        <v>2120194889.3401999</v>
      </c>
      <c r="N439" s="26">
        <f t="shared" si="128"/>
        <v>2120.1948893402</v>
      </c>
      <c r="O439" s="26">
        <f t="shared" si="119"/>
        <v>133698213119.5</v>
      </c>
      <c r="P439" s="26">
        <f t="shared" si="129"/>
        <v>133698.2131195</v>
      </c>
      <c r="Q439" s="27">
        <v>35710</v>
      </c>
      <c r="R439" s="28">
        <f>Q439*18%</f>
        <v>6427.8</v>
      </c>
      <c r="S439" s="28">
        <f>Q439*15.5%</f>
        <v>5535.05</v>
      </c>
      <c r="T439" s="28">
        <f>Q439*15.8%</f>
        <v>5642.18</v>
      </c>
      <c r="U439" s="28">
        <f>Q439*44%</f>
        <v>15712.4</v>
      </c>
      <c r="V439" s="28">
        <f>Q439*6.7%</f>
        <v>2392.5700000000002</v>
      </c>
      <c r="W439" s="26">
        <f t="shared" si="120"/>
        <v>260562300200</v>
      </c>
      <c r="X439" s="26">
        <f t="shared" si="121"/>
        <v>260562.3002</v>
      </c>
      <c r="Y439" s="26">
        <f t="shared" si="122"/>
        <v>4885128000</v>
      </c>
      <c r="Z439" s="26">
        <f t="shared" si="123"/>
        <v>4885.1279999999997</v>
      </c>
      <c r="AA439" s="9">
        <f t="shared" si="124"/>
        <v>2008203465089.3401</v>
      </c>
      <c r="AB439" s="9">
        <v>200.82034650893399</v>
      </c>
      <c r="AC439" s="9">
        <f t="shared" si="125"/>
        <v>169582217919.5</v>
      </c>
      <c r="AD439" s="9">
        <v>169582.21791949999</v>
      </c>
      <c r="AE439" s="21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  <c r="DU439" s="22"/>
      <c r="DV439" s="22"/>
      <c r="DW439" s="22"/>
      <c r="DX439" s="22"/>
      <c r="DY439" s="22"/>
      <c r="DZ439" s="22"/>
      <c r="EA439" s="22"/>
      <c r="EB439" s="22"/>
      <c r="EC439" s="22"/>
      <c r="ED439" s="22"/>
      <c r="EE439" s="22"/>
      <c r="EF439" s="22"/>
      <c r="EG439" s="22"/>
      <c r="EH439" s="22"/>
      <c r="EI439" s="22"/>
      <c r="EJ439" s="22"/>
      <c r="EK439" s="22"/>
      <c r="EL439" s="22"/>
      <c r="EM439" s="22"/>
      <c r="EN439" s="22"/>
      <c r="EO439" s="22"/>
      <c r="EP439" s="22"/>
      <c r="EQ439" s="22"/>
      <c r="ER439" s="22"/>
      <c r="ES439" s="22"/>
      <c r="ET439" s="22"/>
      <c r="EU439" s="22"/>
      <c r="EV439" s="22"/>
      <c r="EW439" s="22"/>
      <c r="EX439" s="22"/>
      <c r="EY439" s="22"/>
      <c r="EZ439" s="22"/>
      <c r="FA439" s="22"/>
      <c r="FB439" s="22"/>
      <c r="FC439" s="22"/>
      <c r="FD439" s="22"/>
      <c r="FE439" s="22"/>
      <c r="FF439" s="22"/>
      <c r="FG439" s="22"/>
      <c r="FH439" s="22"/>
      <c r="FI439" s="22"/>
      <c r="FJ439" s="22"/>
      <c r="FK439" s="22"/>
      <c r="FL439" s="22"/>
      <c r="FM439" s="22"/>
      <c r="FN439" s="22"/>
      <c r="FO439" s="22"/>
      <c r="FP439" s="22"/>
      <c r="FQ439" s="22"/>
      <c r="FR439" s="22"/>
      <c r="FS439" s="22"/>
      <c r="FT439" s="22"/>
      <c r="FU439" s="22"/>
      <c r="FV439" s="22"/>
      <c r="FW439" s="22"/>
      <c r="FX439" s="22"/>
      <c r="FY439" s="22"/>
      <c r="FZ439" s="22"/>
      <c r="GA439" s="22"/>
      <c r="GB439" s="22"/>
      <c r="GC439" s="22"/>
      <c r="GD439" s="22"/>
      <c r="GE439" s="22"/>
      <c r="GF439" s="22"/>
      <c r="GG439" s="22"/>
      <c r="GH439" s="22"/>
      <c r="GI439" s="22"/>
      <c r="GJ439" s="22"/>
      <c r="GK439" s="22"/>
      <c r="GL439" s="22"/>
      <c r="GM439" s="22"/>
      <c r="GN439" s="22"/>
      <c r="GO439" s="22"/>
      <c r="GP439" s="22"/>
      <c r="GQ439" s="22"/>
      <c r="GR439" s="22"/>
      <c r="GS439" s="22"/>
      <c r="GT439" s="22"/>
    </row>
    <row r="440" spans="1:204">
      <c r="A440" s="7" t="s">
        <v>133</v>
      </c>
      <c r="B440" s="8">
        <v>2021</v>
      </c>
      <c r="C440" s="23">
        <v>333.42</v>
      </c>
      <c r="D440" s="24">
        <v>101.97</v>
      </c>
      <c r="E440" s="32">
        <v>0.14000000000000001</v>
      </c>
      <c r="F440" s="27">
        <v>137.34</v>
      </c>
      <c r="G440" s="26">
        <f t="shared" si="115"/>
        <v>1689155012000</v>
      </c>
      <c r="H440" s="26">
        <f t="shared" si="116"/>
        <v>168.91550119999999</v>
      </c>
      <c r="I440" s="26">
        <f t="shared" si="117"/>
        <v>30842138400</v>
      </c>
      <c r="J440" s="26">
        <f t="shared" si="127"/>
        <v>30842.1384</v>
      </c>
      <c r="K440" s="27">
        <v>63576</v>
      </c>
      <c r="L440" s="27">
        <v>40.08</v>
      </c>
      <c r="M440" s="26">
        <f t="shared" si="118"/>
        <v>2286102275.1936002</v>
      </c>
      <c r="N440" s="26">
        <f t="shared" si="128"/>
        <v>2286.1022751935998</v>
      </c>
      <c r="O440" s="26">
        <f t="shared" si="119"/>
        <v>144160232976</v>
      </c>
      <c r="P440" s="26">
        <f t="shared" si="129"/>
        <v>144160.232976</v>
      </c>
      <c r="Q440" s="27">
        <v>39058</v>
      </c>
      <c r="R440" s="28">
        <f>Q440*19.5%</f>
        <v>7616.31</v>
      </c>
      <c r="S440" s="28">
        <f>Q440*16.2%</f>
        <v>6327.3959999999997</v>
      </c>
      <c r="T440" s="28">
        <f>Q440*14%</f>
        <v>5468.12</v>
      </c>
      <c r="U440" s="28">
        <f>Q440*44.3%</f>
        <v>17302.694</v>
      </c>
      <c r="V440" s="28">
        <f>Q440*6.1%</f>
        <v>2382.538</v>
      </c>
      <c r="W440" s="26">
        <f t="shared" si="120"/>
        <v>286763836000</v>
      </c>
      <c r="X440" s="26">
        <f t="shared" si="121"/>
        <v>286763.83600000001</v>
      </c>
      <c r="Y440" s="26">
        <f t="shared" si="122"/>
        <v>5358757600</v>
      </c>
      <c r="Z440" s="26">
        <f t="shared" si="123"/>
        <v>5358.7575999999999</v>
      </c>
      <c r="AA440" s="9">
        <f t="shared" si="124"/>
        <v>1978204950275.1899</v>
      </c>
      <c r="AB440" s="9">
        <v>197.820495027519</v>
      </c>
      <c r="AC440" s="9">
        <f t="shared" si="125"/>
        <v>180361128976</v>
      </c>
      <c r="AD440" s="9">
        <v>180361.12897600001</v>
      </c>
      <c r="AE440" s="21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  <c r="DU440" s="22"/>
      <c r="DV440" s="22"/>
      <c r="DW440" s="22"/>
      <c r="DX440" s="22"/>
      <c r="DY440" s="22"/>
      <c r="DZ440" s="22"/>
      <c r="EA440" s="22"/>
      <c r="EB440" s="22"/>
      <c r="EC440" s="22"/>
      <c r="ED440" s="22"/>
      <c r="EE440" s="22"/>
      <c r="EF440" s="22"/>
      <c r="EG440" s="22"/>
      <c r="EH440" s="22"/>
      <c r="EI440" s="22"/>
      <c r="EJ440" s="22"/>
      <c r="EK440" s="22"/>
      <c r="EL440" s="22"/>
      <c r="EM440" s="22"/>
      <c r="EN440" s="22"/>
      <c r="EO440" s="22"/>
      <c r="EP440" s="22"/>
      <c r="EQ440" s="22"/>
      <c r="ER440" s="22"/>
      <c r="ES440" s="22"/>
      <c r="ET440" s="22"/>
      <c r="EU440" s="22"/>
      <c r="EV440" s="22"/>
      <c r="EW440" s="22"/>
      <c r="EX440" s="22"/>
      <c r="EY440" s="22"/>
      <c r="EZ440" s="22"/>
      <c r="FA440" s="22"/>
      <c r="FB440" s="22"/>
      <c r="FC440" s="22"/>
      <c r="FD440" s="22"/>
      <c r="FE440" s="22"/>
      <c r="FF440" s="22"/>
      <c r="FG440" s="22"/>
      <c r="FH440" s="22"/>
      <c r="FI440" s="22"/>
      <c r="FJ440" s="22"/>
      <c r="FK440" s="22"/>
      <c r="FL440" s="22"/>
      <c r="FM440" s="22"/>
      <c r="FN440" s="22"/>
      <c r="FO440" s="22"/>
      <c r="FP440" s="22"/>
      <c r="FQ440" s="22"/>
      <c r="FR440" s="22"/>
      <c r="FS440" s="22"/>
      <c r="FT440" s="22"/>
      <c r="FU440" s="22"/>
      <c r="FV440" s="22"/>
      <c r="FW440" s="22"/>
      <c r="FX440" s="22"/>
      <c r="FY440" s="22"/>
      <c r="FZ440" s="22"/>
      <c r="GA440" s="22"/>
      <c r="GB440" s="22"/>
      <c r="GC440" s="22"/>
      <c r="GD440" s="22"/>
      <c r="GE440" s="22"/>
      <c r="GF440" s="22"/>
      <c r="GG440" s="22"/>
      <c r="GH440" s="22"/>
      <c r="GI440" s="22"/>
      <c r="GJ440" s="22"/>
      <c r="GK440" s="22"/>
      <c r="GL440" s="22"/>
      <c r="GM440" s="22"/>
      <c r="GN440" s="22"/>
      <c r="GO440" s="22"/>
      <c r="GP440" s="22"/>
      <c r="GQ440" s="22"/>
      <c r="GR440" s="22"/>
      <c r="GS440" s="22"/>
      <c r="GT440" s="22"/>
    </row>
    <row r="441" spans="1:204">
      <c r="A441" s="7" t="s">
        <v>133</v>
      </c>
      <c r="B441" s="8">
        <v>2022</v>
      </c>
      <c r="C441" s="23">
        <v>216.03</v>
      </c>
      <c r="D441" s="24">
        <v>62.69</v>
      </c>
      <c r="E441" s="32">
        <v>0.09</v>
      </c>
      <c r="F441" s="27">
        <v>69.17</v>
      </c>
      <c r="G441" s="26">
        <f t="shared" si="115"/>
        <v>912595109000</v>
      </c>
      <c r="H441" s="26">
        <f t="shared" si="116"/>
        <v>91.259510899999995</v>
      </c>
      <c r="I441" s="26">
        <f t="shared" si="117"/>
        <v>17335224200</v>
      </c>
      <c r="J441" s="26">
        <f t="shared" si="127"/>
        <v>17335.224200000001</v>
      </c>
      <c r="K441" s="27">
        <v>65554</v>
      </c>
      <c r="L441" s="27">
        <v>37.380000000000003</v>
      </c>
      <c r="M441" s="26">
        <f t="shared" si="118"/>
        <v>2198433011.8884001</v>
      </c>
      <c r="N441" s="26">
        <f t="shared" si="128"/>
        <v>2198.4330118884</v>
      </c>
      <c r="O441" s="26">
        <f t="shared" si="119"/>
        <v>138631862019</v>
      </c>
      <c r="P441" s="26">
        <f t="shared" si="129"/>
        <v>138631.86201899999</v>
      </c>
      <c r="Q441" s="27">
        <v>34654</v>
      </c>
      <c r="R441" s="28">
        <f>Q441*19.5%</f>
        <v>6757.53</v>
      </c>
      <c r="S441" s="28">
        <f>Q441*16.2%</f>
        <v>5613.9480000000003</v>
      </c>
      <c r="T441" s="28">
        <f>Q441*14%</f>
        <v>4851.5600000000004</v>
      </c>
      <c r="U441" s="28">
        <f>Q441*44.3%</f>
        <v>15351.722</v>
      </c>
      <c r="V441" s="28">
        <f>Q441*6.1%</f>
        <v>2113.8939999999998</v>
      </c>
      <c r="W441" s="26">
        <f t="shared" si="120"/>
        <v>254429668000</v>
      </c>
      <c r="X441" s="26">
        <f t="shared" si="121"/>
        <v>254429.66800000001</v>
      </c>
      <c r="Y441" s="26">
        <f t="shared" si="122"/>
        <v>4754528800</v>
      </c>
      <c r="Z441" s="26">
        <f t="shared" si="123"/>
        <v>4754.5288</v>
      </c>
      <c r="AA441" s="9">
        <f t="shared" si="124"/>
        <v>1169223210011.8899</v>
      </c>
      <c r="AB441" s="9">
        <v>116.922321001189</v>
      </c>
      <c r="AC441" s="9">
        <f t="shared" si="125"/>
        <v>160721615019</v>
      </c>
      <c r="AD441" s="9">
        <v>160721.61501899999</v>
      </c>
      <c r="AE441" s="21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  <c r="DT441" s="22"/>
      <c r="DU441" s="22"/>
      <c r="DV441" s="22"/>
      <c r="DW441" s="22"/>
      <c r="DX441" s="22"/>
      <c r="DY441" s="22"/>
      <c r="DZ441" s="22"/>
      <c r="EA441" s="22"/>
      <c r="EB441" s="22"/>
      <c r="EC441" s="22"/>
      <c r="ED441" s="22"/>
      <c r="EE441" s="22"/>
      <c r="EF441" s="22"/>
      <c r="EG441" s="22"/>
      <c r="EH441" s="22"/>
      <c r="EI441" s="22"/>
      <c r="EJ441" s="22"/>
      <c r="EK441" s="22"/>
      <c r="EL441" s="22"/>
      <c r="EM441" s="22"/>
      <c r="EN441" s="22"/>
      <c r="EO441" s="22"/>
      <c r="EP441" s="22"/>
      <c r="EQ441" s="22"/>
      <c r="ER441" s="22"/>
      <c r="ES441" s="22"/>
      <c r="ET441" s="22"/>
      <c r="EU441" s="22"/>
      <c r="EV441" s="22"/>
      <c r="EW441" s="22"/>
      <c r="EX441" s="22"/>
      <c r="EY441" s="22"/>
      <c r="EZ441" s="22"/>
      <c r="FA441" s="22"/>
      <c r="FB441" s="22"/>
      <c r="FC441" s="22"/>
      <c r="FD441" s="22"/>
      <c r="FE441" s="22"/>
      <c r="FF441" s="22"/>
      <c r="FG441" s="22"/>
      <c r="FH441" s="22"/>
      <c r="FI441" s="22"/>
      <c r="FJ441" s="22"/>
      <c r="FK441" s="22"/>
      <c r="FL441" s="22"/>
      <c r="FM441" s="22"/>
      <c r="FN441" s="22"/>
      <c r="FO441" s="22"/>
      <c r="FP441" s="22"/>
      <c r="FQ441" s="22"/>
      <c r="FR441" s="22"/>
      <c r="FS441" s="22"/>
      <c r="FT441" s="22"/>
      <c r="FU441" s="22"/>
      <c r="FV441" s="22"/>
      <c r="FW441" s="22"/>
      <c r="FX441" s="22"/>
      <c r="FY441" s="22"/>
      <c r="FZ441" s="22"/>
      <c r="GA441" s="22"/>
      <c r="GB441" s="22"/>
      <c r="GC441" s="22"/>
      <c r="GD441" s="22"/>
      <c r="GE441" s="22"/>
      <c r="GF441" s="22"/>
      <c r="GG441" s="22"/>
      <c r="GH441" s="22"/>
      <c r="GI441" s="22"/>
      <c r="GJ441" s="22"/>
      <c r="GK441" s="22"/>
      <c r="GL441" s="22"/>
      <c r="GM441" s="22"/>
      <c r="GN441" s="22"/>
      <c r="GO441" s="22"/>
      <c r="GP441" s="22"/>
      <c r="GQ441" s="22"/>
      <c r="GR441" s="22"/>
      <c r="GS441" s="22"/>
      <c r="GT441" s="22"/>
    </row>
    <row r="442" spans="1:204">
      <c r="A442" s="7" t="s">
        <v>133</v>
      </c>
      <c r="B442" s="8">
        <v>2023</v>
      </c>
      <c r="C442" s="23">
        <v>528.41999999999996</v>
      </c>
      <c r="D442" s="24">
        <v>145.19</v>
      </c>
      <c r="E442" s="32">
        <v>0.15</v>
      </c>
      <c r="F442" s="27">
        <v>208.39</v>
      </c>
      <c r="G442" s="26">
        <f t="shared" si="115"/>
        <v>2564646331000</v>
      </c>
      <c r="H442" s="26">
        <f t="shared" si="116"/>
        <v>256.46463310000001</v>
      </c>
      <c r="I442" s="26">
        <f t="shared" si="117"/>
        <v>47271688600</v>
      </c>
      <c r="J442" s="26">
        <f t="shared" si="127"/>
        <v>47271.688600000001</v>
      </c>
      <c r="K442" s="27">
        <v>62772</v>
      </c>
      <c r="L442" s="27">
        <v>49.22</v>
      </c>
      <c r="M442" s="26">
        <f t="shared" si="118"/>
        <v>2771930380.9127998</v>
      </c>
      <c r="N442" s="26">
        <f t="shared" si="128"/>
        <v>2771.9303809128</v>
      </c>
      <c r="O442" s="26">
        <f t="shared" si="119"/>
        <v>174796260798</v>
      </c>
      <c r="P442" s="26">
        <f t="shared" si="129"/>
        <v>174796.260798</v>
      </c>
      <c r="Q442" s="27">
        <v>71560.509999999995</v>
      </c>
      <c r="R442" s="28">
        <f>Q442*19.5%</f>
        <v>13954.29945</v>
      </c>
      <c r="S442" s="28">
        <f>Q442*16.2%</f>
        <v>11592.80262</v>
      </c>
      <c r="T442" s="28">
        <f>Q442*14%</f>
        <v>10018.4714</v>
      </c>
      <c r="U442" s="28">
        <f>Q442*44.3%</f>
        <v>31701.305929999999</v>
      </c>
      <c r="V442" s="28">
        <f>Q442*6.1%</f>
        <v>4365.1911099999998</v>
      </c>
      <c r="W442" s="26">
        <f t="shared" si="120"/>
        <v>525397264420</v>
      </c>
      <c r="X442" s="26">
        <f t="shared" si="121"/>
        <v>525397.26442000002</v>
      </c>
      <c r="Y442" s="26">
        <f t="shared" si="122"/>
        <v>9818101972</v>
      </c>
      <c r="Z442" s="26">
        <f t="shared" si="123"/>
        <v>9818.1019720000004</v>
      </c>
      <c r="AA442" s="9">
        <f t="shared" si="124"/>
        <v>3092815525800.9102</v>
      </c>
      <c r="AB442" s="9">
        <v>309.28155258009099</v>
      </c>
      <c r="AC442" s="9">
        <f t="shared" si="125"/>
        <v>231886051370</v>
      </c>
      <c r="AD442" s="9">
        <v>231886.05137</v>
      </c>
      <c r="AE442" s="21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  <c r="DU442" s="22"/>
      <c r="DV442" s="22"/>
      <c r="DW442" s="22"/>
      <c r="DX442" s="22"/>
      <c r="DY442" s="22"/>
      <c r="DZ442" s="22"/>
      <c r="EA442" s="22"/>
      <c r="EB442" s="22"/>
      <c r="EC442" s="22"/>
      <c r="ED442" s="22"/>
      <c r="EE442" s="22"/>
      <c r="EF442" s="22"/>
      <c r="EG442" s="22"/>
      <c r="EH442" s="22"/>
      <c r="EI442" s="22"/>
      <c r="EJ442" s="22"/>
      <c r="EK442" s="22"/>
      <c r="EL442" s="22"/>
      <c r="EM442" s="22"/>
      <c r="EN442" s="22"/>
      <c r="EO442" s="22"/>
      <c r="EP442" s="22"/>
      <c r="EQ442" s="22"/>
      <c r="ER442" s="22"/>
      <c r="ES442" s="22"/>
      <c r="ET442" s="22"/>
      <c r="EU442" s="22"/>
      <c r="EV442" s="22"/>
      <c r="EW442" s="22"/>
      <c r="EX442" s="22"/>
      <c r="EY442" s="22"/>
      <c r="EZ442" s="22"/>
      <c r="FA442" s="22"/>
      <c r="FB442" s="22"/>
      <c r="FC442" s="22"/>
      <c r="FD442" s="22"/>
      <c r="FE442" s="22"/>
      <c r="FF442" s="22"/>
      <c r="FG442" s="22"/>
      <c r="FH442" s="22"/>
      <c r="FI442" s="22"/>
      <c r="FJ442" s="22"/>
      <c r="FK442" s="22"/>
      <c r="FL442" s="22"/>
      <c r="FM442" s="22"/>
      <c r="FN442" s="22"/>
      <c r="FO442" s="22"/>
      <c r="FP442" s="22"/>
      <c r="FQ442" s="22"/>
      <c r="FR442" s="22"/>
      <c r="FS442" s="22"/>
      <c r="FT442" s="22"/>
      <c r="FU442" s="22"/>
      <c r="FV442" s="22"/>
      <c r="FW442" s="22"/>
      <c r="FX442" s="22"/>
      <c r="FY442" s="22"/>
      <c r="FZ442" s="22"/>
      <c r="GA442" s="22"/>
      <c r="GB442" s="22"/>
      <c r="GC442" s="22"/>
      <c r="GD442" s="22"/>
      <c r="GE442" s="22"/>
      <c r="GF442" s="22"/>
      <c r="GG442" s="22"/>
      <c r="GH442" s="22"/>
      <c r="GI442" s="22"/>
      <c r="GJ442" s="22"/>
      <c r="GK442" s="22"/>
      <c r="GL442" s="22"/>
      <c r="GM442" s="22"/>
      <c r="GN442" s="22"/>
      <c r="GO442" s="22"/>
      <c r="GP442" s="22"/>
      <c r="GQ442" s="22"/>
      <c r="GR442" s="22"/>
      <c r="GS442" s="22"/>
      <c r="GT442" s="22"/>
    </row>
    <row r="443" spans="1:204">
      <c r="A443" s="7" t="s">
        <v>133</v>
      </c>
      <c r="B443" s="8">
        <v>2024</v>
      </c>
      <c r="C443" s="28">
        <v>586.41</v>
      </c>
      <c r="D443" s="28">
        <v>153.63</v>
      </c>
      <c r="E443" s="34">
        <v>0.19</v>
      </c>
      <c r="F443" s="27">
        <v>262.41000000000003</v>
      </c>
      <c r="G443" s="26">
        <f t="shared" si="115"/>
        <v>3108486997000</v>
      </c>
      <c r="H443" s="26">
        <f t="shared" si="116"/>
        <v>310.8486997</v>
      </c>
      <c r="I443" s="26">
        <f t="shared" si="117"/>
        <v>56304391800</v>
      </c>
      <c r="J443" s="26">
        <f t="shared" si="127"/>
        <v>56304.391799999998</v>
      </c>
      <c r="K443" s="31">
        <v>62772</v>
      </c>
      <c r="L443" s="31">
        <v>49.22</v>
      </c>
      <c r="M443" s="26">
        <f t="shared" si="118"/>
        <v>2771930380.9127998</v>
      </c>
      <c r="N443" s="26">
        <f t="shared" ref="N443" si="133">M443/10000000000</f>
        <v>0.27719303809127999</v>
      </c>
      <c r="O443" s="26">
        <f t="shared" si="119"/>
        <v>174796260798</v>
      </c>
      <c r="P443" s="26">
        <f t="shared" si="129"/>
        <v>174796.260798</v>
      </c>
      <c r="Q443" s="31">
        <v>71794.84</v>
      </c>
      <c r="R443" s="28">
        <f>Q443*19.5%</f>
        <v>13999.9938</v>
      </c>
      <c r="S443" s="28">
        <f>Q443*16.2%</f>
        <v>11630.764080000001</v>
      </c>
      <c r="T443" s="28">
        <f>Q443*14%</f>
        <v>10051.277599999999</v>
      </c>
      <c r="U443" s="28">
        <f>Q443*44.3%</f>
        <v>31805.114119999998</v>
      </c>
      <c r="V443" s="28">
        <f>Q443*6.1%</f>
        <v>4379.48524</v>
      </c>
      <c r="W443" s="26">
        <f t="shared" si="120"/>
        <v>527117715280</v>
      </c>
      <c r="X443" s="26">
        <f t="shared" si="121"/>
        <v>527117.71528</v>
      </c>
      <c r="Y443" s="26">
        <f t="shared" si="122"/>
        <v>9850252048</v>
      </c>
      <c r="Z443" s="26">
        <f t="shared" si="123"/>
        <v>9850.2520480000003</v>
      </c>
      <c r="AA443" s="9">
        <f t="shared" si="124"/>
        <v>3638376642660.9102</v>
      </c>
      <c r="AB443" s="9">
        <v>363.837664266091</v>
      </c>
      <c r="AC443" s="9">
        <f t="shared" si="125"/>
        <v>240950904646</v>
      </c>
      <c r="AD443" s="9">
        <v>240950.90464600001</v>
      </c>
      <c r="AE443" s="21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  <c r="DT443" s="22"/>
      <c r="DU443" s="22"/>
      <c r="DV443" s="22"/>
      <c r="DW443" s="22"/>
      <c r="DX443" s="22"/>
      <c r="DY443" s="22"/>
      <c r="DZ443" s="22"/>
      <c r="EA443" s="22"/>
      <c r="EB443" s="22"/>
      <c r="EC443" s="22"/>
      <c r="ED443" s="22"/>
      <c r="EE443" s="22"/>
      <c r="EF443" s="22"/>
      <c r="EG443" s="22"/>
      <c r="EH443" s="22"/>
      <c r="EI443" s="22"/>
      <c r="EJ443" s="22"/>
      <c r="EK443" s="22"/>
      <c r="EL443" s="22"/>
      <c r="EM443" s="22"/>
      <c r="EN443" s="22"/>
      <c r="EO443" s="22"/>
      <c r="EP443" s="22"/>
      <c r="EQ443" s="22"/>
      <c r="ER443" s="22"/>
      <c r="ES443" s="22"/>
      <c r="ET443" s="22"/>
      <c r="EU443" s="22"/>
      <c r="EV443" s="22"/>
      <c r="EW443" s="22"/>
      <c r="EX443" s="22"/>
      <c r="EY443" s="22"/>
      <c r="EZ443" s="22"/>
      <c r="FA443" s="22"/>
      <c r="FB443" s="22"/>
      <c r="FC443" s="22"/>
      <c r="FD443" s="22"/>
      <c r="FE443" s="22"/>
      <c r="FF443" s="22"/>
      <c r="FG443" s="22"/>
      <c r="FH443" s="22"/>
      <c r="FI443" s="22"/>
      <c r="FJ443" s="22"/>
      <c r="FK443" s="22"/>
      <c r="FL443" s="22"/>
      <c r="FM443" s="22"/>
      <c r="FN443" s="22"/>
      <c r="FO443" s="22"/>
      <c r="FP443" s="22"/>
      <c r="FQ443" s="22"/>
      <c r="FR443" s="22"/>
      <c r="FS443" s="22"/>
      <c r="FT443" s="22"/>
      <c r="FU443" s="22"/>
      <c r="FV443" s="22"/>
      <c r="FW443" s="22"/>
      <c r="FX443" s="22"/>
      <c r="FY443" s="22"/>
      <c r="FZ443" s="22"/>
      <c r="GA443" s="22"/>
      <c r="GB443" s="22"/>
      <c r="GC443" s="22"/>
      <c r="GD443" s="22"/>
      <c r="GE443" s="22"/>
      <c r="GF443" s="22"/>
      <c r="GG443" s="22"/>
      <c r="GH443" s="22"/>
      <c r="GI443" s="22"/>
      <c r="GJ443" s="22"/>
      <c r="GK443" s="22"/>
      <c r="GL443" s="22"/>
      <c r="GM443" s="22"/>
      <c r="GN443" s="22"/>
      <c r="GO443" s="22"/>
      <c r="GP443" s="22"/>
      <c r="GQ443" s="22"/>
      <c r="GR443" s="22"/>
      <c r="GS443" s="22"/>
      <c r="GT443" s="22"/>
      <c r="GU443" s="22"/>
      <c r="GV443" s="22"/>
    </row>
    <row r="444" spans="1:204">
      <c r="A444" s="7" t="s">
        <v>135</v>
      </c>
      <c r="B444" s="8">
        <v>2008</v>
      </c>
      <c r="C444" s="23">
        <v>271.55</v>
      </c>
      <c r="D444" s="24">
        <v>196.71</v>
      </c>
      <c r="E444" s="32">
        <v>0.21</v>
      </c>
      <c r="F444" s="39">
        <v>12.210939</v>
      </c>
      <c r="G444" s="26">
        <f t="shared" si="115"/>
        <v>701200492202.09998</v>
      </c>
      <c r="H444" s="26">
        <f t="shared" si="116"/>
        <v>70.120049220210007</v>
      </c>
      <c r="I444" s="26">
        <f t="shared" si="117"/>
        <v>15049355306.6</v>
      </c>
      <c r="J444" s="26">
        <f t="shared" ref="J444:J494" si="134">I444/1000000</f>
        <v>15049.3553066</v>
      </c>
      <c r="K444" s="27">
        <v>52846</v>
      </c>
      <c r="L444" s="27">
        <v>46.12</v>
      </c>
      <c r="M444" s="26">
        <f t="shared" si="118"/>
        <v>2186634329.2184</v>
      </c>
      <c r="N444" s="26">
        <f t="shared" ref="N444:N493" si="135">M444/1000000</f>
        <v>2186.6343292184001</v>
      </c>
      <c r="O444" s="26">
        <f t="shared" si="119"/>
        <v>137887844194</v>
      </c>
      <c r="P444" s="26">
        <f t="shared" ref="P444:P494" si="136">O444/1000000</f>
        <v>137887.844194</v>
      </c>
      <c r="Q444" s="27">
        <v>2490.6</v>
      </c>
      <c r="R444" s="28">
        <f>Q444*27.3%</f>
        <v>679.93380000000002</v>
      </c>
      <c r="S444" s="28">
        <f>Q444*24.9%</f>
        <v>620.15940000000001</v>
      </c>
      <c r="T444" s="28">
        <f>Q444*3.3%</f>
        <v>82.189800000000005</v>
      </c>
      <c r="U444" s="28">
        <f>Q444*36.7%</f>
        <v>914.05020000000002</v>
      </c>
      <c r="V444" s="28">
        <f>Q444*7.8%</f>
        <v>194.26679999999999</v>
      </c>
      <c r="W444" s="26">
        <f t="shared" si="120"/>
        <v>19574173332</v>
      </c>
      <c r="X444" s="26">
        <f t="shared" si="121"/>
        <v>19574.173331999998</v>
      </c>
      <c r="Y444" s="26">
        <f t="shared" si="122"/>
        <v>351772344</v>
      </c>
      <c r="Z444" s="26">
        <f t="shared" si="123"/>
        <v>351.77234399999998</v>
      </c>
      <c r="AA444" s="9">
        <f t="shared" si="124"/>
        <v>722961299863.31799</v>
      </c>
      <c r="AB444" s="9">
        <v>72.296129986331806</v>
      </c>
      <c r="AC444" s="9">
        <f t="shared" si="125"/>
        <v>153288971844.60001</v>
      </c>
      <c r="AD444" s="9">
        <v>153288.97184459999</v>
      </c>
      <c r="AE444" s="21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  <c r="DT444" s="22"/>
      <c r="DU444" s="22"/>
      <c r="DV444" s="22"/>
      <c r="DW444" s="22"/>
      <c r="DX444" s="22"/>
      <c r="DY444" s="22"/>
      <c r="DZ444" s="22"/>
      <c r="EA444" s="22"/>
      <c r="EB444" s="22"/>
      <c r="EC444" s="22"/>
      <c r="ED444" s="22"/>
      <c r="EE444" s="22"/>
      <c r="EF444" s="22"/>
      <c r="EG444" s="22"/>
      <c r="EH444" s="22"/>
      <c r="EI444" s="22"/>
      <c r="EJ444" s="22"/>
      <c r="EK444" s="22"/>
      <c r="EL444" s="22"/>
      <c r="EM444" s="22"/>
      <c r="EN444" s="22"/>
      <c r="EO444" s="22"/>
      <c r="EP444" s="22"/>
      <c r="EQ444" s="22"/>
      <c r="ER444" s="22"/>
      <c r="ES444" s="22"/>
      <c r="ET444" s="22"/>
      <c r="EU444" s="22"/>
      <c r="EV444" s="22"/>
      <c r="EW444" s="22"/>
      <c r="EX444" s="22"/>
      <c r="EY444" s="22"/>
      <c r="EZ444" s="22"/>
      <c r="FA444" s="22"/>
      <c r="FB444" s="22"/>
      <c r="FC444" s="22"/>
      <c r="FD444" s="22"/>
      <c r="FE444" s="22"/>
      <c r="FF444" s="22"/>
      <c r="FG444" s="22"/>
      <c r="FH444" s="22"/>
      <c r="FI444" s="22"/>
      <c r="FJ444" s="22"/>
      <c r="FK444" s="22"/>
      <c r="FL444" s="22"/>
      <c r="FM444" s="22"/>
      <c r="FN444" s="22"/>
      <c r="FO444" s="22"/>
      <c r="FP444" s="22"/>
      <c r="FQ444" s="22"/>
      <c r="FR444" s="22"/>
      <c r="FS444" s="22"/>
      <c r="FT444" s="22"/>
      <c r="FU444" s="22"/>
      <c r="FV444" s="22"/>
      <c r="FW444" s="22"/>
      <c r="FX444" s="22"/>
      <c r="FY444" s="22"/>
      <c r="FZ444" s="22"/>
      <c r="GA444" s="22"/>
      <c r="GB444" s="22"/>
      <c r="GC444" s="22"/>
      <c r="GD444" s="22"/>
      <c r="GE444" s="22"/>
      <c r="GF444" s="22"/>
      <c r="GG444" s="22"/>
      <c r="GH444" s="22"/>
      <c r="GI444" s="22"/>
      <c r="GJ444" s="22"/>
      <c r="GK444" s="22"/>
      <c r="GL444" s="22"/>
      <c r="GM444" s="22"/>
      <c r="GN444" s="22"/>
      <c r="GO444" s="22"/>
      <c r="GP444" s="22"/>
      <c r="GQ444" s="22"/>
      <c r="GR444" s="22"/>
      <c r="GS444" s="22"/>
      <c r="GT444" s="22"/>
    </row>
    <row r="445" spans="1:204">
      <c r="A445" s="7" t="s">
        <v>135</v>
      </c>
      <c r="B445" s="8">
        <v>2009</v>
      </c>
      <c r="C445" s="23">
        <v>289.11</v>
      </c>
      <c r="D445" s="24">
        <v>206.58</v>
      </c>
      <c r="E445" s="32">
        <v>0.21</v>
      </c>
      <c r="F445" s="39">
        <v>14.973222</v>
      </c>
      <c r="G445" s="26">
        <f t="shared" si="115"/>
        <v>758782682485.80005</v>
      </c>
      <c r="H445" s="26">
        <f t="shared" si="116"/>
        <v>75.87826824858</v>
      </c>
      <c r="I445" s="26">
        <f t="shared" si="117"/>
        <v>16206861526.799999</v>
      </c>
      <c r="J445" s="26">
        <f t="shared" si="134"/>
        <v>16206.861526799999</v>
      </c>
      <c r="K445" s="27">
        <v>59086</v>
      </c>
      <c r="L445" s="27">
        <v>51.81</v>
      </c>
      <c r="M445" s="26">
        <f t="shared" si="118"/>
        <v>2746457768.7821999</v>
      </c>
      <c r="N445" s="26">
        <f t="shared" si="135"/>
        <v>2746.4577687822002</v>
      </c>
      <c r="O445" s="26">
        <f t="shared" si="119"/>
        <v>173189973214.5</v>
      </c>
      <c r="P445" s="26">
        <f t="shared" si="136"/>
        <v>173189.9732145</v>
      </c>
      <c r="Q445" s="27">
        <v>3393.7411000000002</v>
      </c>
      <c r="R445" s="28">
        <f>Q445*28.9%</f>
        <v>980.79117789999998</v>
      </c>
      <c r="S445" s="28">
        <f>Q445*23.4%</f>
        <v>794.13541740000005</v>
      </c>
      <c r="T445" s="28">
        <f>Q445*3.5%</f>
        <v>118.7809385</v>
      </c>
      <c r="U445" s="28">
        <f>Q445*35.9%</f>
        <v>1218.3530549</v>
      </c>
      <c r="V445" s="28">
        <f>Q445*8.4%</f>
        <v>285.07425239999998</v>
      </c>
      <c r="W445" s="26">
        <f t="shared" si="120"/>
        <v>25976373127.619999</v>
      </c>
      <c r="X445" s="26">
        <f t="shared" si="121"/>
        <v>25976.373127620001</v>
      </c>
      <c r="Y445" s="26">
        <f t="shared" si="122"/>
        <v>468998051.31449997</v>
      </c>
      <c r="Z445" s="26">
        <f t="shared" si="123"/>
        <v>468.9980513145</v>
      </c>
      <c r="AA445" s="9">
        <f t="shared" si="124"/>
        <v>787505513382.20203</v>
      </c>
      <c r="AB445" s="9">
        <v>78.750551338220205</v>
      </c>
      <c r="AC445" s="9">
        <f t="shared" si="125"/>
        <v>189865832792.61499</v>
      </c>
      <c r="AD445" s="9">
        <v>189865.832792614</v>
      </c>
      <c r="AE445" s="21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  <c r="DT445" s="22"/>
      <c r="DU445" s="22"/>
      <c r="DV445" s="22"/>
      <c r="DW445" s="22"/>
      <c r="DX445" s="22"/>
      <c r="DY445" s="22"/>
      <c r="DZ445" s="22"/>
      <c r="EA445" s="22"/>
      <c r="EB445" s="22"/>
      <c r="EC445" s="22"/>
      <c r="ED445" s="22"/>
      <c r="EE445" s="22"/>
      <c r="EF445" s="22"/>
      <c r="EG445" s="22"/>
      <c r="EH445" s="22"/>
      <c r="EI445" s="22"/>
      <c r="EJ445" s="22"/>
      <c r="EK445" s="22"/>
      <c r="EL445" s="22"/>
      <c r="EM445" s="22"/>
      <c r="EN445" s="22"/>
      <c r="EO445" s="22"/>
      <c r="EP445" s="22"/>
      <c r="EQ445" s="22"/>
      <c r="ER445" s="22"/>
      <c r="ES445" s="22"/>
      <c r="ET445" s="22"/>
      <c r="EU445" s="22"/>
      <c r="EV445" s="22"/>
      <c r="EW445" s="22"/>
      <c r="EX445" s="22"/>
      <c r="EY445" s="22"/>
      <c r="EZ445" s="22"/>
      <c r="FA445" s="22"/>
      <c r="FB445" s="22"/>
      <c r="FC445" s="22"/>
      <c r="FD445" s="22"/>
      <c r="FE445" s="22"/>
      <c r="FF445" s="22"/>
      <c r="FG445" s="22"/>
      <c r="FH445" s="22"/>
      <c r="FI445" s="22"/>
      <c r="FJ445" s="22"/>
      <c r="FK445" s="22"/>
      <c r="FL445" s="22"/>
      <c r="FM445" s="22"/>
      <c r="FN445" s="22"/>
      <c r="FO445" s="22"/>
      <c r="FP445" s="22"/>
      <c r="FQ445" s="22"/>
      <c r="FR445" s="22"/>
      <c r="FS445" s="22"/>
      <c r="FT445" s="22"/>
      <c r="FU445" s="22"/>
      <c r="FV445" s="22"/>
      <c r="FW445" s="22"/>
      <c r="FX445" s="22"/>
      <c r="FY445" s="22"/>
      <c r="FZ445" s="22"/>
      <c r="GA445" s="22"/>
      <c r="GB445" s="22"/>
      <c r="GC445" s="22"/>
      <c r="GD445" s="22"/>
      <c r="GE445" s="22"/>
      <c r="GF445" s="22"/>
      <c r="GG445" s="22"/>
      <c r="GH445" s="22"/>
      <c r="GI445" s="22"/>
      <c r="GJ445" s="22"/>
      <c r="GK445" s="22"/>
      <c r="GL445" s="22"/>
      <c r="GM445" s="22"/>
      <c r="GN445" s="22"/>
      <c r="GO445" s="22"/>
      <c r="GP445" s="22"/>
      <c r="GQ445" s="22"/>
      <c r="GR445" s="22"/>
      <c r="GS445" s="22"/>
      <c r="GT445" s="22"/>
    </row>
    <row r="446" spans="1:204">
      <c r="A446" s="7" t="s">
        <v>135</v>
      </c>
      <c r="B446" s="8">
        <v>2010</v>
      </c>
      <c r="C446" s="23">
        <v>319.33999999999997</v>
      </c>
      <c r="D446" s="24">
        <v>220.15</v>
      </c>
      <c r="E446" s="32">
        <v>0.2</v>
      </c>
      <c r="F446" s="39">
        <v>14.116377999999999</v>
      </c>
      <c r="G446" s="26">
        <f t="shared" si="115"/>
        <v>801875080954.19995</v>
      </c>
      <c r="H446" s="26">
        <f t="shared" si="116"/>
        <v>80.18750809542</v>
      </c>
      <c r="I446" s="26">
        <f t="shared" si="117"/>
        <v>17388237313.200001</v>
      </c>
      <c r="J446" s="26">
        <f t="shared" si="134"/>
        <v>17388.237313199999</v>
      </c>
      <c r="K446" s="27">
        <v>57573</v>
      </c>
      <c r="L446" s="27">
        <v>54.57</v>
      </c>
      <c r="M446" s="26">
        <f t="shared" si="118"/>
        <v>2818691572.1336999</v>
      </c>
      <c r="N446" s="26">
        <f t="shared" si="135"/>
        <v>2818.6915721337</v>
      </c>
      <c r="O446" s="26">
        <f t="shared" si="119"/>
        <v>177744993360.75</v>
      </c>
      <c r="P446" s="26">
        <f t="shared" si="136"/>
        <v>177744.99336075</v>
      </c>
      <c r="Q446" s="27">
        <v>4291.4666999999999</v>
      </c>
      <c r="R446" s="28">
        <f>Q446*32.9%</f>
        <v>1411.8925443000001</v>
      </c>
      <c r="S446" s="28">
        <f>Q446*25%</f>
        <v>1072.866675</v>
      </c>
      <c r="T446" s="28">
        <f>Q446*3.6%</f>
        <v>154.4928012</v>
      </c>
      <c r="U446" s="28">
        <f>Q446*31%</f>
        <v>1330.354677</v>
      </c>
      <c r="V446" s="28">
        <f>Q446*7.5%</f>
        <v>321.86000250000001</v>
      </c>
      <c r="W446" s="26">
        <f t="shared" si="120"/>
        <v>33434774145.033001</v>
      </c>
      <c r="X446" s="26">
        <f t="shared" si="121"/>
        <v>33434.774145033</v>
      </c>
      <c r="Y446" s="26">
        <f t="shared" si="122"/>
        <v>599947044.65999997</v>
      </c>
      <c r="Z446" s="26">
        <f t="shared" si="123"/>
        <v>599.94704465999996</v>
      </c>
      <c r="AA446" s="9">
        <f t="shared" si="124"/>
        <v>838128546671.36694</v>
      </c>
      <c r="AB446" s="9">
        <v>83.812854667136705</v>
      </c>
      <c r="AC446" s="9">
        <f t="shared" si="125"/>
        <v>195733177718.60999</v>
      </c>
      <c r="AD446" s="9">
        <v>195733.17771861001</v>
      </c>
      <c r="AE446" s="21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  <c r="DT446" s="22"/>
      <c r="DU446" s="22"/>
      <c r="DV446" s="22"/>
      <c r="DW446" s="22"/>
      <c r="DX446" s="22"/>
      <c r="DY446" s="22"/>
      <c r="DZ446" s="22"/>
      <c r="EA446" s="22"/>
      <c r="EB446" s="22"/>
      <c r="EC446" s="22"/>
      <c r="ED446" s="22"/>
      <c r="EE446" s="22"/>
      <c r="EF446" s="22"/>
      <c r="EG446" s="22"/>
      <c r="EH446" s="22"/>
      <c r="EI446" s="22"/>
      <c r="EJ446" s="22"/>
      <c r="EK446" s="22"/>
      <c r="EL446" s="22"/>
      <c r="EM446" s="22"/>
      <c r="EN446" s="22"/>
      <c r="EO446" s="22"/>
      <c r="EP446" s="22"/>
      <c r="EQ446" s="22"/>
      <c r="ER446" s="22"/>
      <c r="ES446" s="22"/>
      <c r="ET446" s="22"/>
      <c r="EU446" s="22"/>
      <c r="EV446" s="22"/>
      <c r="EW446" s="22"/>
      <c r="EX446" s="22"/>
      <c r="EY446" s="22"/>
      <c r="EZ446" s="22"/>
      <c r="FA446" s="22"/>
      <c r="FB446" s="22"/>
      <c r="FC446" s="22"/>
      <c r="FD446" s="22"/>
      <c r="FE446" s="22"/>
      <c r="FF446" s="22"/>
      <c r="FG446" s="22"/>
      <c r="FH446" s="22"/>
      <c r="FI446" s="22"/>
      <c r="FJ446" s="22"/>
      <c r="FK446" s="22"/>
      <c r="FL446" s="22"/>
      <c r="FM446" s="22"/>
      <c r="FN446" s="22"/>
      <c r="FO446" s="22"/>
      <c r="FP446" s="22"/>
      <c r="FQ446" s="22"/>
      <c r="FR446" s="22"/>
      <c r="FS446" s="22"/>
      <c r="FT446" s="22"/>
      <c r="FU446" s="22"/>
      <c r="FV446" s="22"/>
      <c r="FW446" s="22"/>
      <c r="FX446" s="22"/>
      <c r="FY446" s="22"/>
      <c r="FZ446" s="22"/>
      <c r="GA446" s="22"/>
      <c r="GB446" s="22"/>
      <c r="GC446" s="22"/>
      <c r="GD446" s="22"/>
      <c r="GE446" s="22"/>
      <c r="GF446" s="22"/>
      <c r="GG446" s="22"/>
      <c r="GH446" s="22"/>
      <c r="GI446" s="22"/>
      <c r="GJ446" s="22"/>
      <c r="GK446" s="22"/>
      <c r="GL446" s="22"/>
      <c r="GM446" s="22"/>
      <c r="GN446" s="22"/>
      <c r="GO446" s="22"/>
      <c r="GP446" s="22"/>
      <c r="GQ446" s="22"/>
      <c r="GR446" s="22"/>
      <c r="GS446" s="22"/>
      <c r="GT446" s="22"/>
    </row>
    <row r="447" spans="1:204">
      <c r="A447" s="7" t="s">
        <v>135</v>
      </c>
      <c r="B447" s="8">
        <v>2011</v>
      </c>
      <c r="C447" s="23">
        <v>364.19</v>
      </c>
      <c r="D447" s="24">
        <v>265.07</v>
      </c>
      <c r="E447" s="32">
        <v>0.2</v>
      </c>
      <c r="F447" s="39">
        <v>14.6981</v>
      </c>
      <c r="G447" s="26">
        <f t="shared" si="115"/>
        <v>927743594590</v>
      </c>
      <c r="H447" s="26">
        <f t="shared" si="116"/>
        <v>92.774359458999996</v>
      </c>
      <c r="I447" s="26">
        <f t="shared" si="117"/>
        <v>19996584940</v>
      </c>
      <c r="J447" s="26">
        <f t="shared" si="134"/>
        <v>19996.584940000001</v>
      </c>
      <c r="K447" s="27">
        <v>51886</v>
      </c>
      <c r="L447" s="27">
        <v>57.16</v>
      </c>
      <c r="M447" s="26">
        <f t="shared" si="118"/>
        <v>2660830159.3592</v>
      </c>
      <c r="N447" s="26">
        <f t="shared" si="135"/>
        <v>2660.8301593592</v>
      </c>
      <c r="O447" s="26">
        <f t="shared" si="119"/>
        <v>167790347722</v>
      </c>
      <c r="P447" s="26">
        <f t="shared" si="136"/>
        <v>167790.34772200001</v>
      </c>
      <c r="Q447" s="27">
        <v>5835.5879999999997</v>
      </c>
      <c r="R447" s="28">
        <f>Q447*29.5%</f>
        <v>1721.49846</v>
      </c>
      <c r="S447" s="28">
        <f>Q447*23.7%</f>
        <v>1383.0343559999999</v>
      </c>
      <c r="T447" s="28">
        <f>Q447*15.2%</f>
        <v>887.00937599999997</v>
      </c>
      <c r="U447" s="28">
        <f>Q447*28.9%</f>
        <v>1686.4849320000001</v>
      </c>
      <c r="V447" s="28">
        <f>Q447*2.6%</f>
        <v>151.72528800000001</v>
      </c>
      <c r="W447" s="26">
        <f t="shared" si="120"/>
        <v>47475309462.239998</v>
      </c>
      <c r="X447" s="26">
        <f t="shared" si="121"/>
        <v>47475.309462240002</v>
      </c>
      <c r="Y447" s="26">
        <f t="shared" si="122"/>
        <v>862441550.51999998</v>
      </c>
      <c r="Z447" s="26">
        <f t="shared" si="123"/>
        <v>862.44155051999996</v>
      </c>
      <c r="AA447" s="9">
        <f t="shared" si="124"/>
        <v>977879734211.599</v>
      </c>
      <c r="AB447" s="9">
        <v>97.787973421159904</v>
      </c>
      <c r="AC447" s="9">
        <f t="shared" si="125"/>
        <v>188649374212.51999</v>
      </c>
      <c r="AD447" s="9">
        <v>188649.37421251999</v>
      </c>
      <c r="AE447" s="21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  <c r="DU447" s="22"/>
      <c r="DV447" s="22"/>
      <c r="DW447" s="22"/>
      <c r="DX447" s="22"/>
      <c r="DY447" s="22"/>
      <c r="DZ447" s="22"/>
      <c r="EA447" s="22"/>
      <c r="EB447" s="22"/>
      <c r="EC447" s="22"/>
      <c r="ED447" s="22"/>
      <c r="EE447" s="22"/>
      <c r="EF447" s="22"/>
      <c r="EG447" s="22"/>
      <c r="EH447" s="22"/>
      <c r="EI447" s="22"/>
      <c r="EJ447" s="22"/>
      <c r="EK447" s="22"/>
      <c r="EL447" s="22"/>
      <c r="EM447" s="22"/>
      <c r="EN447" s="22"/>
      <c r="EO447" s="22"/>
      <c r="EP447" s="22"/>
      <c r="EQ447" s="22"/>
      <c r="ER447" s="22"/>
      <c r="ES447" s="22"/>
      <c r="ET447" s="22"/>
      <c r="EU447" s="22"/>
      <c r="EV447" s="22"/>
      <c r="EW447" s="22"/>
      <c r="EX447" s="22"/>
      <c r="EY447" s="22"/>
      <c r="EZ447" s="22"/>
      <c r="FA447" s="22"/>
      <c r="FB447" s="22"/>
      <c r="FC447" s="22"/>
      <c r="FD447" s="22"/>
      <c r="FE447" s="22"/>
      <c r="FF447" s="22"/>
      <c r="FG447" s="22"/>
      <c r="FH447" s="22"/>
      <c r="FI447" s="22"/>
      <c r="FJ447" s="22"/>
      <c r="FK447" s="22"/>
      <c r="FL447" s="22"/>
      <c r="FM447" s="22"/>
      <c r="FN447" s="22"/>
      <c r="FO447" s="22"/>
      <c r="FP447" s="22"/>
      <c r="FQ447" s="22"/>
      <c r="FR447" s="22"/>
      <c r="FS447" s="22"/>
      <c r="FT447" s="22"/>
      <c r="FU447" s="22"/>
      <c r="FV447" s="22"/>
      <c r="FW447" s="22"/>
      <c r="FX447" s="22"/>
      <c r="FY447" s="22"/>
      <c r="FZ447" s="22"/>
      <c r="GA447" s="22"/>
      <c r="GB447" s="22"/>
      <c r="GC447" s="22"/>
      <c r="GD447" s="22"/>
      <c r="GE447" s="22"/>
      <c r="GF447" s="22"/>
      <c r="GG447" s="22"/>
      <c r="GH447" s="22"/>
      <c r="GI447" s="22"/>
      <c r="GJ447" s="22"/>
      <c r="GK447" s="22"/>
      <c r="GL447" s="22"/>
      <c r="GM447" s="22"/>
      <c r="GN447" s="22"/>
      <c r="GO447" s="22"/>
      <c r="GP447" s="22"/>
      <c r="GQ447" s="22"/>
      <c r="GR447" s="22"/>
      <c r="GS447" s="22"/>
      <c r="GT447" s="22"/>
    </row>
    <row r="448" spans="1:204">
      <c r="A448" s="7" t="s">
        <v>135</v>
      </c>
      <c r="B448" s="8">
        <v>2012</v>
      </c>
      <c r="C448" s="23">
        <v>379.75</v>
      </c>
      <c r="D448" s="24">
        <v>286.44</v>
      </c>
      <c r="E448" s="32">
        <v>0.21</v>
      </c>
      <c r="F448" s="39">
        <v>17.0059</v>
      </c>
      <c r="G448" s="26">
        <f t="shared" si="115"/>
        <v>1000709229010</v>
      </c>
      <c r="H448" s="26">
        <f t="shared" si="116"/>
        <v>100.070922901</v>
      </c>
      <c r="I448" s="26">
        <f t="shared" si="117"/>
        <v>21317836460</v>
      </c>
      <c r="J448" s="26">
        <f t="shared" si="134"/>
        <v>21317.836459999999</v>
      </c>
      <c r="K448" s="27" t="s">
        <v>136</v>
      </c>
      <c r="L448" s="27">
        <v>55.76</v>
      </c>
      <c r="M448" s="26">
        <f t="shared" si="118"/>
        <v>2723876520.2407999</v>
      </c>
      <c r="N448" s="26">
        <f t="shared" si="135"/>
        <v>2723.8765202407999</v>
      </c>
      <c r="O448" s="26">
        <f t="shared" si="119"/>
        <v>171766013278</v>
      </c>
      <c r="P448" s="26">
        <f t="shared" si="136"/>
        <v>171766.013278</v>
      </c>
      <c r="Q448" s="27">
        <v>7834.4628000000002</v>
      </c>
      <c r="R448" s="28">
        <f>Q448*28%</f>
        <v>2193.6495839999998</v>
      </c>
      <c r="S448" s="28">
        <f>Q448*24.4%</f>
        <v>1911.6089231999999</v>
      </c>
      <c r="T448" s="28">
        <f>Q448*12.8%</f>
        <v>1002.8112384</v>
      </c>
      <c r="U448" s="28">
        <f>Q448*32%</f>
        <v>2507.028096</v>
      </c>
      <c r="V448" s="28">
        <f>Q448*2.9%</f>
        <v>227.19942119999999</v>
      </c>
      <c r="W448" s="26">
        <f t="shared" si="120"/>
        <v>64160803168.367996</v>
      </c>
      <c r="X448" s="26">
        <f t="shared" si="121"/>
        <v>64160.803168368002</v>
      </c>
      <c r="Y448" s="26">
        <f t="shared" si="122"/>
        <v>1162281728.694</v>
      </c>
      <c r="Z448" s="26">
        <f t="shared" si="123"/>
        <v>1162.2817286940001</v>
      </c>
      <c r="AA448" s="9">
        <f t="shared" si="124"/>
        <v>1067593908698.61</v>
      </c>
      <c r="AB448" s="9">
        <v>106.75939086986099</v>
      </c>
      <c r="AC448" s="9">
        <f t="shared" si="125"/>
        <v>194246131466.694</v>
      </c>
      <c r="AD448" s="9">
        <v>194246.131466694</v>
      </c>
      <c r="AE448" s="21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  <c r="DU448" s="22"/>
      <c r="DV448" s="22"/>
      <c r="DW448" s="22"/>
      <c r="DX448" s="22"/>
      <c r="DY448" s="22"/>
      <c r="DZ448" s="22"/>
      <c r="EA448" s="22"/>
      <c r="EB448" s="22"/>
      <c r="EC448" s="22"/>
      <c r="ED448" s="22"/>
      <c r="EE448" s="22"/>
      <c r="EF448" s="22"/>
      <c r="EG448" s="22"/>
      <c r="EH448" s="22"/>
      <c r="EI448" s="22"/>
      <c r="EJ448" s="22"/>
      <c r="EK448" s="22"/>
      <c r="EL448" s="22"/>
      <c r="EM448" s="22"/>
      <c r="EN448" s="22"/>
      <c r="EO448" s="22"/>
      <c r="EP448" s="22"/>
      <c r="EQ448" s="22"/>
      <c r="ER448" s="22"/>
      <c r="ES448" s="22"/>
      <c r="ET448" s="22"/>
      <c r="EU448" s="22"/>
      <c r="EV448" s="22"/>
      <c r="EW448" s="22"/>
      <c r="EX448" s="22"/>
      <c r="EY448" s="22"/>
      <c r="EZ448" s="22"/>
      <c r="FA448" s="22"/>
      <c r="FB448" s="22"/>
      <c r="FC448" s="22"/>
      <c r="FD448" s="22"/>
      <c r="FE448" s="22"/>
      <c r="FF448" s="22"/>
      <c r="FG448" s="22"/>
      <c r="FH448" s="22"/>
      <c r="FI448" s="22"/>
      <c r="FJ448" s="22"/>
      <c r="FK448" s="22"/>
      <c r="FL448" s="22"/>
      <c r="FM448" s="22"/>
      <c r="FN448" s="22"/>
      <c r="FO448" s="22"/>
      <c r="FP448" s="22"/>
      <c r="FQ448" s="22"/>
      <c r="FR448" s="22"/>
      <c r="FS448" s="22"/>
      <c r="FT448" s="22"/>
      <c r="FU448" s="22"/>
      <c r="FV448" s="22"/>
      <c r="FW448" s="22"/>
      <c r="FX448" s="22"/>
      <c r="FY448" s="22"/>
      <c r="FZ448" s="22"/>
      <c r="GA448" s="22"/>
      <c r="GB448" s="22"/>
      <c r="GC448" s="22"/>
      <c r="GD448" s="22"/>
      <c r="GE448" s="22"/>
      <c r="GF448" s="22"/>
      <c r="GG448" s="22"/>
      <c r="GH448" s="22"/>
      <c r="GI448" s="22"/>
      <c r="GJ448" s="22"/>
      <c r="GK448" s="22"/>
      <c r="GL448" s="22"/>
      <c r="GM448" s="22"/>
      <c r="GN448" s="22"/>
      <c r="GO448" s="22"/>
      <c r="GP448" s="22"/>
      <c r="GQ448" s="22"/>
      <c r="GR448" s="22"/>
      <c r="GS448" s="22"/>
      <c r="GT448" s="22"/>
    </row>
    <row r="449" spans="1:204">
      <c r="A449" s="7" t="s">
        <v>135</v>
      </c>
      <c r="B449" s="8">
        <v>2013</v>
      </c>
      <c r="C449" s="23">
        <v>383.24</v>
      </c>
      <c r="D449" s="24">
        <v>212.01</v>
      </c>
      <c r="E449" s="32">
        <v>0.16</v>
      </c>
      <c r="F449" s="39">
        <v>17.592600000000001</v>
      </c>
      <c r="G449" s="26">
        <f t="shared" si="115"/>
        <v>872222345140</v>
      </c>
      <c r="H449" s="26">
        <f t="shared" si="116"/>
        <v>87.222234513999993</v>
      </c>
      <c r="I449" s="26">
        <f t="shared" si="117"/>
        <v>19654721240</v>
      </c>
      <c r="J449" s="26">
        <f t="shared" si="134"/>
        <v>19654.721239999999</v>
      </c>
      <c r="K449" s="27">
        <v>59849</v>
      </c>
      <c r="L449" s="27">
        <v>51.42</v>
      </c>
      <c r="M449" s="26">
        <f t="shared" si="118"/>
        <v>2760982879.3085999</v>
      </c>
      <c r="N449" s="26">
        <f t="shared" si="135"/>
        <v>2760.9828793085999</v>
      </c>
      <c r="O449" s="26">
        <f t="shared" si="119"/>
        <v>174105917938.5</v>
      </c>
      <c r="P449" s="26">
        <f t="shared" si="136"/>
        <v>174105.9179385</v>
      </c>
      <c r="Q449" s="27">
        <v>10078.175999999999</v>
      </c>
      <c r="R449" s="28">
        <f>Q449*28.1%</f>
        <v>2831.9674559999999</v>
      </c>
      <c r="S449" s="28">
        <f>Q449*25.6%</f>
        <v>2580.0130559999998</v>
      </c>
      <c r="T449" s="28">
        <f>Q449*10.6%</f>
        <v>1068.286656</v>
      </c>
      <c r="U449" s="28">
        <f>Q449*33.1%</f>
        <v>3335.876256</v>
      </c>
      <c r="V449" s="28">
        <f>Q449*2.7%</f>
        <v>272.11075199999999</v>
      </c>
      <c r="W449" s="26">
        <f t="shared" si="120"/>
        <v>83475314609.279999</v>
      </c>
      <c r="X449" s="26">
        <f t="shared" si="121"/>
        <v>83475.314609280002</v>
      </c>
      <c r="Y449" s="26">
        <f t="shared" si="122"/>
        <v>1505175585.5999999</v>
      </c>
      <c r="Z449" s="26">
        <f t="shared" si="123"/>
        <v>1505.1755856</v>
      </c>
      <c r="AA449" s="9">
        <f t="shared" si="124"/>
        <v>958458642628.58899</v>
      </c>
      <c r="AB449" s="9">
        <v>95.845864262858896</v>
      </c>
      <c r="AC449" s="9">
        <f t="shared" si="125"/>
        <v>195265814764.10001</v>
      </c>
      <c r="AD449" s="9">
        <v>195265.81476410001</v>
      </c>
      <c r="AE449" s="21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  <c r="DU449" s="22"/>
      <c r="DV449" s="22"/>
      <c r="DW449" s="22"/>
      <c r="DX449" s="22"/>
      <c r="DY449" s="22"/>
      <c r="DZ449" s="22"/>
      <c r="EA449" s="22"/>
      <c r="EB449" s="22"/>
      <c r="EC449" s="22"/>
      <c r="ED449" s="22"/>
      <c r="EE449" s="22"/>
      <c r="EF449" s="22"/>
      <c r="EG449" s="22"/>
      <c r="EH449" s="22"/>
      <c r="EI449" s="22"/>
      <c r="EJ449" s="22"/>
      <c r="EK449" s="22"/>
      <c r="EL449" s="22"/>
      <c r="EM449" s="22"/>
      <c r="EN449" s="22"/>
      <c r="EO449" s="22"/>
      <c r="EP449" s="22"/>
      <c r="EQ449" s="22"/>
      <c r="ER449" s="22"/>
      <c r="ES449" s="22"/>
      <c r="ET449" s="22"/>
      <c r="EU449" s="22"/>
      <c r="EV449" s="22"/>
      <c r="EW449" s="22"/>
      <c r="EX449" s="22"/>
      <c r="EY449" s="22"/>
      <c r="EZ449" s="22"/>
      <c r="FA449" s="22"/>
      <c r="FB449" s="22"/>
      <c r="FC449" s="22"/>
      <c r="FD449" s="22"/>
      <c r="FE449" s="22"/>
      <c r="FF449" s="22"/>
      <c r="FG449" s="22"/>
      <c r="FH449" s="22"/>
      <c r="FI449" s="22"/>
      <c r="FJ449" s="22"/>
      <c r="FK449" s="22"/>
      <c r="FL449" s="22"/>
      <c r="FM449" s="22"/>
      <c r="FN449" s="22"/>
      <c r="FO449" s="22"/>
      <c r="FP449" s="22"/>
      <c r="FQ449" s="22"/>
      <c r="FR449" s="22"/>
      <c r="FS449" s="22"/>
      <c r="FT449" s="22"/>
      <c r="FU449" s="22"/>
      <c r="FV449" s="22"/>
      <c r="FW449" s="22"/>
      <c r="FX449" s="22"/>
      <c r="FY449" s="22"/>
      <c r="FZ449" s="22"/>
      <c r="GA449" s="22"/>
      <c r="GB449" s="22"/>
      <c r="GC449" s="22"/>
      <c r="GD449" s="22"/>
      <c r="GE449" s="22"/>
      <c r="GF449" s="22"/>
      <c r="GG449" s="22"/>
      <c r="GH449" s="22"/>
      <c r="GI449" s="22"/>
      <c r="GJ449" s="22"/>
      <c r="GK449" s="22"/>
      <c r="GL449" s="22"/>
      <c r="GM449" s="22"/>
      <c r="GN449" s="22"/>
      <c r="GO449" s="22"/>
      <c r="GP449" s="22"/>
      <c r="GQ449" s="22"/>
      <c r="GR449" s="22"/>
      <c r="GS449" s="22"/>
      <c r="GT449" s="22"/>
    </row>
    <row r="450" spans="1:204">
      <c r="A450" s="7" t="s">
        <v>135</v>
      </c>
      <c r="B450" s="8">
        <v>2014</v>
      </c>
      <c r="C450" s="23">
        <v>377.87</v>
      </c>
      <c r="D450" s="24">
        <v>229.02</v>
      </c>
      <c r="E450" s="32">
        <v>0.17</v>
      </c>
      <c r="F450" s="39">
        <v>17.2562</v>
      </c>
      <c r="G450" s="26">
        <f t="shared" ref="G450:G510" si="137">(31.6%*27*C450+13.8%*133*D450+10.6%*106*E450+64.7%*137*F450)*100000000</f>
        <v>895890235180</v>
      </c>
      <c r="H450" s="26">
        <f t="shared" ref="H450:H510" si="138">G450/10000000000</f>
        <v>89.589023518000005</v>
      </c>
      <c r="I450" s="26">
        <f t="shared" ref="I450:I510" si="139">(31.6%*C450*1+13.8%*D450*1.8+10.6%*E450*0.9+64.7%*F450*2)*100000000</f>
        <v>19864122880</v>
      </c>
      <c r="J450" s="26">
        <f t="shared" si="134"/>
        <v>19864.122879999999</v>
      </c>
      <c r="K450" s="27">
        <v>59974</v>
      </c>
      <c r="L450" s="27">
        <v>48.27</v>
      </c>
      <c r="M450" s="26">
        <f t="shared" ref="M450:M510" si="140">K450*L450*2.458*365</f>
        <v>2597257787.7066002</v>
      </c>
      <c r="N450" s="26">
        <f t="shared" si="135"/>
        <v>2597.2577877066001</v>
      </c>
      <c r="O450" s="26">
        <f t="shared" ref="O450:O510" si="141">K450*L450*155*365</f>
        <v>163781512243.5</v>
      </c>
      <c r="P450" s="26">
        <f t="shared" si="136"/>
        <v>163781.51224350001</v>
      </c>
      <c r="Q450" s="27">
        <v>12665.075000000001</v>
      </c>
      <c r="R450" s="28">
        <f>Q450*14.2%</f>
        <v>1798.44065</v>
      </c>
      <c r="S450" s="28">
        <f>Q450*50.1%</f>
        <v>6345.2025750000003</v>
      </c>
      <c r="T450" s="28">
        <f>Q450*9.1%</f>
        <v>1152.521825</v>
      </c>
      <c r="U450" s="28">
        <f>Q450*24%</f>
        <v>3039.6179999999999</v>
      </c>
      <c r="V450" s="28">
        <f>Q450*2.6%</f>
        <v>329.29194999999999</v>
      </c>
      <c r="W450" s="26">
        <f t="shared" ref="W450:W511" si="142">(417*R450+1670*S450+786*T450+591*U450+172*V450)*10000</f>
        <v>141053726591.5</v>
      </c>
      <c r="X450" s="26">
        <f t="shared" ref="X450:X511" si="143">W450/1000000</f>
        <v>141053.72659149999</v>
      </c>
      <c r="Y450" s="26">
        <f t="shared" ref="Y450:Y511" si="144">(8.5*R450+26.5*S450+16*T450+12*U450+3.5*V450)*10000</f>
        <v>2395029007.875</v>
      </c>
      <c r="Z450" s="26">
        <f t="shared" ref="Z450:Z511" si="145">Y450/1000000</f>
        <v>2395.0290078749999</v>
      </c>
      <c r="AA450" s="9">
        <f t="shared" si="124"/>
        <v>1039541219559.21</v>
      </c>
      <c r="AB450" s="9">
        <v>103.954121955921</v>
      </c>
      <c r="AC450" s="9">
        <f t="shared" si="125"/>
        <v>186040664131.375</v>
      </c>
      <c r="AD450" s="9">
        <v>186040.664131375</v>
      </c>
      <c r="AE450" s="21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  <c r="DU450" s="22"/>
      <c r="DV450" s="22"/>
      <c r="DW450" s="22"/>
      <c r="DX450" s="22"/>
      <c r="DY450" s="22"/>
      <c r="DZ450" s="22"/>
      <c r="EA450" s="22"/>
      <c r="EB450" s="22"/>
      <c r="EC450" s="22"/>
      <c r="ED450" s="22"/>
      <c r="EE450" s="22"/>
      <c r="EF450" s="22"/>
      <c r="EG450" s="22"/>
      <c r="EH450" s="22"/>
      <c r="EI450" s="22"/>
      <c r="EJ450" s="22"/>
      <c r="EK450" s="22"/>
      <c r="EL450" s="22"/>
      <c r="EM450" s="22"/>
      <c r="EN450" s="22"/>
      <c r="EO450" s="22"/>
      <c r="EP450" s="22"/>
      <c r="EQ450" s="22"/>
      <c r="ER450" s="22"/>
      <c r="ES450" s="22"/>
      <c r="ET450" s="22"/>
      <c r="EU450" s="22"/>
      <c r="EV450" s="22"/>
      <c r="EW450" s="22"/>
      <c r="EX450" s="22"/>
      <c r="EY450" s="22"/>
      <c r="EZ450" s="22"/>
      <c r="FA450" s="22"/>
      <c r="FB450" s="22"/>
      <c r="FC450" s="22"/>
      <c r="FD450" s="22"/>
      <c r="FE450" s="22"/>
      <c r="FF450" s="22"/>
      <c r="FG450" s="22"/>
      <c r="FH450" s="22"/>
      <c r="FI450" s="22"/>
      <c r="FJ450" s="22"/>
      <c r="FK450" s="22"/>
      <c r="FL450" s="22"/>
      <c r="FM450" s="22"/>
      <c r="FN450" s="22"/>
      <c r="FO450" s="22"/>
      <c r="FP450" s="22"/>
      <c r="FQ450" s="22"/>
      <c r="FR450" s="22"/>
      <c r="FS450" s="22"/>
      <c r="FT450" s="22"/>
      <c r="FU450" s="22"/>
      <c r="FV450" s="22"/>
      <c r="FW450" s="22"/>
      <c r="FX450" s="22"/>
      <c r="FY450" s="22"/>
      <c r="FZ450" s="22"/>
      <c r="GA450" s="22"/>
      <c r="GB450" s="22"/>
      <c r="GC450" s="22"/>
      <c r="GD450" s="22"/>
      <c r="GE450" s="22"/>
      <c r="GF450" s="22"/>
      <c r="GG450" s="22"/>
      <c r="GH450" s="22"/>
      <c r="GI450" s="22"/>
      <c r="GJ450" s="22"/>
      <c r="GK450" s="22"/>
      <c r="GL450" s="22"/>
      <c r="GM450" s="22"/>
      <c r="GN450" s="22"/>
      <c r="GO450" s="22"/>
      <c r="GP450" s="22"/>
      <c r="GQ450" s="22"/>
      <c r="GR450" s="22"/>
      <c r="GS450" s="22"/>
      <c r="GT450" s="22"/>
    </row>
    <row r="451" spans="1:204">
      <c r="A451" s="7" t="s">
        <v>135</v>
      </c>
      <c r="B451" s="8">
        <v>2015</v>
      </c>
      <c r="C451" s="23">
        <v>370.74</v>
      </c>
      <c r="D451" s="24">
        <v>248.75</v>
      </c>
      <c r="E451" s="32">
        <v>0.17</v>
      </c>
      <c r="F451" s="39">
        <v>21.447900000000001</v>
      </c>
      <c r="G451" s="26">
        <f t="shared" si="137"/>
        <v>963174170810</v>
      </c>
      <c r="H451" s="26">
        <f t="shared" si="138"/>
        <v>96.317417081000002</v>
      </c>
      <c r="I451" s="26">
        <f t="shared" si="139"/>
        <v>20671314060</v>
      </c>
      <c r="J451" s="26">
        <f t="shared" si="134"/>
        <v>20671.314060000001</v>
      </c>
      <c r="K451" s="27">
        <v>55971</v>
      </c>
      <c r="L451" s="27">
        <v>47.25</v>
      </c>
      <c r="M451" s="26">
        <f t="shared" si="140"/>
        <v>2372682472.8074999</v>
      </c>
      <c r="N451" s="26">
        <f t="shared" si="135"/>
        <v>2372.6824728074998</v>
      </c>
      <c r="O451" s="26">
        <f t="shared" si="141"/>
        <v>149619928106.25</v>
      </c>
      <c r="P451" s="26">
        <f t="shared" si="136"/>
        <v>149619.92810625001</v>
      </c>
      <c r="Q451" s="27">
        <v>15638.450999999999</v>
      </c>
      <c r="R451" s="28">
        <f>Q451*13.9%</f>
        <v>2173.7446890000001</v>
      </c>
      <c r="S451" s="28">
        <f>Q451*48.3%</f>
        <v>7553.3718330000002</v>
      </c>
      <c r="T451" s="28">
        <f>Q451*8.1%</f>
        <v>1266.7145310000001</v>
      </c>
      <c r="U451" s="28">
        <f>Q451*27.2%</f>
        <v>4253.6586719999996</v>
      </c>
      <c r="V451" s="28">
        <f>Q451*2.5%</f>
        <v>390.961275</v>
      </c>
      <c r="W451" s="26">
        <f t="shared" si="142"/>
        <v>170973777322.41</v>
      </c>
      <c r="X451" s="26">
        <f t="shared" si="143"/>
        <v>170973.77732240999</v>
      </c>
      <c r="Y451" s="26">
        <f t="shared" si="144"/>
        <v>2913208844.5349998</v>
      </c>
      <c r="Z451" s="26">
        <f t="shared" si="145"/>
        <v>2913.208844535</v>
      </c>
      <c r="AA451" s="9">
        <f t="shared" ref="AA451:AA511" si="146">G451+M451+W451</f>
        <v>1136520630605.22</v>
      </c>
      <c r="AB451" s="9">
        <v>113.652063060522</v>
      </c>
      <c r="AC451" s="9">
        <f t="shared" ref="AC451:AC511" si="147">I451+O451+Y451</f>
        <v>173204451010.785</v>
      </c>
      <c r="AD451" s="9">
        <v>173204.45101078501</v>
      </c>
      <c r="AE451" s="21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  <c r="DU451" s="22"/>
      <c r="DV451" s="22"/>
      <c r="DW451" s="22"/>
      <c r="DX451" s="22"/>
      <c r="DY451" s="22"/>
      <c r="DZ451" s="22"/>
      <c r="EA451" s="22"/>
      <c r="EB451" s="22"/>
      <c r="EC451" s="22"/>
      <c r="ED451" s="22"/>
      <c r="EE451" s="22"/>
      <c r="EF451" s="22"/>
      <c r="EG451" s="22"/>
      <c r="EH451" s="22"/>
      <c r="EI451" s="22"/>
      <c r="EJ451" s="22"/>
      <c r="EK451" s="22"/>
      <c r="EL451" s="22"/>
      <c r="EM451" s="22"/>
      <c r="EN451" s="22"/>
      <c r="EO451" s="22"/>
      <c r="EP451" s="22"/>
      <c r="EQ451" s="22"/>
      <c r="ER451" s="22"/>
      <c r="ES451" s="22"/>
      <c r="ET451" s="22"/>
      <c r="EU451" s="22"/>
      <c r="EV451" s="22"/>
      <c r="EW451" s="22"/>
      <c r="EX451" s="22"/>
      <c r="EY451" s="22"/>
      <c r="EZ451" s="22"/>
      <c r="FA451" s="22"/>
      <c r="FB451" s="22"/>
      <c r="FC451" s="22"/>
      <c r="FD451" s="22"/>
      <c r="FE451" s="22"/>
      <c r="FF451" s="22"/>
      <c r="FG451" s="22"/>
      <c r="FH451" s="22"/>
      <c r="FI451" s="22"/>
      <c r="FJ451" s="22"/>
      <c r="FK451" s="22"/>
      <c r="FL451" s="22"/>
      <c r="FM451" s="22"/>
      <c r="FN451" s="22"/>
      <c r="FO451" s="22"/>
      <c r="FP451" s="22"/>
      <c r="FQ451" s="22"/>
      <c r="FR451" s="22"/>
      <c r="FS451" s="22"/>
      <c r="FT451" s="22"/>
      <c r="FU451" s="22"/>
      <c r="FV451" s="22"/>
      <c r="FW451" s="22"/>
      <c r="FX451" s="22"/>
      <c r="FY451" s="22"/>
      <c r="FZ451" s="22"/>
      <c r="GA451" s="22"/>
      <c r="GB451" s="22"/>
      <c r="GC451" s="22"/>
      <c r="GD451" s="22"/>
      <c r="GE451" s="22"/>
      <c r="GF451" s="22"/>
      <c r="GG451" s="22"/>
      <c r="GH451" s="22"/>
      <c r="GI451" s="22"/>
      <c r="GJ451" s="22"/>
      <c r="GK451" s="22"/>
      <c r="GL451" s="22"/>
      <c r="GM451" s="22"/>
      <c r="GN451" s="22"/>
      <c r="GO451" s="22"/>
      <c r="GP451" s="22"/>
      <c r="GQ451" s="22"/>
      <c r="GR451" s="22"/>
      <c r="GS451" s="22"/>
      <c r="GT451" s="22"/>
    </row>
    <row r="452" spans="1:204">
      <c r="A452" s="7" t="s">
        <v>135</v>
      </c>
      <c r="B452" s="8">
        <v>2016</v>
      </c>
      <c r="C452" s="23">
        <v>359.96</v>
      </c>
      <c r="D452" s="24">
        <v>253.26</v>
      </c>
      <c r="E452" s="32">
        <v>0.17</v>
      </c>
      <c r="F452" s="39">
        <v>22.2941</v>
      </c>
      <c r="G452" s="26">
        <f t="shared" si="137"/>
        <v>969754960990</v>
      </c>
      <c r="H452" s="26">
        <f t="shared" si="138"/>
        <v>96.975496098999997</v>
      </c>
      <c r="I452" s="26">
        <f t="shared" si="139"/>
        <v>20552192740</v>
      </c>
      <c r="J452" s="26">
        <f t="shared" si="134"/>
        <v>20552.192739999999</v>
      </c>
      <c r="K452" s="27">
        <v>65297</v>
      </c>
      <c r="L452" s="27">
        <v>46.9</v>
      </c>
      <c r="M452" s="26">
        <f t="shared" si="140"/>
        <v>2747519695.0809999</v>
      </c>
      <c r="N452" s="26">
        <f t="shared" si="135"/>
        <v>2747.519695081</v>
      </c>
      <c r="O452" s="26">
        <f t="shared" si="141"/>
        <v>173256937647.5</v>
      </c>
      <c r="P452" s="26">
        <f t="shared" si="136"/>
        <v>173256.93764749999</v>
      </c>
      <c r="Q452" s="27">
        <v>19096.148000000001</v>
      </c>
      <c r="R452" s="28">
        <f>Q452*29.5%</f>
        <v>5633.36366</v>
      </c>
      <c r="S452" s="28">
        <f>Q452*30.1%</f>
        <v>5747.9405479999996</v>
      </c>
      <c r="T452" s="28">
        <f>Q452*12.6%</f>
        <v>2406.1146480000002</v>
      </c>
      <c r="U452" s="28">
        <f>Q452*22.1%</f>
        <v>4220.2487080000001</v>
      </c>
      <c r="V452" s="28">
        <f>Q452*5.6%</f>
        <v>1069.384288</v>
      </c>
      <c r="W452" s="26">
        <f t="shared" si="142"/>
        <v>165174805586.72</v>
      </c>
      <c r="X452" s="26">
        <f t="shared" si="143"/>
        <v>165174.80558672</v>
      </c>
      <c r="Y452" s="26">
        <f t="shared" si="144"/>
        <v>2930876795.04</v>
      </c>
      <c r="Z452" s="26">
        <f t="shared" si="145"/>
        <v>2930.8767950400002</v>
      </c>
      <c r="AA452" s="9">
        <f t="shared" si="146"/>
        <v>1137677286271.8</v>
      </c>
      <c r="AB452" s="9">
        <v>113.76772862718001</v>
      </c>
      <c r="AC452" s="9">
        <f t="shared" si="147"/>
        <v>196740007182.54001</v>
      </c>
      <c r="AD452" s="9">
        <v>196740.00718253999</v>
      </c>
      <c r="AE452" s="21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  <c r="DU452" s="22"/>
      <c r="DV452" s="22"/>
      <c r="DW452" s="22"/>
      <c r="DX452" s="22"/>
      <c r="DY452" s="22"/>
      <c r="DZ452" s="22"/>
      <c r="EA452" s="22"/>
      <c r="EB452" s="22"/>
      <c r="EC452" s="22"/>
      <c r="ED452" s="22"/>
      <c r="EE452" s="22"/>
      <c r="EF452" s="22"/>
      <c r="EG452" s="22"/>
      <c r="EH452" s="22"/>
      <c r="EI452" s="22"/>
      <c r="EJ452" s="22"/>
      <c r="EK452" s="22"/>
      <c r="EL452" s="22"/>
      <c r="EM452" s="22"/>
      <c r="EN452" s="22"/>
      <c r="EO452" s="22"/>
      <c r="EP452" s="22"/>
      <c r="EQ452" s="22"/>
      <c r="ER452" s="22"/>
      <c r="ES452" s="22"/>
      <c r="ET452" s="22"/>
      <c r="EU452" s="22"/>
      <c r="EV452" s="22"/>
      <c r="EW452" s="22"/>
      <c r="EX452" s="22"/>
      <c r="EY452" s="22"/>
      <c r="EZ452" s="22"/>
      <c r="FA452" s="22"/>
      <c r="FB452" s="22"/>
      <c r="FC452" s="22"/>
      <c r="FD452" s="22"/>
      <c r="FE452" s="22"/>
      <c r="FF452" s="22"/>
      <c r="FG452" s="22"/>
      <c r="FH452" s="22"/>
      <c r="FI452" s="22"/>
      <c r="FJ452" s="22"/>
      <c r="FK452" s="22"/>
      <c r="FL452" s="22"/>
      <c r="FM452" s="22"/>
      <c r="FN452" s="22"/>
      <c r="FO452" s="22"/>
      <c r="FP452" s="22"/>
      <c r="FQ452" s="22"/>
      <c r="FR452" s="22"/>
      <c r="FS452" s="22"/>
      <c r="FT452" s="22"/>
      <c r="FU452" s="22"/>
      <c r="FV452" s="22"/>
      <c r="FW452" s="22"/>
      <c r="FX452" s="22"/>
      <c r="FY452" s="22"/>
      <c r="FZ452" s="22"/>
      <c r="GA452" s="22"/>
      <c r="GB452" s="22"/>
      <c r="GC452" s="22"/>
      <c r="GD452" s="22"/>
      <c r="GE452" s="22"/>
      <c r="GF452" s="22"/>
      <c r="GG452" s="22"/>
      <c r="GH452" s="22"/>
      <c r="GI452" s="22"/>
      <c r="GJ452" s="22"/>
      <c r="GK452" s="22"/>
      <c r="GL452" s="22"/>
      <c r="GM452" s="22"/>
      <c r="GN452" s="22"/>
      <c r="GO452" s="22"/>
      <c r="GP452" s="22"/>
      <c r="GQ452" s="22"/>
      <c r="GR452" s="22"/>
      <c r="GS452" s="22"/>
      <c r="GT452" s="22"/>
    </row>
    <row r="453" spans="1:204">
      <c r="A453" s="7" t="s">
        <v>135</v>
      </c>
      <c r="B453" s="8">
        <v>2017</v>
      </c>
      <c r="C453" s="23">
        <v>371.71</v>
      </c>
      <c r="D453" s="24">
        <v>247.76</v>
      </c>
      <c r="E453" s="32">
        <v>0.17</v>
      </c>
      <c r="F453" s="39">
        <v>23.482645999999999</v>
      </c>
      <c r="G453" s="26">
        <f t="shared" si="137"/>
        <v>980220513879.40002</v>
      </c>
      <c r="H453" s="26">
        <f t="shared" si="138"/>
        <v>98.022051387939996</v>
      </c>
      <c r="I453" s="26">
        <f t="shared" si="139"/>
        <v>20940670592.400002</v>
      </c>
      <c r="J453" s="26">
        <f t="shared" si="134"/>
        <v>20940.670592400002</v>
      </c>
      <c r="K453" s="27">
        <v>63789</v>
      </c>
      <c r="L453" s="27">
        <v>44.65</v>
      </c>
      <c r="M453" s="26">
        <f t="shared" si="140"/>
        <v>2555300618.8544998</v>
      </c>
      <c r="N453" s="26">
        <f t="shared" si="135"/>
        <v>2555.3006188545</v>
      </c>
      <c r="O453" s="26">
        <f t="shared" si="141"/>
        <v>161135718438.75</v>
      </c>
      <c r="P453" s="26">
        <f t="shared" si="136"/>
        <v>161135.71843874999</v>
      </c>
      <c r="Q453" s="27">
        <v>23896.883000000002</v>
      </c>
      <c r="R453" s="28">
        <f>Q453*29.4%</f>
        <v>7025.6836020000001</v>
      </c>
      <c r="S453" s="28">
        <f>Q453*24.8%</f>
        <v>5926.4269839999997</v>
      </c>
      <c r="T453" s="28">
        <f>Q453*11.9%</f>
        <v>2843.729077</v>
      </c>
      <c r="U453" s="28">
        <f>Q453*29.8%</f>
        <v>7121.2711339999996</v>
      </c>
      <c r="V453" s="28">
        <f>Q453*4.1%</f>
        <v>979.77220299999999</v>
      </c>
      <c r="W453" s="26">
        <f t="shared" si="142"/>
        <v>194392062389.45999</v>
      </c>
      <c r="X453" s="26">
        <f t="shared" si="143"/>
        <v>194392.06238946001</v>
      </c>
      <c r="Y453" s="26">
        <f t="shared" si="144"/>
        <v>3511527472.4349999</v>
      </c>
      <c r="Z453" s="26">
        <f t="shared" si="145"/>
        <v>3511.5274724350002</v>
      </c>
      <c r="AA453" s="9">
        <f t="shared" si="146"/>
        <v>1177167876887.71</v>
      </c>
      <c r="AB453" s="9">
        <v>117.71678768877101</v>
      </c>
      <c r="AC453" s="9">
        <f t="shared" si="147"/>
        <v>185587916503.58499</v>
      </c>
      <c r="AD453" s="9">
        <v>185587.916503585</v>
      </c>
      <c r="AE453" s="21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  <c r="DU453" s="22"/>
      <c r="DV453" s="22"/>
      <c r="DW453" s="22"/>
      <c r="DX453" s="22"/>
      <c r="DY453" s="22"/>
      <c r="DZ453" s="22"/>
      <c r="EA453" s="22"/>
      <c r="EB453" s="22"/>
      <c r="EC453" s="22"/>
      <c r="ED453" s="22"/>
      <c r="EE453" s="22"/>
      <c r="EF453" s="22"/>
      <c r="EG453" s="22"/>
      <c r="EH453" s="22"/>
      <c r="EI453" s="22"/>
      <c r="EJ453" s="22"/>
      <c r="EK453" s="22"/>
      <c r="EL453" s="22"/>
      <c r="EM453" s="22"/>
      <c r="EN453" s="22"/>
      <c r="EO453" s="22"/>
      <c r="EP453" s="22"/>
      <c r="EQ453" s="22"/>
      <c r="ER453" s="22"/>
      <c r="ES453" s="22"/>
      <c r="ET453" s="22"/>
      <c r="EU453" s="22"/>
      <c r="EV453" s="22"/>
      <c r="EW453" s="22"/>
      <c r="EX453" s="22"/>
      <c r="EY453" s="22"/>
      <c r="EZ453" s="22"/>
      <c r="FA453" s="22"/>
      <c r="FB453" s="22"/>
      <c r="FC453" s="22"/>
      <c r="FD453" s="22"/>
      <c r="FE453" s="22"/>
      <c r="FF453" s="22"/>
      <c r="FG453" s="22"/>
      <c r="FH453" s="22"/>
      <c r="FI453" s="22"/>
      <c r="FJ453" s="22"/>
      <c r="FK453" s="22"/>
      <c r="FL453" s="22"/>
      <c r="FM453" s="22"/>
      <c r="FN453" s="22"/>
      <c r="FO453" s="22"/>
      <c r="FP453" s="22"/>
      <c r="FQ453" s="22"/>
      <c r="FR453" s="22"/>
      <c r="FS453" s="22"/>
      <c r="FT453" s="22"/>
      <c r="FU453" s="22"/>
      <c r="FV453" s="22"/>
      <c r="FW453" s="22"/>
      <c r="FX453" s="22"/>
      <c r="FY453" s="22"/>
      <c r="FZ453" s="22"/>
      <c r="GA453" s="22"/>
      <c r="GB453" s="22"/>
      <c r="GC453" s="22"/>
      <c r="GD453" s="22"/>
      <c r="GE453" s="22"/>
      <c r="GF453" s="22"/>
      <c r="GG453" s="22"/>
      <c r="GH453" s="22"/>
      <c r="GI453" s="22"/>
      <c r="GJ453" s="22"/>
      <c r="GK453" s="22"/>
      <c r="GL453" s="22"/>
      <c r="GM453" s="22"/>
      <c r="GN453" s="22"/>
      <c r="GO453" s="22"/>
      <c r="GP453" s="22"/>
      <c r="GQ453" s="22"/>
      <c r="GR453" s="22"/>
      <c r="GS453" s="22"/>
      <c r="GT453" s="22"/>
    </row>
    <row r="454" spans="1:204">
      <c r="A454" s="7" t="s">
        <v>135</v>
      </c>
      <c r="B454" s="8">
        <v>2018</v>
      </c>
      <c r="C454" s="23">
        <v>401.28</v>
      </c>
      <c r="D454" s="24">
        <v>233.31</v>
      </c>
      <c r="E454" s="32">
        <v>0.13</v>
      </c>
      <c r="F454" s="39">
        <v>24.473385</v>
      </c>
      <c r="G454" s="26">
        <f t="shared" si="137"/>
        <v>987664975301.5</v>
      </c>
      <c r="H454" s="26">
        <f t="shared" si="138"/>
        <v>98.766497530150005</v>
      </c>
      <c r="I454" s="26">
        <f t="shared" si="139"/>
        <v>21643964619</v>
      </c>
      <c r="J454" s="26">
        <f t="shared" si="134"/>
        <v>21643.964618999998</v>
      </c>
      <c r="K454" s="27">
        <v>68830</v>
      </c>
      <c r="L454" s="27">
        <v>44.53</v>
      </c>
      <c r="M454" s="26">
        <f t="shared" si="140"/>
        <v>2749825960.283</v>
      </c>
      <c r="N454" s="26">
        <f t="shared" si="135"/>
        <v>2749.8259602829999</v>
      </c>
      <c r="O454" s="26">
        <f t="shared" si="141"/>
        <v>173402369342.5</v>
      </c>
      <c r="P454" s="26">
        <f t="shared" si="136"/>
        <v>173402.36934249999</v>
      </c>
      <c r="Q454" s="27">
        <v>30201.012999999999</v>
      </c>
      <c r="R454" s="28">
        <f>Q454*28.7%</f>
        <v>8667.6907310000006</v>
      </c>
      <c r="S454" s="28">
        <f>Q454*24.4%</f>
        <v>7369.0471719999996</v>
      </c>
      <c r="T454" s="28">
        <f>Q454*13.3%</f>
        <v>4016.7347289999998</v>
      </c>
      <c r="U454" s="28">
        <f>Q454*29.5%</f>
        <v>8909.2988349999996</v>
      </c>
      <c r="V454" s="28">
        <f>Q454*4%</f>
        <v>1208.04052</v>
      </c>
      <c r="W454" s="26">
        <f t="shared" si="142"/>
        <v>245510678899.85999</v>
      </c>
      <c r="X454" s="26">
        <f t="shared" si="143"/>
        <v>245510.67889986001</v>
      </c>
      <c r="Y454" s="26">
        <f t="shared" si="144"/>
        <v>4443626047.7550001</v>
      </c>
      <c r="Z454" s="26">
        <f t="shared" si="145"/>
        <v>4443.6260477550004</v>
      </c>
      <c r="AA454" s="9">
        <f t="shared" si="146"/>
        <v>1235925480161.6399</v>
      </c>
      <c r="AB454" s="9">
        <v>123.592548016164</v>
      </c>
      <c r="AC454" s="9">
        <f t="shared" si="147"/>
        <v>199489960009.255</v>
      </c>
      <c r="AD454" s="9">
        <v>199489.96000925501</v>
      </c>
      <c r="AE454" s="21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  <c r="DU454" s="22"/>
      <c r="DV454" s="22"/>
      <c r="DW454" s="22"/>
      <c r="DX454" s="22"/>
      <c r="DY454" s="22"/>
      <c r="DZ454" s="22"/>
      <c r="EA454" s="22"/>
      <c r="EB454" s="22"/>
      <c r="EC454" s="22"/>
      <c r="ED454" s="22"/>
      <c r="EE454" s="22"/>
      <c r="EF454" s="22"/>
      <c r="EG454" s="22"/>
      <c r="EH454" s="22"/>
      <c r="EI454" s="22"/>
      <c r="EJ454" s="22"/>
      <c r="EK454" s="22"/>
      <c r="EL454" s="22"/>
      <c r="EM454" s="22"/>
      <c r="EN454" s="22"/>
      <c r="EO454" s="22"/>
      <c r="EP454" s="22"/>
      <c r="EQ454" s="22"/>
      <c r="ER454" s="22"/>
      <c r="ES454" s="22"/>
      <c r="ET454" s="22"/>
      <c r="EU454" s="22"/>
      <c r="EV454" s="22"/>
      <c r="EW454" s="22"/>
      <c r="EX454" s="22"/>
      <c r="EY454" s="22"/>
      <c r="EZ454" s="22"/>
      <c r="FA454" s="22"/>
      <c r="FB454" s="22"/>
      <c r="FC454" s="22"/>
      <c r="FD454" s="22"/>
      <c r="FE454" s="22"/>
      <c r="FF454" s="22"/>
      <c r="FG454" s="22"/>
      <c r="FH454" s="22"/>
      <c r="FI454" s="22"/>
      <c r="FJ454" s="22"/>
      <c r="FK454" s="22"/>
      <c r="FL454" s="22"/>
      <c r="FM454" s="22"/>
      <c r="FN454" s="22"/>
      <c r="FO454" s="22"/>
      <c r="FP454" s="22"/>
      <c r="FQ454" s="22"/>
      <c r="FR454" s="22"/>
      <c r="FS454" s="22"/>
      <c r="FT454" s="22"/>
      <c r="FU454" s="22"/>
      <c r="FV454" s="22"/>
      <c r="FW454" s="22"/>
      <c r="FX454" s="22"/>
      <c r="FY454" s="22"/>
      <c r="FZ454" s="22"/>
      <c r="GA454" s="22"/>
      <c r="GB454" s="22"/>
      <c r="GC454" s="22"/>
      <c r="GD454" s="22"/>
      <c r="GE454" s="22"/>
      <c r="GF454" s="22"/>
      <c r="GG454" s="22"/>
      <c r="GH454" s="22"/>
      <c r="GI454" s="22"/>
      <c r="GJ454" s="22"/>
      <c r="GK454" s="22"/>
      <c r="GL454" s="22"/>
      <c r="GM454" s="22"/>
      <c r="GN454" s="22"/>
      <c r="GO454" s="22"/>
      <c r="GP454" s="22"/>
      <c r="GQ454" s="22"/>
      <c r="GR454" s="22"/>
      <c r="GS454" s="22"/>
      <c r="GT454" s="22"/>
    </row>
    <row r="455" spans="1:204">
      <c r="A455" s="7" t="s">
        <v>135</v>
      </c>
      <c r="B455" s="8">
        <v>2019</v>
      </c>
      <c r="C455" s="23">
        <v>419.11</v>
      </c>
      <c r="D455" s="24">
        <v>227.83</v>
      </c>
      <c r="E455" s="32">
        <v>0.13</v>
      </c>
      <c r="F455" s="39">
        <v>27.678993999999999</v>
      </c>
      <c r="G455" s="26">
        <f t="shared" si="137"/>
        <v>1021233736916.6</v>
      </c>
      <c r="H455" s="26">
        <f t="shared" si="138"/>
        <v>102.12337369166001</v>
      </c>
      <c r="I455" s="26">
        <f t="shared" si="139"/>
        <v>22486075223.599998</v>
      </c>
      <c r="J455" s="26">
        <f t="shared" si="134"/>
        <v>22486.075223600001</v>
      </c>
      <c r="K455" s="27">
        <v>52085</v>
      </c>
      <c r="L455" s="27">
        <v>45.06</v>
      </c>
      <c r="M455" s="26">
        <f t="shared" si="140"/>
        <v>2105613221.217</v>
      </c>
      <c r="N455" s="26">
        <f t="shared" si="135"/>
        <v>2105.613221217</v>
      </c>
      <c r="O455" s="26">
        <f t="shared" si="141"/>
        <v>132778701907.5</v>
      </c>
      <c r="P455" s="26">
        <f t="shared" si="136"/>
        <v>132778.70190750001</v>
      </c>
      <c r="Q455" s="27">
        <v>37442.822999999997</v>
      </c>
      <c r="R455" s="28">
        <f>Q455*28.8%</f>
        <v>10783.533024</v>
      </c>
      <c r="S455" s="28">
        <f>Q455*23.8%</f>
        <v>8911.3918740000008</v>
      </c>
      <c r="T455" s="28">
        <f>Q455*13.3%</f>
        <v>4979.8954590000003</v>
      </c>
      <c r="U455" s="28">
        <f>Q455*30%</f>
        <v>11232.8469</v>
      </c>
      <c r="V455" s="28">
        <f>Q455*4%</f>
        <v>1497.7129199999999</v>
      </c>
      <c r="W455" s="26">
        <f t="shared" si="142"/>
        <v>301891746715.02002</v>
      </c>
      <c r="X455" s="26">
        <f t="shared" si="143"/>
        <v>301891.74671501998</v>
      </c>
      <c r="Y455" s="26">
        <f t="shared" si="144"/>
        <v>5475264007.29</v>
      </c>
      <c r="Z455" s="26">
        <f t="shared" si="145"/>
        <v>5475.2640072900003</v>
      </c>
      <c r="AA455" s="9">
        <f t="shared" si="146"/>
        <v>1325231096852.8401</v>
      </c>
      <c r="AB455" s="9">
        <v>132.523109685284</v>
      </c>
      <c r="AC455" s="9">
        <f t="shared" si="147"/>
        <v>160740041138.39001</v>
      </c>
      <c r="AD455" s="9">
        <v>160740.04113838999</v>
      </c>
      <c r="AE455" s="21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  <c r="DU455" s="22"/>
      <c r="DV455" s="22"/>
      <c r="DW455" s="22"/>
      <c r="DX455" s="22"/>
      <c r="DY455" s="22"/>
      <c r="DZ455" s="22"/>
      <c r="EA455" s="22"/>
      <c r="EB455" s="22"/>
      <c r="EC455" s="22"/>
      <c r="ED455" s="22"/>
      <c r="EE455" s="22"/>
      <c r="EF455" s="22"/>
      <c r="EG455" s="22"/>
      <c r="EH455" s="22"/>
      <c r="EI455" s="22"/>
      <c r="EJ455" s="22"/>
      <c r="EK455" s="22"/>
      <c r="EL455" s="22"/>
      <c r="EM455" s="22"/>
      <c r="EN455" s="22"/>
      <c r="EO455" s="22"/>
      <c r="EP455" s="22"/>
      <c r="EQ455" s="22"/>
      <c r="ER455" s="22"/>
      <c r="ES455" s="22"/>
      <c r="ET455" s="22"/>
      <c r="EU455" s="22"/>
      <c r="EV455" s="22"/>
      <c r="EW455" s="22"/>
      <c r="EX455" s="22"/>
      <c r="EY455" s="22"/>
      <c r="EZ455" s="22"/>
      <c r="FA455" s="22"/>
      <c r="FB455" s="22"/>
      <c r="FC455" s="22"/>
      <c r="FD455" s="22"/>
      <c r="FE455" s="22"/>
      <c r="FF455" s="22"/>
      <c r="FG455" s="22"/>
      <c r="FH455" s="22"/>
      <c r="FI455" s="22"/>
      <c r="FJ455" s="22"/>
      <c r="FK455" s="22"/>
      <c r="FL455" s="22"/>
      <c r="FM455" s="22"/>
      <c r="FN455" s="22"/>
      <c r="FO455" s="22"/>
      <c r="FP455" s="22"/>
      <c r="FQ455" s="22"/>
      <c r="FR455" s="22"/>
      <c r="FS455" s="22"/>
      <c r="FT455" s="22"/>
      <c r="FU455" s="22"/>
      <c r="FV455" s="22"/>
      <c r="FW455" s="22"/>
      <c r="FX455" s="22"/>
      <c r="FY455" s="22"/>
      <c r="FZ455" s="22"/>
      <c r="GA455" s="22"/>
      <c r="GB455" s="22"/>
      <c r="GC455" s="22"/>
      <c r="GD455" s="22"/>
      <c r="GE455" s="22"/>
      <c r="GF455" s="22"/>
      <c r="GG455" s="22"/>
      <c r="GH455" s="22"/>
      <c r="GI455" s="22"/>
      <c r="GJ455" s="22"/>
      <c r="GK455" s="22"/>
      <c r="GL455" s="22"/>
      <c r="GM455" s="22"/>
      <c r="GN455" s="22"/>
      <c r="GO455" s="22"/>
      <c r="GP455" s="22"/>
      <c r="GQ455" s="22"/>
      <c r="GR455" s="22"/>
      <c r="GS455" s="22"/>
      <c r="GT455" s="22"/>
    </row>
    <row r="456" spans="1:204">
      <c r="A456" s="7" t="s">
        <v>135</v>
      </c>
      <c r="B456" s="8">
        <v>2020</v>
      </c>
      <c r="C456" s="23">
        <v>237.87</v>
      </c>
      <c r="D456" s="24">
        <v>140.76</v>
      </c>
      <c r="E456" s="32">
        <v>0.09</v>
      </c>
      <c r="F456" s="39">
        <v>20.894300000000001</v>
      </c>
      <c r="G456" s="26">
        <f t="shared" si="137"/>
        <v>646607697770</v>
      </c>
      <c r="H456" s="26">
        <f t="shared" si="138"/>
        <v>64.660769776999999</v>
      </c>
      <c r="I456" s="26">
        <f t="shared" si="139"/>
        <v>13717751420</v>
      </c>
      <c r="J456" s="26">
        <f t="shared" si="134"/>
        <v>13717.751420000001</v>
      </c>
      <c r="K456" s="27">
        <v>60001</v>
      </c>
      <c r="L456" s="27">
        <v>38.270000000000003</v>
      </c>
      <c r="M456" s="26">
        <f t="shared" si="140"/>
        <v>2060116088.6959</v>
      </c>
      <c r="N456" s="26">
        <f t="shared" si="135"/>
        <v>2060.1160886959001</v>
      </c>
      <c r="O456" s="26">
        <f t="shared" si="141"/>
        <v>129909680125.25</v>
      </c>
      <c r="P456" s="26">
        <f t="shared" si="136"/>
        <v>129909.68012525</v>
      </c>
      <c r="Q456" s="27">
        <v>21290.544999999998</v>
      </c>
      <c r="R456" s="28">
        <f>Q456*18%</f>
        <v>3832.2981</v>
      </c>
      <c r="S456" s="28">
        <f>Q456*15.5%</f>
        <v>3300.0344749999999</v>
      </c>
      <c r="T456" s="28">
        <f>Q456*15.8%</f>
        <v>3363.9061099999999</v>
      </c>
      <c r="U456" s="28">
        <f>Q456*44%</f>
        <v>9367.8397999999997</v>
      </c>
      <c r="V456" s="28">
        <f>Q456*6.7%</f>
        <v>1426.4665150000001</v>
      </c>
      <c r="W456" s="26">
        <f t="shared" si="142"/>
        <v>155349016457.89999</v>
      </c>
      <c r="X456" s="26">
        <f t="shared" si="143"/>
        <v>155349.0164579</v>
      </c>
      <c r="Y456" s="26">
        <f t="shared" si="144"/>
        <v>2912546556</v>
      </c>
      <c r="Z456" s="26">
        <f t="shared" si="145"/>
        <v>2912.5465559999998</v>
      </c>
      <c r="AA456" s="9">
        <f t="shared" si="146"/>
        <v>804016830316.59595</v>
      </c>
      <c r="AB456" s="9">
        <v>80.401683031659601</v>
      </c>
      <c r="AC456" s="9">
        <f t="shared" si="147"/>
        <v>146539978101.25</v>
      </c>
      <c r="AD456" s="9">
        <v>146539.97810124999</v>
      </c>
      <c r="AE456" s="21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  <c r="DU456" s="22"/>
      <c r="DV456" s="22"/>
      <c r="DW456" s="22"/>
      <c r="DX456" s="22"/>
      <c r="DY456" s="22"/>
      <c r="DZ456" s="22"/>
      <c r="EA456" s="22"/>
      <c r="EB456" s="22"/>
      <c r="EC456" s="22"/>
      <c r="ED456" s="22"/>
      <c r="EE456" s="22"/>
      <c r="EF456" s="22"/>
      <c r="EG456" s="22"/>
      <c r="EH456" s="22"/>
      <c r="EI456" s="22"/>
      <c r="EJ456" s="22"/>
      <c r="EK456" s="22"/>
      <c r="EL456" s="22"/>
      <c r="EM456" s="22"/>
      <c r="EN456" s="22"/>
      <c r="EO456" s="22"/>
      <c r="EP456" s="22"/>
      <c r="EQ456" s="22"/>
      <c r="ER456" s="22"/>
      <c r="ES456" s="22"/>
      <c r="ET456" s="22"/>
      <c r="EU456" s="22"/>
      <c r="EV456" s="22"/>
      <c r="EW456" s="22"/>
      <c r="EX456" s="22"/>
      <c r="EY456" s="22"/>
      <c r="EZ456" s="22"/>
      <c r="FA456" s="22"/>
      <c r="FB456" s="22"/>
      <c r="FC456" s="22"/>
      <c r="FD456" s="22"/>
      <c r="FE456" s="22"/>
      <c r="FF456" s="22"/>
      <c r="FG456" s="22"/>
      <c r="FH456" s="22"/>
      <c r="FI456" s="22"/>
      <c r="FJ456" s="22"/>
      <c r="FK456" s="22"/>
      <c r="FL456" s="22"/>
      <c r="FM456" s="22"/>
      <c r="FN456" s="22"/>
      <c r="FO456" s="22"/>
      <c r="FP456" s="22"/>
      <c r="FQ456" s="22"/>
      <c r="FR456" s="22"/>
      <c r="FS456" s="22"/>
      <c r="FT456" s="22"/>
      <c r="FU456" s="22"/>
      <c r="FV456" s="22"/>
      <c r="FW456" s="22"/>
      <c r="FX456" s="22"/>
      <c r="FY456" s="22"/>
      <c r="FZ456" s="22"/>
      <c r="GA456" s="22"/>
      <c r="GB456" s="22"/>
      <c r="GC456" s="22"/>
      <c r="GD456" s="22"/>
      <c r="GE456" s="22"/>
      <c r="GF456" s="22"/>
      <c r="GG456" s="22"/>
      <c r="GH456" s="22"/>
      <c r="GI456" s="22"/>
      <c r="GJ456" s="22"/>
      <c r="GK456" s="22"/>
      <c r="GL456" s="22"/>
      <c r="GM456" s="22"/>
      <c r="GN456" s="22"/>
      <c r="GO456" s="22"/>
      <c r="GP456" s="22"/>
      <c r="GQ456" s="22"/>
      <c r="GR456" s="22"/>
      <c r="GS456" s="22"/>
      <c r="GT456" s="22"/>
    </row>
    <row r="457" spans="1:204">
      <c r="A457" s="7" t="s">
        <v>135</v>
      </c>
      <c r="B457" s="8">
        <v>2021</v>
      </c>
      <c r="C457" s="23">
        <v>269.11</v>
      </c>
      <c r="D457" s="24">
        <v>66.7</v>
      </c>
      <c r="E457" s="32">
        <v>0.09</v>
      </c>
      <c r="F457" s="39">
        <v>19.625699999999998</v>
      </c>
      <c r="G457" s="26">
        <f t="shared" si="137"/>
        <v>526087198230</v>
      </c>
      <c r="H457" s="26">
        <f t="shared" si="138"/>
        <v>52.608719823000001</v>
      </c>
      <c r="I457" s="26">
        <f t="shared" si="139"/>
        <v>12701128180</v>
      </c>
      <c r="J457" s="26">
        <f t="shared" si="134"/>
        <v>12701.12818</v>
      </c>
      <c r="K457" s="27">
        <v>64532</v>
      </c>
      <c r="L457" s="27">
        <v>37.65</v>
      </c>
      <c r="M457" s="26">
        <f t="shared" si="140"/>
        <v>2179790967.6659999</v>
      </c>
      <c r="N457" s="26">
        <f t="shared" si="135"/>
        <v>2179.7909676660001</v>
      </c>
      <c r="O457" s="26">
        <f t="shared" si="141"/>
        <v>137456305935</v>
      </c>
      <c r="P457" s="26">
        <f t="shared" si="136"/>
        <v>137456.30593500001</v>
      </c>
      <c r="Q457" s="27">
        <v>27601.91</v>
      </c>
      <c r="R457" s="28">
        <f>Q457*19.5%</f>
        <v>5382.3724499999998</v>
      </c>
      <c r="S457" s="28">
        <f>Q457*16.2%</f>
        <v>4471.5094200000003</v>
      </c>
      <c r="T457" s="28">
        <f>Q457*14%</f>
        <v>3864.2674000000002</v>
      </c>
      <c r="U457" s="28">
        <f>Q457*44.3%</f>
        <v>12227.646129999999</v>
      </c>
      <c r="V457" s="28">
        <f>Q457*6.1%</f>
        <v>1683.71651</v>
      </c>
      <c r="W457" s="26">
        <f t="shared" si="142"/>
        <v>202653223220</v>
      </c>
      <c r="X457" s="26">
        <f t="shared" si="143"/>
        <v>202653.22322000001</v>
      </c>
      <c r="Y457" s="26">
        <f t="shared" si="144"/>
        <v>3786982052</v>
      </c>
      <c r="Z457" s="26">
        <f t="shared" si="145"/>
        <v>3786.9820519999998</v>
      </c>
      <c r="AA457" s="9">
        <f t="shared" si="146"/>
        <v>730920212417.66602</v>
      </c>
      <c r="AB457" s="9">
        <v>73.092021241766602</v>
      </c>
      <c r="AC457" s="9">
        <f t="shared" si="147"/>
        <v>153944416167</v>
      </c>
      <c r="AD457" s="9">
        <v>153944.41616699999</v>
      </c>
      <c r="AE457" s="21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  <c r="DU457" s="22"/>
      <c r="DV457" s="22"/>
      <c r="DW457" s="22"/>
      <c r="DX457" s="22"/>
      <c r="DY457" s="22"/>
      <c r="DZ457" s="22"/>
      <c r="EA457" s="22"/>
      <c r="EB457" s="22"/>
      <c r="EC457" s="22"/>
      <c r="ED457" s="22"/>
      <c r="EE457" s="22"/>
      <c r="EF457" s="22"/>
      <c r="EG457" s="22"/>
      <c r="EH457" s="22"/>
      <c r="EI457" s="22"/>
      <c r="EJ457" s="22"/>
      <c r="EK457" s="22"/>
      <c r="EL457" s="22"/>
      <c r="EM457" s="22"/>
      <c r="EN457" s="22"/>
      <c r="EO457" s="22"/>
      <c r="EP457" s="22"/>
      <c r="EQ457" s="22"/>
      <c r="ER457" s="22"/>
      <c r="ES457" s="22"/>
      <c r="ET457" s="22"/>
      <c r="EU457" s="22"/>
      <c r="EV457" s="22"/>
      <c r="EW457" s="22"/>
      <c r="EX457" s="22"/>
      <c r="EY457" s="22"/>
      <c r="EZ457" s="22"/>
      <c r="FA457" s="22"/>
      <c r="FB457" s="22"/>
      <c r="FC457" s="22"/>
      <c r="FD457" s="22"/>
      <c r="FE457" s="22"/>
      <c r="FF457" s="22"/>
      <c r="FG457" s="22"/>
      <c r="FH457" s="22"/>
      <c r="FI457" s="22"/>
      <c r="FJ457" s="22"/>
      <c r="FK457" s="22"/>
      <c r="FL457" s="22"/>
      <c r="FM457" s="22"/>
      <c r="FN457" s="22"/>
      <c r="FO457" s="22"/>
      <c r="FP457" s="22"/>
      <c r="FQ457" s="22"/>
      <c r="FR457" s="22"/>
      <c r="FS457" s="22"/>
      <c r="FT457" s="22"/>
      <c r="FU457" s="22"/>
      <c r="FV457" s="22"/>
      <c r="FW457" s="22"/>
      <c r="FX457" s="22"/>
      <c r="FY457" s="22"/>
      <c r="FZ457" s="22"/>
      <c r="GA457" s="22"/>
      <c r="GB457" s="22"/>
      <c r="GC457" s="22"/>
      <c r="GD457" s="22"/>
      <c r="GE457" s="22"/>
      <c r="GF457" s="22"/>
      <c r="GG457" s="22"/>
      <c r="GH457" s="22"/>
      <c r="GI457" s="22"/>
      <c r="GJ457" s="22"/>
      <c r="GK457" s="22"/>
      <c r="GL457" s="22"/>
      <c r="GM457" s="22"/>
      <c r="GN457" s="22"/>
      <c r="GO457" s="22"/>
      <c r="GP457" s="22"/>
      <c r="GQ457" s="22"/>
      <c r="GR457" s="22"/>
      <c r="GS457" s="22"/>
      <c r="GT457" s="22"/>
    </row>
    <row r="458" spans="1:204">
      <c r="A458" s="7" t="s">
        <v>135</v>
      </c>
      <c r="B458" s="8">
        <v>2022</v>
      </c>
      <c r="C458" s="23">
        <v>176.66</v>
      </c>
      <c r="D458" s="24">
        <v>32.229999999999997</v>
      </c>
      <c r="E458" s="32">
        <v>0.03</v>
      </c>
      <c r="F458" s="39">
        <v>11.777276000000001</v>
      </c>
      <c r="G458" s="26">
        <f t="shared" si="137"/>
        <v>314307558736.40002</v>
      </c>
      <c r="H458" s="26">
        <f t="shared" si="138"/>
        <v>31.430755873639999</v>
      </c>
      <c r="I458" s="26">
        <f t="shared" si="139"/>
        <v>7907314914.3999996</v>
      </c>
      <c r="J458" s="26">
        <f t="shared" si="134"/>
        <v>7907.3149143999999</v>
      </c>
      <c r="K458" s="27">
        <v>58500</v>
      </c>
      <c r="L458" s="27">
        <v>33.97</v>
      </c>
      <c r="M458" s="26">
        <f t="shared" si="140"/>
        <v>1782896596.6500001</v>
      </c>
      <c r="N458" s="26">
        <f t="shared" si="135"/>
        <v>1782.89659665</v>
      </c>
      <c r="O458" s="26">
        <f t="shared" si="141"/>
        <v>112428385875</v>
      </c>
      <c r="P458" s="26">
        <f t="shared" si="136"/>
        <v>112428.38587500001</v>
      </c>
      <c r="Q458" s="27">
        <v>13482.02</v>
      </c>
      <c r="R458" s="28">
        <f>Q458*19.5%</f>
        <v>2628.9938999999999</v>
      </c>
      <c r="S458" s="28">
        <f>Q458*16.2%</f>
        <v>2184.0872399999998</v>
      </c>
      <c r="T458" s="28">
        <f>Q458*14%</f>
        <v>1887.4828</v>
      </c>
      <c r="U458" s="28">
        <f>Q458*44.3%</f>
        <v>5972.5348599999998</v>
      </c>
      <c r="V458" s="28">
        <f>Q458*6.1%</f>
        <v>822.40322000000003</v>
      </c>
      <c r="W458" s="26">
        <f t="shared" si="142"/>
        <v>98984990840</v>
      </c>
      <c r="X458" s="26">
        <f t="shared" si="143"/>
        <v>98984.990839999999</v>
      </c>
      <c r="Y458" s="26">
        <f t="shared" si="144"/>
        <v>1849733144</v>
      </c>
      <c r="Z458" s="26">
        <f t="shared" si="145"/>
        <v>1849.733144</v>
      </c>
      <c r="AA458" s="9">
        <f t="shared" si="146"/>
        <v>415075446173.04999</v>
      </c>
      <c r="AB458" s="9">
        <v>41.507544617305001</v>
      </c>
      <c r="AC458" s="9">
        <f t="shared" si="147"/>
        <v>122185433933.39999</v>
      </c>
      <c r="AD458" s="9">
        <v>122185.4339334</v>
      </c>
      <c r="AE458" s="21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  <c r="EB458" s="22"/>
      <c r="EC458" s="22"/>
      <c r="ED458" s="22"/>
      <c r="EE458" s="22"/>
      <c r="EF458" s="22"/>
      <c r="EG458" s="22"/>
      <c r="EH458" s="22"/>
      <c r="EI458" s="22"/>
      <c r="EJ458" s="22"/>
      <c r="EK458" s="22"/>
      <c r="EL458" s="22"/>
      <c r="EM458" s="22"/>
      <c r="EN458" s="22"/>
      <c r="EO458" s="22"/>
      <c r="EP458" s="22"/>
      <c r="EQ458" s="22"/>
      <c r="ER458" s="22"/>
      <c r="ES458" s="22"/>
      <c r="ET458" s="22"/>
      <c r="EU458" s="22"/>
      <c r="EV458" s="22"/>
      <c r="EW458" s="22"/>
      <c r="EX458" s="22"/>
      <c r="EY458" s="22"/>
      <c r="EZ458" s="22"/>
      <c r="FA458" s="22"/>
      <c r="FB458" s="22"/>
      <c r="FC458" s="22"/>
      <c r="FD458" s="22"/>
      <c r="FE458" s="22"/>
      <c r="FF458" s="22"/>
      <c r="FG458" s="22"/>
      <c r="FH458" s="22"/>
      <c r="FI458" s="22"/>
      <c r="FJ458" s="22"/>
      <c r="FK458" s="22"/>
      <c r="FL458" s="22"/>
      <c r="FM458" s="22"/>
      <c r="FN458" s="22"/>
      <c r="FO458" s="22"/>
      <c r="FP458" s="22"/>
      <c r="FQ458" s="22"/>
      <c r="FR458" s="22"/>
      <c r="FS458" s="22"/>
      <c r="FT458" s="22"/>
      <c r="FU458" s="22"/>
      <c r="FV458" s="22"/>
      <c r="FW458" s="22"/>
      <c r="FX458" s="22"/>
      <c r="FY458" s="22"/>
      <c r="FZ458" s="22"/>
      <c r="GA458" s="22"/>
      <c r="GB458" s="22"/>
      <c r="GC458" s="22"/>
      <c r="GD458" s="22"/>
      <c r="GE458" s="22"/>
      <c r="GF458" s="22"/>
      <c r="GG458" s="22"/>
      <c r="GH458" s="22"/>
      <c r="GI458" s="22"/>
      <c r="GJ458" s="22"/>
      <c r="GK458" s="22"/>
      <c r="GL458" s="22"/>
      <c r="GM458" s="22"/>
      <c r="GN458" s="22"/>
      <c r="GO458" s="22"/>
      <c r="GP458" s="22"/>
      <c r="GQ458" s="22"/>
      <c r="GR458" s="22"/>
      <c r="GS458" s="22"/>
      <c r="GT458" s="22"/>
    </row>
    <row r="459" spans="1:204">
      <c r="A459" s="7" t="s">
        <v>135</v>
      </c>
      <c r="B459" s="8">
        <v>2023</v>
      </c>
      <c r="C459" s="23">
        <v>402.35</v>
      </c>
      <c r="D459" s="24">
        <v>116.98</v>
      </c>
      <c r="E459" s="32">
        <v>0.21</v>
      </c>
      <c r="F459" s="39">
        <v>29.93</v>
      </c>
      <c r="G459" s="26">
        <f t="shared" si="137"/>
        <v>823522595000</v>
      </c>
      <c r="H459" s="26">
        <f t="shared" si="138"/>
        <v>82.352259500000002</v>
      </c>
      <c r="I459" s="26">
        <f t="shared" si="139"/>
        <v>19494988600</v>
      </c>
      <c r="J459" s="26">
        <f t="shared" si="134"/>
        <v>19494.988600000001</v>
      </c>
      <c r="K459" s="27">
        <v>58332</v>
      </c>
      <c r="L459" s="27">
        <v>44.22</v>
      </c>
      <c r="M459" s="26">
        <f t="shared" si="140"/>
        <v>2314197117.8568001</v>
      </c>
      <c r="N459" s="26">
        <f t="shared" si="135"/>
        <v>2314.1971178568001</v>
      </c>
      <c r="O459" s="26">
        <f t="shared" si="141"/>
        <v>145931876838</v>
      </c>
      <c r="P459" s="26">
        <f t="shared" si="136"/>
        <v>145931.876838</v>
      </c>
      <c r="Q459" s="27">
        <v>38814.31</v>
      </c>
      <c r="R459" s="28">
        <f>Q459*19.5%</f>
        <v>7568.7904500000004</v>
      </c>
      <c r="S459" s="28">
        <f>Q459*16.2%</f>
        <v>6287.9182199999996</v>
      </c>
      <c r="T459" s="28">
        <f>Q459*14%</f>
        <v>5434.0033999999996</v>
      </c>
      <c r="U459" s="28">
        <f>Q459*44.3%</f>
        <v>17194.73933</v>
      </c>
      <c r="V459" s="28">
        <f>Q459*6.1%</f>
        <v>2367.6729099999998</v>
      </c>
      <c r="W459" s="26">
        <f t="shared" si="142"/>
        <v>284974664020</v>
      </c>
      <c r="X459" s="26">
        <f t="shared" si="143"/>
        <v>284974.66402000003</v>
      </c>
      <c r="Y459" s="26">
        <f t="shared" si="144"/>
        <v>5325323332</v>
      </c>
      <c r="Z459" s="26">
        <f t="shared" si="145"/>
        <v>5325.3233319999999</v>
      </c>
      <c r="AA459" s="9">
        <f t="shared" si="146"/>
        <v>1110811456137.8601</v>
      </c>
      <c r="AB459" s="9">
        <v>111.08114561378601</v>
      </c>
      <c r="AC459" s="9">
        <f t="shared" si="147"/>
        <v>170752188770</v>
      </c>
      <c r="AD459" s="9">
        <v>170752.18877000001</v>
      </c>
      <c r="AE459" s="21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  <c r="DU459" s="22"/>
      <c r="DV459" s="22"/>
      <c r="DW459" s="22"/>
      <c r="DX459" s="22"/>
      <c r="DY459" s="22"/>
      <c r="DZ459" s="22"/>
      <c r="EA459" s="22"/>
      <c r="EB459" s="22"/>
      <c r="EC459" s="22"/>
      <c r="ED459" s="22"/>
      <c r="EE459" s="22"/>
      <c r="EF459" s="22"/>
      <c r="EG459" s="22"/>
      <c r="EH459" s="22"/>
      <c r="EI459" s="22"/>
      <c r="EJ459" s="22"/>
      <c r="EK459" s="22"/>
      <c r="EL459" s="22"/>
      <c r="EM459" s="22"/>
      <c r="EN459" s="22"/>
      <c r="EO459" s="22"/>
      <c r="EP459" s="22"/>
      <c r="EQ459" s="22"/>
      <c r="ER459" s="22"/>
      <c r="ES459" s="22"/>
      <c r="ET459" s="22"/>
      <c r="EU459" s="22"/>
      <c r="EV459" s="22"/>
      <c r="EW459" s="22"/>
      <c r="EX459" s="22"/>
      <c r="EY459" s="22"/>
      <c r="EZ459" s="22"/>
      <c r="FA459" s="22"/>
      <c r="FB459" s="22"/>
      <c r="FC459" s="22"/>
      <c r="FD459" s="22"/>
      <c r="FE459" s="22"/>
      <c r="FF459" s="22"/>
      <c r="FG459" s="22"/>
      <c r="FH459" s="22"/>
      <c r="FI459" s="22"/>
      <c r="FJ459" s="22"/>
      <c r="FK459" s="22"/>
      <c r="FL459" s="22"/>
      <c r="FM459" s="22"/>
      <c r="FN459" s="22"/>
      <c r="FO459" s="22"/>
      <c r="FP459" s="22"/>
      <c r="FQ459" s="22"/>
      <c r="FR459" s="22"/>
      <c r="FS459" s="22"/>
      <c r="FT459" s="22"/>
      <c r="FU459" s="22"/>
      <c r="FV459" s="22"/>
      <c r="FW459" s="22"/>
      <c r="FX459" s="22"/>
      <c r="FY459" s="22"/>
      <c r="FZ459" s="22"/>
      <c r="GA459" s="22"/>
      <c r="GB459" s="22"/>
      <c r="GC459" s="22"/>
      <c r="GD459" s="22"/>
      <c r="GE459" s="22"/>
      <c r="GF459" s="22"/>
      <c r="GG459" s="22"/>
      <c r="GH459" s="22"/>
      <c r="GI459" s="22"/>
      <c r="GJ459" s="22"/>
      <c r="GK459" s="22"/>
      <c r="GL459" s="22"/>
      <c r="GM459" s="22"/>
      <c r="GN459" s="22"/>
      <c r="GO459" s="22"/>
      <c r="GP459" s="22"/>
      <c r="GQ459" s="22"/>
      <c r="GR459" s="22"/>
      <c r="GS459" s="22"/>
      <c r="GT459" s="22"/>
    </row>
    <row r="460" spans="1:204">
      <c r="A460" s="7" t="s">
        <v>135</v>
      </c>
      <c r="B460" s="8">
        <v>2024</v>
      </c>
      <c r="C460" s="28">
        <v>422.17</v>
      </c>
      <c r="D460" s="28">
        <v>125.32</v>
      </c>
      <c r="E460" s="34">
        <v>0.15</v>
      </c>
      <c r="F460" s="27">
        <v>34.5</v>
      </c>
      <c r="G460" s="26">
        <f t="shared" si="137"/>
        <v>896180862000</v>
      </c>
      <c r="H460" s="26">
        <f t="shared" si="138"/>
        <v>89.618086199999993</v>
      </c>
      <c r="I460" s="26">
        <f t="shared" si="139"/>
        <v>20919251800</v>
      </c>
      <c r="J460" s="26">
        <f t="shared" si="134"/>
        <v>20919.251799999998</v>
      </c>
      <c r="K460" s="31">
        <v>58332</v>
      </c>
      <c r="L460" s="31">
        <v>44.22</v>
      </c>
      <c r="M460" s="26">
        <f t="shared" si="140"/>
        <v>2314197117.8568001</v>
      </c>
      <c r="N460" s="26">
        <f t="shared" ref="N460" si="148">M460/10000000000</f>
        <v>0.23141971178567999</v>
      </c>
      <c r="O460" s="26">
        <f t="shared" si="141"/>
        <v>145931876838</v>
      </c>
      <c r="P460" s="26">
        <f t="shared" si="136"/>
        <v>145931.876838</v>
      </c>
      <c r="Q460" s="31">
        <v>38814.31</v>
      </c>
      <c r="R460" s="28">
        <f>Q460*19.5%</f>
        <v>7568.7904500000004</v>
      </c>
      <c r="S460" s="28">
        <f>Q460*16.2%</f>
        <v>6287.9182199999996</v>
      </c>
      <c r="T460" s="28">
        <f>Q460*14%</f>
        <v>5434.0033999999996</v>
      </c>
      <c r="U460" s="28">
        <f>Q460*44.3%</f>
        <v>17194.73933</v>
      </c>
      <c r="V460" s="28">
        <f>Q460*6.1%</f>
        <v>2367.6729099999998</v>
      </c>
      <c r="W460" s="26">
        <f t="shared" si="142"/>
        <v>284974664020</v>
      </c>
      <c r="X460" s="26">
        <f t="shared" si="143"/>
        <v>284974.66402000003</v>
      </c>
      <c r="Y460" s="26">
        <f t="shared" si="144"/>
        <v>5325323332</v>
      </c>
      <c r="Z460" s="26">
        <f t="shared" si="145"/>
        <v>5325.3233319999999</v>
      </c>
      <c r="AA460" s="9">
        <f t="shared" si="146"/>
        <v>1183469723137.8601</v>
      </c>
      <c r="AB460" s="9">
        <v>118.346972313786</v>
      </c>
      <c r="AC460" s="9">
        <f t="shared" si="147"/>
        <v>172176451970</v>
      </c>
      <c r="AD460" s="9">
        <v>172176.45196999999</v>
      </c>
      <c r="AE460" s="21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  <c r="DU460" s="22"/>
      <c r="DV460" s="22"/>
      <c r="DW460" s="22"/>
      <c r="DX460" s="22"/>
      <c r="DY460" s="22"/>
      <c r="DZ460" s="22"/>
      <c r="EA460" s="22"/>
      <c r="EB460" s="22"/>
      <c r="EC460" s="22"/>
      <c r="ED460" s="22"/>
      <c r="EE460" s="22"/>
      <c r="EF460" s="22"/>
      <c r="EG460" s="22"/>
      <c r="EH460" s="22"/>
      <c r="EI460" s="22"/>
      <c r="EJ460" s="22"/>
      <c r="EK460" s="22"/>
      <c r="EL460" s="22"/>
      <c r="EM460" s="22"/>
      <c r="EN460" s="22"/>
      <c r="EO460" s="22"/>
      <c r="EP460" s="22"/>
      <c r="EQ460" s="22"/>
      <c r="ER460" s="22"/>
      <c r="ES460" s="22"/>
      <c r="ET460" s="22"/>
      <c r="EU460" s="22"/>
      <c r="EV460" s="22"/>
      <c r="EW460" s="22"/>
      <c r="EX460" s="22"/>
      <c r="EY460" s="22"/>
      <c r="EZ460" s="22"/>
      <c r="FA460" s="22"/>
      <c r="FB460" s="22"/>
      <c r="FC460" s="22"/>
      <c r="FD460" s="22"/>
      <c r="FE460" s="22"/>
      <c r="FF460" s="22"/>
      <c r="FG460" s="22"/>
      <c r="FH460" s="22"/>
      <c r="FI460" s="22"/>
      <c r="FJ460" s="22"/>
      <c r="FK460" s="22"/>
      <c r="FL460" s="22"/>
      <c r="FM460" s="22"/>
      <c r="FN460" s="22"/>
      <c r="FO460" s="22"/>
      <c r="FP460" s="22"/>
      <c r="FQ460" s="22"/>
      <c r="FR460" s="22"/>
      <c r="FS460" s="22"/>
      <c r="FT460" s="22"/>
      <c r="FU460" s="22"/>
      <c r="FV460" s="22"/>
      <c r="FW460" s="22"/>
      <c r="FX460" s="22"/>
      <c r="FY460" s="22"/>
      <c r="FZ460" s="22"/>
      <c r="GA460" s="22"/>
      <c r="GB460" s="22"/>
      <c r="GC460" s="22"/>
      <c r="GD460" s="22"/>
      <c r="GE460" s="22"/>
      <c r="GF460" s="22"/>
      <c r="GG460" s="22"/>
      <c r="GH460" s="22"/>
      <c r="GI460" s="22"/>
      <c r="GJ460" s="22"/>
      <c r="GK460" s="22"/>
      <c r="GL460" s="22"/>
      <c r="GM460" s="22"/>
      <c r="GN460" s="22"/>
      <c r="GO460" s="22"/>
      <c r="GP460" s="22"/>
      <c r="GQ460" s="22"/>
      <c r="GR460" s="22"/>
      <c r="GS460" s="22"/>
      <c r="GT460" s="22"/>
      <c r="GU460" s="22"/>
      <c r="GV460" s="22"/>
    </row>
    <row r="461" spans="1:204">
      <c r="A461" s="7" t="s">
        <v>137</v>
      </c>
      <c r="B461" s="8">
        <v>2008</v>
      </c>
      <c r="C461" s="23">
        <v>33.61</v>
      </c>
      <c r="D461" s="24">
        <v>42.46</v>
      </c>
      <c r="E461" s="32">
        <v>0.02</v>
      </c>
      <c r="F461" s="31">
        <v>46.806199999999997</v>
      </c>
      <c r="G461" s="26">
        <f t="shared" si="137"/>
        <v>521515084180</v>
      </c>
      <c r="H461" s="26">
        <f t="shared" si="138"/>
        <v>52.151508417999999</v>
      </c>
      <c r="I461" s="26">
        <f t="shared" si="139"/>
        <v>8173695480</v>
      </c>
      <c r="J461" s="26">
        <f t="shared" si="134"/>
        <v>8173.6954800000003</v>
      </c>
      <c r="K461" s="27">
        <v>20549</v>
      </c>
      <c r="L461" s="27">
        <v>42.67</v>
      </c>
      <c r="M461" s="26">
        <f t="shared" si="140"/>
        <v>786661829.90110004</v>
      </c>
      <c r="N461" s="26">
        <f t="shared" si="135"/>
        <v>786.66182990109996</v>
      </c>
      <c r="O461" s="26">
        <f t="shared" si="141"/>
        <v>49606421332.25</v>
      </c>
      <c r="P461" s="26">
        <f t="shared" si="136"/>
        <v>49606.42133225</v>
      </c>
      <c r="Q461" s="27">
        <v>905</v>
      </c>
      <c r="R461" s="28">
        <f>Q461*27.3%</f>
        <v>247.065</v>
      </c>
      <c r="S461" s="28">
        <f>Q461*24.9%</f>
        <v>225.345</v>
      </c>
      <c r="T461" s="28">
        <f>Q461*3.3%</f>
        <v>29.864999999999998</v>
      </c>
      <c r="U461" s="28">
        <f>Q461*36.7%</f>
        <v>332.13499999999999</v>
      </c>
      <c r="V461" s="28">
        <f>Q461*7.8%</f>
        <v>70.59</v>
      </c>
      <c r="W461" s="26">
        <f t="shared" si="142"/>
        <v>7112594100</v>
      </c>
      <c r="X461" s="26">
        <f t="shared" si="143"/>
        <v>7112.5941000000003</v>
      </c>
      <c r="Y461" s="26">
        <f t="shared" si="144"/>
        <v>127822200</v>
      </c>
      <c r="Z461" s="26">
        <f t="shared" si="145"/>
        <v>127.8222</v>
      </c>
      <c r="AA461" s="9">
        <f t="shared" si="146"/>
        <v>529414340109.901</v>
      </c>
      <c r="AB461" s="9">
        <v>52.9414340109901</v>
      </c>
      <c r="AC461" s="9">
        <f t="shared" si="147"/>
        <v>57907939012.25</v>
      </c>
      <c r="AD461" s="9">
        <v>57907.939012249997</v>
      </c>
      <c r="AE461" s="21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  <c r="DU461" s="22"/>
      <c r="DV461" s="22"/>
      <c r="DW461" s="22"/>
      <c r="DX461" s="22"/>
      <c r="DY461" s="22"/>
      <c r="DZ461" s="22"/>
      <c r="EA461" s="22"/>
      <c r="EB461" s="22"/>
      <c r="EC461" s="22"/>
      <c r="ED461" s="22"/>
      <c r="EE461" s="22"/>
      <c r="EF461" s="22"/>
      <c r="EG461" s="22"/>
      <c r="EH461" s="22"/>
      <c r="EI461" s="22"/>
      <c r="EJ461" s="22"/>
      <c r="EK461" s="22"/>
      <c r="EL461" s="22"/>
      <c r="EM461" s="22"/>
      <c r="EN461" s="22"/>
      <c r="EO461" s="22"/>
      <c r="EP461" s="22"/>
      <c r="EQ461" s="22"/>
      <c r="ER461" s="22"/>
      <c r="ES461" s="22"/>
      <c r="ET461" s="22"/>
      <c r="EU461" s="22"/>
      <c r="EV461" s="22"/>
      <c r="EW461" s="22"/>
      <c r="EX461" s="22"/>
      <c r="EY461" s="22"/>
      <c r="EZ461" s="22"/>
      <c r="FA461" s="22"/>
      <c r="FB461" s="22"/>
      <c r="FC461" s="22"/>
      <c r="FD461" s="22"/>
      <c r="FE461" s="22"/>
      <c r="FF461" s="22"/>
      <c r="FG461" s="22"/>
      <c r="FH461" s="22"/>
      <c r="FI461" s="22"/>
      <c r="FJ461" s="22"/>
      <c r="FK461" s="22"/>
      <c r="FL461" s="22"/>
      <c r="FM461" s="22"/>
      <c r="FN461" s="22"/>
      <c r="FO461" s="22"/>
      <c r="FP461" s="22"/>
      <c r="FQ461" s="22"/>
      <c r="FR461" s="22"/>
      <c r="FS461" s="22"/>
      <c r="FT461" s="22"/>
      <c r="FU461" s="22"/>
      <c r="FV461" s="22"/>
      <c r="FW461" s="22"/>
      <c r="FX461" s="22"/>
      <c r="FY461" s="22"/>
      <c r="FZ461" s="22"/>
      <c r="GA461" s="22"/>
      <c r="GB461" s="22"/>
      <c r="GC461" s="22"/>
      <c r="GD461" s="22"/>
      <c r="GE461" s="22"/>
      <c r="GF461" s="22"/>
      <c r="GG461" s="22"/>
      <c r="GH461" s="22"/>
      <c r="GI461" s="22"/>
      <c r="GJ461" s="22"/>
      <c r="GK461" s="22"/>
      <c r="GL461" s="22"/>
      <c r="GM461" s="22"/>
      <c r="GN461" s="22"/>
      <c r="GO461" s="22"/>
      <c r="GP461" s="22"/>
      <c r="GQ461" s="22"/>
      <c r="GR461" s="22"/>
      <c r="GS461" s="22"/>
      <c r="GT461" s="22"/>
    </row>
    <row r="462" spans="1:204">
      <c r="A462" s="7" t="s">
        <v>137</v>
      </c>
      <c r="B462" s="8">
        <v>2009</v>
      </c>
      <c r="C462" s="23">
        <v>39.869999999999997</v>
      </c>
      <c r="D462" s="24">
        <v>45.56</v>
      </c>
      <c r="E462" s="32">
        <v>0.05</v>
      </c>
      <c r="F462" s="31">
        <v>46.806199999999997</v>
      </c>
      <c r="G462" s="26">
        <f t="shared" si="137"/>
        <v>532579564180</v>
      </c>
      <c r="H462" s="26">
        <f t="shared" si="138"/>
        <v>53.257956417999999</v>
      </c>
      <c r="I462" s="26">
        <f t="shared" si="139"/>
        <v>8448801680</v>
      </c>
      <c r="J462" s="26">
        <f t="shared" si="134"/>
        <v>8448.8016800000005</v>
      </c>
      <c r="K462" s="27">
        <v>20805</v>
      </c>
      <c r="L462" s="27">
        <v>44.85</v>
      </c>
      <c r="M462" s="26">
        <f t="shared" si="140"/>
        <v>837153139.97249997</v>
      </c>
      <c r="N462" s="26">
        <f t="shared" si="135"/>
        <v>837.15313997249996</v>
      </c>
      <c r="O462" s="26">
        <f t="shared" si="141"/>
        <v>52790372943.75</v>
      </c>
      <c r="P462" s="26">
        <f t="shared" si="136"/>
        <v>52790.372943750001</v>
      </c>
      <c r="Q462" s="27">
        <v>1109</v>
      </c>
      <c r="R462" s="28">
        <f>Q462*28.9%</f>
        <v>320.50099999999998</v>
      </c>
      <c r="S462" s="28">
        <f>Q462*23.4%</f>
        <v>259.50599999999997</v>
      </c>
      <c r="T462" s="28">
        <f>Q462*3.5%</f>
        <v>38.814999999999998</v>
      </c>
      <c r="U462" s="28">
        <f>Q462*35.9%</f>
        <v>398.13099999999997</v>
      </c>
      <c r="V462" s="28">
        <f>Q462*8.4%</f>
        <v>93.156000000000006</v>
      </c>
      <c r="W462" s="26">
        <f t="shared" si="142"/>
        <v>8488507800</v>
      </c>
      <c r="X462" s="26">
        <f t="shared" si="143"/>
        <v>8488.5077999999994</v>
      </c>
      <c r="Y462" s="26">
        <f t="shared" si="144"/>
        <v>153258255</v>
      </c>
      <c r="Z462" s="26">
        <f t="shared" si="145"/>
        <v>153.25825499999999</v>
      </c>
      <c r="AA462" s="9">
        <f t="shared" si="146"/>
        <v>541905225119.97198</v>
      </c>
      <c r="AB462" s="9">
        <v>54.190522511997202</v>
      </c>
      <c r="AC462" s="9">
        <f t="shared" si="147"/>
        <v>61392432878.75</v>
      </c>
      <c r="AD462" s="9">
        <v>61392.432878749998</v>
      </c>
      <c r="AE462" s="21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  <c r="DU462" s="22"/>
      <c r="DV462" s="22"/>
      <c r="DW462" s="22"/>
      <c r="DX462" s="22"/>
      <c r="DY462" s="22"/>
      <c r="DZ462" s="22"/>
      <c r="EA462" s="22"/>
      <c r="EB462" s="22"/>
      <c r="EC462" s="22"/>
      <c r="ED462" s="22"/>
      <c r="EE462" s="22"/>
      <c r="EF462" s="22"/>
      <c r="EG462" s="22"/>
      <c r="EH462" s="22"/>
      <c r="EI462" s="22"/>
      <c r="EJ462" s="22"/>
      <c r="EK462" s="22"/>
      <c r="EL462" s="22"/>
      <c r="EM462" s="22"/>
      <c r="EN462" s="22"/>
      <c r="EO462" s="22"/>
      <c r="EP462" s="22"/>
      <c r="EQ462" s="22"/>
      <c r="ER462" s="22"/>
      <c r="ES462" s="22"/>
      <c r="ET462" s="22"/>
      <c r="EU462" s="22"/>
      <c r="EV462" s="22"/>
      <c r="EW462" s="22"/>
      <c r="EX462" s="22"/>
      <c r="EY462" s="22"/>
      <c r="EZ462" s="22"/>
      <c r="FA462" s="22"/>
      <c r="FB462" s="22"/>
      <c r="FC462" s="22"/>
      <c r="FD462" s="22"/>
      <c r="FE462" s="22"/>
      <c r="FF462" s="22"/>
      <c r="FG462" s="22"/>
      <c r="FH462" s="22"/>
      <c r="FI462" s="22"/>
      <c r="FJ462" s="22"/>
      <c r="FK462" s="22"/>
      <c r="FL462" s="22"/>
      <c r="FM462" s="22"/>
      <c r="FN462" s="22"/>
      <c r="FO462" s="22"/>
      <c r="FP462" s="22"/>
      <c r="FQ462" s="22"/>
      <c r="FR462" s="22"/>
      <c r="FS462" s="22"/>
      <c r="FT462" s="22"/>
      <c r="FU462" s="22"/>
      <c r="FV462" s="22"/>
      <c r="FW462" s="22"/>
      <c r="FX462" s="22"/>
      <c r="FY462" s="22"/>
      <c r="FZ462" s="22"/>
      <c r="GA462" s="22"/>
      <c r="GB462" s="22"/>
      <c r="GC462" s="22"/>
      <c r="GD462" s="22"/>
      <c r="GE462" s="22"/>
      <c r="GF462" s="22"/>
      <c r="GG462" s="22"/>
      <c r="GH462" s="22"/>
      <c r="GI462" s="22"/>
      <c r="GJ462" s="22"/>
      <c r="GK462" s="22"/>
      <c r="GL462" s="22"/>
      <c r="GM462" s="22"/>
      <c r="GN462" s="22"/>
      <c r="GO462" s="22"/>
      <c r="GP462" s="22"/>
      <c r="GQ462" s="22"/>
      <c r="GR462" s="22"/>
      <c r="GS462" s="22"/>
      <c r="GT462" s="22"/>
    </row>
    <row r="463" spans="1:204">
      <c r="A463" s="7" t="s">
        <v>137</v>
      </c>
      <c r="B463" s="8">
        <v>2010</v>
      </c>
      <c r="C463" s="23">
        <v>44.62</v>
      </c>
      <c r="D463" s="24">
        <v>50.21</v>
      </c>
      <c r="E463" s="32">
        <v>0.1</v>
      </c>
      <c r="F463" s="31">
        <v>46.806199999999997</v>
      </c>
      <c r="G463" s="26">
        <f t="shared" si="137"/>
        <v>545223054180</v>
      </c>
      <c r="H463" s="26">
        <f t="shared" si="138"/>
        <v>54.522305418000002</v>
      </c>
      <c r="I463" s="26">
        <f t="shared" si="139"/>
        <v>8714884680</v>
      </c>
      <c r="J463" s="26">
        <f t="shared" si="134"/>
        <v>8714.8846799999992</v>
      </c>
      <c r="K463" s="27">
        <v>18879</v>
      </c>
      <c r="L463" s="27">
        <v>45.34</v>
      </c>
      <c r="M463" s="26">
        <f t="shared" si="140"/>
        <v>767954067.97619998</v>
      </c>
      <c r="N463" s="26">
        <f t="shared" si="135"/>
        <v>767.95406797620001</v>
      </c>
      <c r="O463" s="26">
        <f t="shared" si="141"/>
        <v>48426721129.5</v>
      </c>
      <c r="P463" s="26">
        <f t="shared" si="136"/>
        <v>48426.721129500002</v>
      </c>
      <c r="Q463" s="27">
        <v>1226</v>
      </c>
      <c r="R463" s="28">
        <f>Q463*32.9%</f>
        <v>403.35399999999998</v>
      </c>
      <c r="S463" s="28">
        <f>Q463*25%</f>
        <v>306.5</v>
      </c>
      <c r="T463" s="28">
        <f>Q463*3.6%</f>
        <v>44.136000000000003</v>
      </c>
      <c r="U463" s="28">
        <f>Q463*31%</f>
        <v>380.06</v>
      </c>
      <c r="V463" s="28">
        <f>Q463*7.5%</f>
        <v>91.95</v>
      </c>
      <c r="W463" s="26">
        <f t="shared" si="142"/>
        <v>9551753740</v>
      </c>
      <c r="X463" s="26">
        <f t="shared" si="143"/>
        <v>9551.7537400000001</v>
      </c>
      <c r="Y463" s="26">
        <f t="shared" si="144"/>
        <v>171394800</v>
      </c>
      <c r="Z463" s="26">
        <f t="shared" si="145"/>
        <v>171.3948</v>
      </c>
      <c r="AA463" s="9">
        <f t="shared" si="146"/>
        <v>555542761987.97595</v>
      </c>
      <c r="AB463" s="9">
        <v>55.554276198797602</v>
      </c>
      <c r="AC463" s="9">
        <f t="shared" si="147"/>
        <v>57313000609.5</v>
      </c>
      <c r="AD463" s="9">
        <v>57313.000609499999</v>
      </c>
      <c r="AE463" s="21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  <c r="DU463" s="22"/>
      <c r="DV463" s="22"/>
      <c r="DW463" s="22"/>
      <c r="DX463" s="22"/>
      <c r="DY463" s="22"/>
      <c r="DZ463" s="22"/>
      <c r="EA463" s="22"/>
      <c r="EB463" s="22"/>
      <c r="EC463" s="22"/>
      <c r="ED463" s="22"/>
      <c r="EE463" s="22"/>
      <c r="EF463" s="22"/>
      <c r="EG463" s="22"/>
      <c r="EH463" s="22"/>
      <c r="EI463" s="22"/>
      <c r="EJ463" s="22"/>
      <c r="EK463" s="22"/>
      <c r="EL463" s="22"/>
      <c r="EM463" s="22"/>
      <c r="EN463" s="22"/>
      <c r="EO463" s="22"/>
      <c r="EP463" s="22"/>
      <c r="EQ463" s="22"/>
      <c r="ER463" s="22"/>
      <c r="ES463" s="22"/>
      <c r="ET463" s="22"/>
      <c r="EU463" s="22"/>
      <c r="EV463" s="22"/>
      <c r="EW463" s="22"/>
      <c r="EX463" s="22"/>
      <c r="EY463" s="22"/>
      <c r="EZ463" s="22"/>
      <c r="FA463" s="22"/>
      <c r="FB463" s="22"/>
      <c r="FC463" s="22"/>
      <c r="FD463" s="22"/>
      <c r="FE463" s="22"/>
      <c r="FF463" s="22"/>
      <c r="FG463" s="22"/>
      <c r="FH463" s="22"/>
      <c r="FI463" s="22"/>
      <c r="FJ463" s="22"/>
      <c r="FK463" s="22"/>
      <c r="FL463" s="22"/>
      <c r="FM463" s="22"/>
      <c r="FN463" s="22"/>
      <c r="FO463" s="22"/>
      <c r="FP463" s="22"/>
      <c r="FQ463" s="22"/>
      <c r="FR463" s="22"/>
      <c r="FS463" s="22"/>
      <c r="FT463" s="22"/>
      <c r="FU463" s="22"/>
      <c r="FV463" s="22"/>
      <c r="FW463" s="22"/>
      <c r="FX463" s="22"/>
      <c r="FY463" s="22"/>
      <c r="FZ463" s="22"/>
      <c r="GA463" s="22"/>
      <c r="GB463" s="22"/>
      <c r="GC463" s="22"/>
      <c r="GD463" s="22"/>
      <c r="GE463" s="22"/>
      <c r="GF463" s="22"/>
      <c r="GG463" s="22"/>
      <c r="GH463" s="22"/>
      <c r="GI463" s="22"/>
      <c r="GJ463" s="22"/>
      <c r="GK463" s="22"/>
      <c r="GL463" s="22"/>
      <c r="GM463" s="22"/>
      <c r="GN463" s="22"/>
      <c r="GO463" s="22"/>
      <c r="GP463" s="22"/>
      <c r="GQ463" s="22"/>
      <c r="GR463" s="22"/>
      <c r="GS463" s="22"/>
      <c r="GT463" s="22"/>
    </row>
    <row r="464" spans="1:204">
      <c r="A464" s="7" t="s">
        <v>137</v>
      </c>
      <c r="B464" s="8">
        <v>2011</v>
      </c>
      <c r="C464" s="23">
        <v>49.75</v>
      </c>
      <c r="D464" s="24">
        <v>55.64</v>
      </c>
      <c r="E464" s="32">
        <v>0.1</v>
      </c>
      <c r="F464" s="31">
        <v>46.806199999999997</v>
      </c>
      <c r="G464" s="26">
        <f t="shared" si="137"/>
        <v>559566192180</v>
      </c>
      <c r="H464" s="26">
        <f t="shared" si="138"/>
        <v>55.956619218</v>
      </c>
      <c r="I464" s="26">
        <f t="shared" si="139"/>
        <v>9011873880</v>
      </c>
      <c r="J464" s="26">
        <f t="shared" si="134"/>
        <v>9011.8738799999992</v>
      </c>
      <c r="K464" s="27">
        <v>19339</v>
      </c>
      <c r="L464" s="27">
        <v>50.69</v>
      </c>
      <c r="M464" s="26">
        <f t="shared" si="140"/>
        <v>879490287.23469996</v>
      </c>
      <c r="N464" s="26">
        <f t="shared" si="135"/>
        <v>879.49028723469996</v>
      </c>
      <c r="O464" s="26">
        <f t="shared" si="141"/>
        <v>55460127958.25</v>
      </c>
      <c r="P464" s="26">
        <f t="shared" si="136"/>
        <v>55460.127958249999</v>
      </c>
      <c r="Q464" s="27">
        <v>1412</v>
      </c>
      <c r="R464" s="28">
        <f>Q464*29.5%</f>
        <v>416.54</v>
      </c>
      <c r="S464" s="28">
        <f>Q464*23.7%</f>
        <v>334.64400000000001</v>
      </c>
      <c r="T464" s="28">
        <f>Q464*15.2%</f>
        <v>214.624</v>
      </c>
      <c r="U464" s="28">
        <f>Q464*28.9%</f>
        <v>408.06799999999998</v>
      </c>
      <c r="V464" s="28">
        <f>Q464*2.6%</f>
        <v>36.712000000000003</v>
      </c>
      <c r="W464" s="26">
        <f t="shared" si="142"/>
        <v>11487297760</v>
      </c>
      <c r="X464" s="26">
        <f t="shared" si="143"/>
        <v>11487.297759999999</v>
      </c>
      <c r="Y464" s="26">
        <f t="shared" si="144"/>
        <v>208679480</v>
      </c>
      <c r="Z464" s="26">
        <f t="shared" si="145"/>
        <v>208.67948000000001</v>
      </c>
      <c r="AA464" s="9">
        <f t="shared" si="146"/>
        <v>571932980227.23499</v>
      </c>
      <c r="AB464" s="9">
        <v>57.193298022723503</v>
      </c>
      <c r="AC464" s="9">
        <f t="shared" si="147"/>
        <v>64680681318.25</v>
      </c>
      <c r="AD464" s="9">
        <v>64680.681318249997</v>
      </c>
      <c r="AE464" s="21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  <c r="DU464" s="22"/>
      <c r="DV464" s="22"/>
      <c r="DW464" s="22"/>
      <c r="DX464" s="22"/>
      <c r="DY464" s="22"/>
      <c r="DZ464" s="22"/>
      <c r="EA464" s="22"/>
      <c r="EB464" s="22"/>
      <c r="EC464" s="22"/>
      <c r="ED464" s="22"/>
      <c r="EE464" s="22"/>
      <c r="EF464" s="22"/>
      <c r="EG464" s="22"/>
      <c r="EH464" s="22"/>
      <c r="EI464" s="22"/>
      <c r="EJ464" s="22"/>
      <c r="EK464" s="22"/>
      <c r="EL464" s="22"/>
      <c r="EM464" s="22"/>
      <c r="EN464" s="22"/>
      <c r="EO464" s="22"/>
      <c r="EP464" s="22"/>
      <c r="EQ464" s="22"/>
      <c r="ER464" s="22"/>
      <c r="ES464" s="22"/>
      <c r="ET464" s="22"/>
      <c r="EU464" s="22"/>
      <c r="EV464" s="22"/>
      <c r="EW464" s="22"/>
      <c r="EX464" s="22"/>
      <c r="EY464" s="22"/>
      <c r="EZ464" s="22"/>
      <c r="FA464" s="22"/>
      <c r="FB464" s="22"/>
      <c r="FC464" s="22"/>
      <c r="FD464" s="22"/>
      <c r="FE464" s="22"/>
      <c r="FF464" s="22"/>
      <c r="FG464" s="22"/>
      <c r="FH464" s="22"/>
      <c r="FI464" s="22"/>
      <c r="FJ464" s="22"/>
      <c r="FK464" s="22"/>
      <c r="FL464" s="22"/>
      <c r="FM464" s="22"/>
      <c r="FN464" s="22"/>
      <c r="FO464" s="22"/>
      <c r="FP464" s="22"/>
      <c r="FQ464" s="22"/>
      <c r="FR464" s="22"/>
      <c r="FS464" s="22"/>
      <c r="FT464" s="22"/>
      <c r="FU464" s="22"/>
      <c r="FV464" s="22"/>
      <c r="FW464" s="22"/>
      <c r="FX464" s="22"/>
      <c r="FY464" s="22"/>
      <c r="FZ464" s="22"/>
      <c r="GA464" s="22"/>
      <c r="GB464" s="22"/>
      <c r="GC464" s="22"/>
      <c r="GD464" s="22"/>
      <c r="GE464" s="22"/>
      <c r="GF464" s="22"/>
      <c r="GG464" s="22"/>
      <c r="GH464" s="22"/>
      <c r="GI464" s="22"/>
      <c r="GJ464" s="22"/>
      <c r="GK464" s="22"/>
      <c r="GL464" s="22"/>
      <c r="GM464" s="22"/>
      <c r="GN464" s="22"/>
      <c r="GO464" s="22"/>
      <c r="GP464" s="22"/>
      <c r="GQ464" s="22"/>
      <c r="GR464" s="22"/>
      <c r="GS464" s="22"/>
      <c r="GT464" s="22"/>
    </row>
    <row r="465" spans="1:204">
      <c r="A465" s="7" t="s">
        <v>137</v>
      </c>
      <c r="B465" s="8">
        <v>2012</v>
      </c>
      <c r="C465" s="23">
        <v>50.55</v>
      </c>
      <c r="D465" s="24">
        <v>59.5</v>
      </c>
      <c r="E465" s="32">
        <v>7.0000000000000007E-2</v>
      </c>
      <c r="F465" s="31">
        <v>46.806199999999997</v>
      </c>
      <c r="G465" s="26">
        <f t="shared" si="137"/>
        <v>567299688180</v>
      </c>
      <c r="H465" s="26">
        <f t="shared" si="138"/>
        <v>56.729968818000003</v>
      </c>
      <c r="I465" s="26">
        <f t="shared" si="139"/>
        <v>9132750080</v>
      </c>
      <c r="J465" s="26">
        <f t="shared" si="134"/>
        <v>9132.7500799999998</v>
      </c>
      <c r="K465" s="27" t="s">
        <v>138</v>
      </c>
      <c r="L465" s="27">
        <v>48.2</v>
      </c>
      <c r="M465" s="26">
        <f t="shared" si="140"/>
        <v>668589206.83399999</v>
      </c>
      <c r="N465" s="26">
        <f t="shared" si="135"/>
        <v>668.58920683400004</v>
      </c>
      <c r="O465" s="26">
        <f t="shared" si="141"/>
        <v>42160832815</v>
      </c>
      <c r="P465" s="26">
        <f t="shared" si="136"/>
        <v>42160.832815000002</v>
      </c>
      <c r="Q465" s="27">
        <v>1581</v>
      </c>
      <c r="R465" s="28">
        <f>Q465*28%</f>
        <v>442.68</v>
      </c>
      <c r="S465" s="28">
        <f>Q465*24.4%</f>
        <v>385.76400000000001</v>
      </c>
      <c r="T465" s="28">
        <f>Q465*12.8%</f>
        <v>202.36799999999999</v>
      </c>
      <c r="U465" s="28">
        <f>Q465*32%</f>
        <v>505.92</v>
      </c>
      <c r="V465" s="28">
        <f>Q465*2.9%</f>
        <v>45.848999999999997</v>
      </c>
      <c r="W465" s="26">
        <f t="shared" si="142"/>
        <v>12947694360</v>
      </c>
      <c r="X465" s="26">
        <f t="shared" si="143"/>
        <v>12947.69436</v>
      </c>
      <c r="Y465" s="26">
        <f t="shared" si="144"/>
        <v>234549255</v>
      </c>
      <c r="Z465" s="26">
        <f t="shared" si="145"/>
        <v>234.54925499999999</v>
      </c>
      <c r="AA465" s="9">
        <f t="shared" si="146"/>
        <v>580915971746.83398</v>
      </c>
      <c r="AB465" s="9">
        <v>58.0915971746834</v>
      </c>
      <c r="AC465" s="9">
        <f t="shared" si="147"/>
        <v>51528132150</v>
      </c>
      <c r="AD465" s="9">
        <v>51528.132149999998</v>
      </c>
      <c r="AE465" s="21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  <c r="DT465" s="22"/>
      <c r="DU465" s="22"/>
      <c r="DV465" s="22"/>
      <c r="DW465" s="22"/>
      <c r="DX465" s="22"/>
      <c r="DY465" s="22"/>
      <c r="DZ465" s="22"/>
      <c r="EA465" s="22"/>
      <c r="EB465" s="22"/>
      <c r="EC465" s="22"/>
      <c r="ED465" s="22"/>
      <c r="EE465" s="22"/>
      <c r="EF465" s="22"/>
      <c r="EG465" s="22"/>
      <c r="EH465" s="22"/>
      <c r="EI465" s="22"/>
      <c r="EJ465" s="22"/>
      <c r="EK465" s="22"/>
      <c r="EL465" s="22"/>
      <c r="EM465" s="22"/>
      <c r="EN465" s="22"/>
      <c r="EO465" s="22"/>
      <c r="EP465" s="22"/>
      <c r="EQ465" s="22"/>
      <c r="ER465" s="22"/>
      <c r="ES465" s="22"/>
      <c r="ET465" s="22"/>
      <c r="EU465" s="22"/>
      <c r="EV465" s="22"/>
      <c r="EW465" s="22"/>
      <c r="EX465" s="22"/>
      <c r="EY465" s="22"/>
      <c r="EZ465" s="22"/>
      <c r="FA465" s="22"/>
      <c r="FB465" s="22"/>
      <c r="FC465" s="22"/>
      <c r="FD465" s="22"/>
      <c r="FE465" s="22"/>
      <c r="FF465" s="22"/>
      <c r="FG465" s="22"/>
      <c r="FH465" s="22"/>
      <c r="FI465" s="22"/>
      <c r="FJ465" s="22"/>
      <c r="FK465" s="22"/>
      <c r="FL465" s="22"/>
      <c r="FM465" s="22"/>
      <c r="FN465" s="22"/>
      <c r="FO465" s="22"/>
      <c r="FP465" s="22"/>
      <c r="FQ465" s="22"/>
      <c r="FR465" s="22"/>
      <c r="FS465" s="22"/>
      <c r="FT465" s="22"/>
      <c r="FU465" s="22"/>
      <c r="FV465" s="22"/>
      <c r="FW465" s="22"/>
      <c r="FX465" s="22"/>
      <c r="FY465" s="22"/>
      <c r="FZ465" s="22"/>
      <c r="GA465" s="22"/>
      <c r="GB465" s="22"/>
      <c r="GC465" s="22"/>
      <c r="GD465" s="22"/>
      <c r="GE465" s="22"/>
      <c r="GF465" s="22"/>
      <c r="GG465" s="22"/>
      <c r="GH465" s="22"/>
      <c r="GI465" s="22"/>
      <c r="GJ465" s="22"/>
      <c r="GK465" s="22"/>
      <c r="GL465" s="22"/>
      <c r="GM465" s="22"/>
      <c r="GN465" s="22"/>
      <c r="GO465" s="22"/>
      <c r="GP465" s="22"/>
      <c r="GQ465" s="22"/>
      <c r="GR465" s="22"/>
      <c r="GS465" s="22"/>
      <c r="GT465" s="22"/>
    </row>
    <row r="466" spans="1:204">
      <c r="A466" s="7" t="s">
        <v>137</v>
      </c>
      <c r="B466" s="8">
        <v>2013</v>
      </c>
      <c r="C466" s="23">
        <v>54.89</v>
      </c>
      <c r="D466" s="24">
        <v>40.33</v>
      </c>
      <c r="E466" s="32">
        <v>7.0000000000000007E-2</v>
      </c>
      <c r="F466" s="31">
        <v>46.806199999999997</v>
      </c>
      <c r="G466" s="26">
        <f t="shared" si="137"/>
        <v>535817958180</v>
      </c>
      <c r="H466" s="26">
        <f t="shared" si="138"/>
        <v>53.581795818000003</v>
      </c>
      <c r="I466" s="26">
        <f t="shared" si="139"/>
        <v>8793711280</v>
      </c>
      <c r="J466" s="26">
        <f t="shared" si="134"/>
        <v>8793.7112799999995</v>
      </c>
      <c r="K466" s="27">
        <v>20252</v>
      </c>
      <c r="L466" s="27">
        <v>45.34</v>
      </c>
      <c r="M466" s="26">
        <f t="shared" si="140"/>
        <v>823804533.32560003</v>
      </c>
      <c r="N466" s="26">
        <f t="shared" si="135"/>
        <v>823.8045333256</v>
      </c>
      <c r="O466" s="26">
        <f t="shared" si="141"/>
        <v>51948617846</v>
      </c>
      <c r="P466" s="26">
        <f t="shared" si="136"/>
        <v>51948.617846000001</v>
      </c>
      <c r="Q466" s="27">
        <v>1780.4</v>
      </c>
      <c r="R466" s="28">
        <f>Q466*28.1%</f>
        <v>500.29239999999999</v>
      </c>
      <c r="S466" s="28">
        <f>Q466*25.6%</f>
        <v>455.7824</v>
      </c>
      <c r="T466" s="28">
        <f>Q466*10.6%</f>
        <v>188.72239999999999</v>
      </c>
      <c r="U466" s="28">
        <f>Q466*33.1%</f>
        <v>589.31240000000003</v>
      </c>
      <c r="V466" s="28">
        <f>Q466*2.7%</f>
        <v>48.070799999999998</v>
      </c>
      <c r="W466" s="26">
        <f t="shared" si="142"/>
        <v>14746661512</v>
      </c>
      <c r="X466" s="26">
        <f t="shared" si="143"/>
        <v>14746.661512000001</v>
      </c>
      <c r="Y466" s="26">
        <f t="shared" si="144"/>
        <v>265902740</v>
      </c>
      <c r="Z466" s="26">
        <f t="shared" si="145"/>
        <v>265.90273999999999</v>
      </c>
      <c r="AA466" s="9">
        <f t="shared" si="146"/>
        <v>551388424225.32605</v>
      </c>
      <c r="AB466" s="9">
        <v>55.138842422532598</v>
      </c>
      <c r="AC466" s="9">
        <f t="shared" si="147"/>
        <v>61008231866</v>
      </c>
      <c r="AD466" s="9">
        <v>61008.231866000002</v>
      </c>
      <c r="AE466" s="21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  <c r="DT466" s="22"/>
      <c r="DU466" s="22"/>
      <c r="DV466" s="22"/>
      <c r="DW466" s="22"/>
      <c r="DX466" s="22"/>
      <c r="DY466" s="22"/>
      <c r="DZ466" s="22"/>
      <c r="EA466" s="22"/>
      <c r="EB466" s="22"/>
      <c r="EC466" s="22"/>
      <c r="ED466" s="22"/>
      <c r="EE466" s="22"/>
      <c r="EF466" s="22"/>
      <c r="EG466" s="22"/>
      <c r="EH466" s="22"/>
      <c r="EI466" s="22"/>
      <c r="EJ466" s="22"/>
      <c r="EK466" s="22"/>
      <c r="EL466" s="22"/>
      <c r="EM466" s="22"/>
      <c r="EN466" s="22"/>
      <c r="EO466" s="22"/>
      <c r="EP466" s="22"/>
      <c r="EQ466" s="22"/>
      <c r="ER466" s="22"/>
      <c r="ES466" s="22"/>
      <c r="ET466" s="22"/>
      <c r="EU466" s="22"/>
      <c r="EV466" s="22"/>
      <c r="EW466" s="22"/>
      <c r="EX466" s="22"/>
      <c r="EY466" s="22"/>
      <c r="EZ466" s="22"/>
      <c r="FA466" s="22"/>
      <c r="FB466" s="22"/>
      <c r="FC466" s="22"/>
      <c r="FD466" s="22"/>
      <c r="FE466" s="22"/>
      <c r="FF466" s="22"/>
      <c r="FG466" s="22"/>
      <c r="FH466" s="22"/>
      <c r="FI466" s="22"/>
      <c r="FJ466" s="22"/>
      <c r="FK466" s="22"/>
      <c r="FL466" s="22"/>
      <c r="FM466" s="22"/>
      <c r="FN466" s="22"/>
      <c r="FO466" s="22"/>
      <c r="FP466" s="22"/>
      <c r="FQ466" s="22"/>
      <c r="FR466" s="22"/>
      <c r="FS466" s="22"/>
      <c r="FT466" s="22"/>
      <c r="FU466" s="22"/>
      <c r="FV466" s="22"/>
      <c r="FW466" s="22"/>
      <c r="FX466" s="22"/>
      <c r="FY466" s="22"/>
      <c r="FZ466" s="22"/>
      <c r="GA466" s="22"/>
      <c r="GB466" s="22"/>
      <c r="GC466" s="22"/>
      <c r="GD466" s="22"/>
      <c r="GE466" s="22"/>
      <c r="GF466" s="22"/>
      <c r="GG466" s="22"/>
      <c r="GH466" s="22"/>
      <c r="GI466" s="22"/>
      <c r="GJ466" s="22"/>
      <c r="GK466" s="22"/>
      <c r="GL466" s="22"/>
      <c r="GM466" s="22"/>
      <c r="GN466" s="22"/>
      <c r="GO466" s="22"/>
      <c r="GP466" s="22"/>
      <c r="GQ466" s="22"/>
      <c r="GR466" s="22"/>
      <c r="GS466" s="22"/>
      <c r="GT466" s="22"/>
    </row>
    <row r="467" spans="1:204">
      <c r="A467" s="7" t="s">
        <v>137</v>
      </c>
      <c r="B467" s="8">
        <v>2014</v>
      </c>
      <c r="C467" s="23">
        <v>56.31</v>
      </c>
      <c r="D467" s="24">
        <v>46.5</v>
      </c>
      <c r="E467" s="32">
        <v>0.08</v>
      </c>
      <c r="F467" s="31">
        <v>57.828099999999999</v>
      </c>
      <c r="G467" s="26">
        <f t="shared" si="137"/>
        <v>646062175590</v>
      </c>
      <c r="H467" s="26">
        <f t="shared" si="138"/>
        <v>64.606217559000001</v>
      </c>
      <c r="I467" s="26">
        <f t="shared" si="139"/>
        <v>10418175340</v>
      </c>
      <c r="J467" s="26">
        <f t="shared" si="134"/>
        <v>10418.17534</v>
      </c>
      <c r="K467" s="27">
        <v>25704</v>
      </c>
      <c r="L467" s="27">
        <v>39.57</v>
      </c>
      <c r="M467" s="26">
        <f t="shared" si="140"/>
        <v>912518138.39760005</v>
      </c>
      <c r="N467" s="26">
        <f t="shared" si="135"/>
        <v>912.51813839759996</v>
      </c>
      <c r="O467" s="26">
        <f t="shared" si="141"/>
        <v>57542844366</v>
      </c>
      <c r="P467" s="26">
        <f t="shared" si="136"/>
        <v>57542.844365999998</v>
      </c>
      <c r="Q467" s="27">
        <v>2005.6</v>
      </c>
      <c r="R467" s="28">
        <f>Q467*14.2%</f>
        <v>284.79520000000002</v>
      </c>
      <c r="S467" s="28">
        <f>Q467*50.1%</f>
        <v>1004.8056</v>
      </c>
      <c r="T467" s="28">
        <f>Q467*9.1%</f>
        <v>182.50960000000001</v>
      </c>
      <c r="U467" s="28">
        <f>Q467*24%</f>
        <v>481.34399999999999</v>
      </c>
      <c r="V467" s="28">
        <f>Q467*2.6%</f>
        <v>52.145600000000002</v>
      </c>
      <c r="W467" s="26">
        <f t="shared" si="142"/>
        <v>22336808432</v>
      </c>
      <c r="X467" s="26">
        <f t="shared" si="143"/>
        <v>22336.808432000002</v>
      </c>
      <c r="Y467" s="26">
        <f t="shared" si="144"/>
        <v>379268988</v>
      </c>
      <c r="Z467" s="26">
        <f t="shared" si="145"/>
        <v>379.26898799999998</v>
      </c>
      <c r="AA467" s="9">
        <f t="shared" si="146"/>
        <v>669311502160.39795</v>
      </c>
      <c r="AB467" s="9">
        <v>66.931150216039796</v>
      </c>
      <c r="AC467" s="9">
        <f t="shared" si="147"/>
        <v>68340288694</v>
      </c>
      <c r="AD467" s="9">
        <v>68340.288694000003</v>
      </c>
      <c r="AE467" s="21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  <c r="DT467" s="22"/>
      <c r="DU467" s="22"/>
      <c r="DV467" s="22"/>
      <c r="DW467" s="22"/>
      <c r="DX467" s="22"/>
      <c r="DY467" s="22"/>
      <c r="DZ467" s="22"/>
      <c r="EA467" s="22"/>
      <c r="EB467" s="22"/>
      <c r="EC467" s="22"/>
      <c r="ED467" s="22"/>
      <c r="EE467" s="22"/>
      <c r="EF467" s="22"/>
      <c r="EG467" s="22"/>
      <c r="EH467" s="22"/>
      <c r="EI467" s="22"/>
      <c r="EJ467" s="22"/>
      <c r="EK467" s="22"/>
      <c r="EL467" s="22"/>
      <c r="EM467" s="22"/>
      <c r="EN467" s="22"/>
      <c r="EO467" s="22"/>
      <c r="EP467" s="22"/>
      <c r="EQ467" s="22"/>
      <c r="ER467" s="22"/>
      <c r="ES467" s="22"/>
      <c r="ET467" s="22"/>
      <c r="EU467" s="22"/>
      <c r="EV467" s="22"/>
      <c r="EW467" s="22"/>
      <c r="EX467" s="22"/>
      <c r="EY467" s="22"/>
      <c r="EZ467" s="22"/>
      <c r="FA467" s="22"/>
      <c r="FB467" s="22"/>
      <c r="FC467" s="22"/>
      <c r="FD467" s="22"/>
      <c r="FE467" s="22"/>
      <c r="FF467" s="22"/>
      <c r="FG467" s="22"/>
      <c r="FH467" s="22"/>
      <c r="FI467" s="22"/>
      <c r="FJ467" s="22"/>
      <c r="FK467" s="22"/>
      <c r="FL467" s="22"/>
      <c r="FM467" s="22"/>
      <c r="FN467" s="22"/>
      <c r="FO467" s="22"/>
      <c r="FP467" s="22"/>
      <c r="FQ467" s="22"/>
      <c r="FR467" s="22"/>
      <c r="FS467" s="22"/>
      <c r="FT467" s="22"/>
      <c r="FU467" s="22"/>
      <c r="FV467" s="22"/>
      <c r="FW467" s="22"/>
      <c r="FX467" s="22"/>
      <c r="FY467" s="22"/>
      <c r="FZ467" s="22"/>
      <c r="GA467" s="22"/>
      <c r="GB467" s="22"/>
      <c r="GC467" s="22"/>
      <c r="GD467" s="22"/>
      <c r="GE467" s="22"/>
      <c r="GF467" s="22"/>
      <c r="GG467" s="22"/>
      <c r="GH467" s="22"/>
      <c r="GI467" s="22"/>
      <c r="GJ467" s="22"/>
      <c r="GK467" s="22"/>
      <c r="GL467" s="22"/>
      <c r="GM467" s="22"/>
      <c r="GN467" s="22"/>
      <c r="GO467" s="22"/>
      <c r="GP467" s="22"/>
      <c r="GQ467" s="22"/>
      <c r="GR467" s="22"/>
      <c r="GS467" s="22"/>
      <c r="GT467" s="22"/>
    </row>
    <row r="468" spans="1:204">
      <c r="A468" s="7" t="s">
        <v>137</v>
      </c>
      <c r="B468" s="8">
        <v>2015</v>
      </c>
      <c r="C468" s="23">
        <v>74.44</v>
      </c>
      <c r="D468" s="24">
        <v>44.65</v>
      </c>
      <c r="E468" s="32">
        <v>0.09</v>
      </c>
      <c r="F468" s="31">
        <v>57.828099999999999</v>
      </c>
      <c r="G468" s="26">
        <f t="shared" si="137"/>
        <v>658146437590</v>
      </c>
      <c r="H468" s="26">
        <f t="shared" si="138"/>
        <v>65.814643759000006</v>
      </c>
      <c r="I468" s="26">
        <f t="shared" si="139"/>
        <v>10945224740</v>
      </c>
      <c r="J468" s="26">
        <f t="shared" si="134"/>
        <v>10945.22474</v>
      </c>
      <c r="K468" s="27">
        <v>25929</v>
      </c>
      <c r="L468" s="27">
        <v>40.18</v>
      </c>
      <c r="M468" s="26">
        <f t="shared" si="140"/>
        <v>934696126.96739995</v>
      </c>
      <c r="N468" s="26">
        <f t="shared" si="135"/>
        <v>934.69612696740001</v>
      </c>
      <c r="O468" s="26">
        <f t="shared" si="141"/>
        <v>58941374971.5</v>
      </c>
      <c r="P468" s="26">
        <f t="shared" si="136"/>
        <v>58941.374971500001</v>
      </c>
      <c r="Q468" s="27">
        <v>2315.4</v>
      </c>
      <c r="R468" s="28">
        <f>Q468*13.9%</f>
        <v>321.84059999999999</v>
      </c>
      <c r="S468" s="28">
        <f>Q468*48.3%</f>
        <v>1118.3381999999999</v>
      </c>
      <c r="T468" s="28">
        <f>Q468*8.1%</f>
        <v>187.54740000000001</v>
      </c>
      <c r="U468" s="28">
        <f>Q468*27.2%</f>
        <v>629.78880000000004</v>
      </c>
      <c r="V468" s="28">
        <f>Q468*2.5%</f>
        <v>57.884999999999998</v>
      </c>
      <c r="W468" s="26">
        <f t="shared" si="142"/>
        <v>25314059814</v>
      </c>
      <c r="X468" s="26">
        <f t="shared" si="143"/>
        <v>25314.059814</v>
      </c>
      <c r="Y468" s="26">
        <f t="shared" si="144"/>
        <v>431324289</v>
      </c>
      <c r="Z468" s="26">
        <f t="shared" si="145"/>
        <v>431.32428900000002</v>
      </c>
      <c r="AA468" s="9">
        <f t="shared" si="146"/>
        <v>684395193530.96704</v>
      </c>
      <c r="AB468" s="9">
        <v>68.439519353096699</v>
      </c>
      <c r="AC468" s="9">
        <f t="shared" si="147"/>
        <v>70317924000.5</v>
      </c>
      <c r="AD468" s="9">
        <v>70317.924000500003</v>
      </c>
      <c r="AE468" s="21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  <c r="DU468" s="22"/>
      <c r="DV468" s="22"/>
      <c r="DW468" s="22"/>
      <c r="DX468" s="22"/>
      <c r="DY468" s="22"/>
      <c r="DZ468" s="22"/>
      <c r="EA468" s="22"/>
      <c r="EB468" s="22"/>
      <c r="EC468" s="22"/>
      <c r="ED468" s="22"/>
      <c r="EE468" s="22"/>
      <c r="EF468" s="22"/>
      <c r="EG468" s="22"/>
      <c r="EH468" s="22"/>
      <c r="EI468" s="22"/>
      <c r="EJ468" s="22"/>
      <c r="EK468" s="22"/>
      <c r="EL468" s="22"/>
      <c r="EM468" s="22"/>
      <c r="EN468" s="22"/>
      <c r="EO468" s="22"/>
      <c r="EP468" s="22"/>
      <c r="EQ468" s="22"/>
      <c r="ER468" s="22"/>
      <c r="ES468" s="22"/>
      <c r="ET468" s="22"/>
      <c r="EU468" s="22"/>
      <c r="EV468" s="22"/>
      <c r="EW468" s="22"/>
      <c r="EX468" s="22"/>
      <c r="EY468" s="22"/>
      <c r="EZ468" s="22"/>
      <c r="FA468" s="22"/>
      <c r="FB468" s="22"/>
      <c r="FC468" s="22"/>
      <c r="FD468" s="22"/>
      <c r="FE468" s="22"/>
      <c r="FF468" s="22"/>
      <c r="FG468" s="22"/>
      <c r="FH468" s="22"/>
      <c r="FI468" s="22"/>
      <c r="FJ468" s="22"/>
      <c r="FK468" s="22"/>
      <c r="FL468" s="22"/>
      <c r="FM468" s="22"/>
      <c r="FN468" s="22"/>
      <c r="FO468" s="22"/>
      <c r="FP468" s="22"/>
      <c r="FQ468" s="22"/>
      <c r="FR468" s="22"/>
      <c r="FS468" s="22"/>
      <c r="FT468" s="22"/>
      <c r="FU468" s="22"/>
      <c r="FV468" s="22"/>
      <c r="FW468" s="22"/>
      <c r="FX468" s="22"/>
      <c r="FY468" s="22"/>
      <c r="FZ468" s="22"/>
      <c r="GA468" s="22"/>
      <c r="GB468" s="22"/>
      <c r="GC468" s="22"/>
      <c r="GD468" s="22"/>
      <c r="GE468" s="22"/>
      <c r="GF468" s="22"/>
      <c r="GG468" s="22"/>
      <c r="GH468" s="22"/>
      <c r="GI468" s="22"/>
      <c r="GJ468" s="22"/>
      <c r="GK468" s="22"/>
      <c r="GL468" s="22"/>
      <c r="GM468" s="22"/>
      <c r="GN468" s="22"/>
      <c r="GO468" s="22"/>
      <c r="GP468" s="22"/>
      <c r="GQ468" s="22"/>
      <c r="GR468" s="22"/>
      <c r="GS468" s="22"/>
      <c r="GT468" s="22"/>
    </row>
    <row r="469" spans="1:204">
      <c r="A469" s="7" t="s">
        <v>137</v>
      </c>
      <c r="B469" s="8">
        <v>2016</v>
      </c>
      <c r="C469" s="23">
        <v>77.53</v>
      </c>
      <c r="D469" s="24">
        <v>47.5</v>
      </c>
      <c r="E469" s="32">
        <v>0.08</v>
      </c>
      <c r="F469" s="31">
        <v>57.828099999999999</v>
      </c>
      <c r="G469" s="26">
        <f t="shared" si="137"/>
        <v>666002479590</v>
      </c>
      <c r="H469" s="26">
        <f t="shared" si="138"/>
        <v>66.600247959000001</v>
      </c>
      <c r="I469" s="26">
        <f t="shared" si="139"/>
        <v>11113567340</v>
      </c>
      <c r="J469" s="26">
        <f t="shared" si="134"/>
        <v>11113.56734</v>
      </c>
      <c r="K469" s="27">
        <v>15562</v>
      </c>
      <c r="L469" s="27">
        <v>43.05</v>
      </c>
      <c r="M469" s="26">
        <f t="shared" si="140"/>
        <v>601053748.19700003</v>
      </c>
      <c r="N469" s="26">
        <f t="shared" si="135"/>
        <v>601.053748197</v>
      </c>
      <c r="O469" s="26">
        <f t="shared" si="141"/>
        <v>37902087457.5</v>
      </c>
      <c r="P469" s="26">
        <f t="shared" si="136"/>
        <v>37902.087457499998</v>
      </c>
      <c r="Q469" s="27">
        <v>2876.9</v>
      </c>
      <c r="R469" s="28">
        <f>Q469*29.5%</f>
        <v>848.68550000000005</v>
      </c>
      <c r="S469" s="28">
        <f>Q469*30.1%</f>
        <v>865.94690000000003</v>
      </c>
      <c r="T469" s="28">
        <f>Q469*12.6%</f>
        <v>362.48939999999999</v>
      </c>
      <c r="U469" s="28">
        <f>Q469*22.1%</f>
        <v>635.79489999999998</v>
      </c>
      <c r="V469" s="28">
        <f>Q469*5.6%</f>
        <v>161.10640000000001</v>
      </c>
      <c r="W469" s="26">
        <f t="shared" si="142"/>
        <v>24884149316</v>
      </c>
      <c r="X469" s="26">
        <f t="shared" si="143"/>
        <v>24884.149315999999</v>
      </c>
      <c r="Y469" s="26">
        <f t="shared" si="144"/>
        <v>441546612</v>
      </c>
      <c r="Z469" s="26">
        <f t="shared" si="145"/>
        <v>441.54661199999998</v>
      </c>
      <c r="AA469" s="9">
        <f t="shared" si="146"/>
        <v>691487682654.19702</v>
      </c>
      <c r="AB469" s="9">
        <v>69.148768265419704</v>
      </c>
      <c r="AC469" s="9">
        <f t="shared" si="147"/>
        <v>49457201409.5</v>
      </c>
      <c r="AD469" s="9">
        <v>49457.201409499998</v>
      </c>
      <c r="AE469" s="21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  <c r="DU469" s="22"/>
      <c r="DV469" s="22"/>
      <c r="DW469" s="22"/>
      <c r="DX469" s="22"/>
      <c r="DY469" s="22"/>
      <c r="DZ469" s="22"/>
      <c r="EA469" s="22"/>
      <c r="EB469" s="22"/>
      <c r="EC469" s="22"/>
      <c r="ED469" s="22"/>
      <c r="EE469" s="22"/>
      <c r="EF469" s="22"/>
      <c r="EG469" s="22"/>
      <c r="EH469" s="22"/>
      <c r="EI469" s="22"/>
      <c r="EJ469" s="22"/>
      <c r="EK469" s="22"/>
      <c r="EL469" s="22"/>
      <c r="EM469" s="22"/>
      <c r="EN469" s="22"/>
      <c r="EO469" s="22"/>
      <c r="EP469" s="22"/>
      <c r="EQ469" s="22"/>
      <c r="ER469" s="22"/>
      <c r="ES469" s="22"/>
      <c r="ET469" s="22"/>
      <c r="EU469" s="22"/>
      <c r="EV469" s="22"/>
      <c r="EW469" s="22"/>
      <c r="EX469" s="22"/>
      <c r="EY469" s="22"/>
      <c r="EZ469" s="22"/>
      <c r="FA469" s="22"/>
      <c r="FB469" s="22"/>
      <c r="FC469" s="22"/>
      <c r="FD469" s="22"/>
      <c r="FE469" s="22"/>
      <c r="FF469" s="22"/>
      <c r="FG469" s="22"/>
      <c r="FH469" s="22"/>
      <c r="FI469" s="22"/>
      <c r="FJ469" s="22"/>
      <c r="FK469" s="22"/>
      <c r="FL469" s="22"/>
      <c r="FM469" s="22"/>
      <c r="FN469" s="22"/>
      <c r="FO469" s="22"/>
      <c r="FP469" s="22"/>
      <c r="FQ469" s="22"/>
      <c r="FR469" s="22"/>
      <c r="FS469" s="22"/>
      <c r="FT469" s="22"/>
      <c r="FU469" s="22"/>
      <c r="FV469" s="22"/>
      <c r="FW469" s="22"/>
      <c r="FX469" s="22"/>
      <c r="FY469" s="22"/>
      <c r="FZ469" s="22"/>
      <c r="GA469" s="22"/>
      <c r="GB469" s="22"/>
      <c r="GC469" s="22"/>
      <c r="GD469" s="22"/>
      <c r="GE469" s="22"/>
      <c r="GF469" s="22"/>
      <c r="GG469" s="22"/>
      <c r="GH469" s="22"/>
      <c r="GI469" s="22"/>
      <c r="GJ469" s="22"/>
      <c r="GK469" s="22"/>
      <c r="GL469" s="22"/>
      <c r="GM469" s="22"/>
      <c r="GN469" s="22"/>
      <c r="GO469" s="22"/>
      <c r="GP469" s="22"/>
      <c r="GQ469" s="22"/>
      <c r="GR469" s="22"/>
      <c r="GS469" s="22"/>
      <c r="GT469" s="22"/>
    </row>
    <row r="470" spans="1:204">
      <c r="A470" s="7" t="s">
        <v>137</v>
      </c>
      <c r="B470" s="8">
        <v>2017</v>
      </c>
      <c r="C470" s="23">
        <v>86.95</v>
      </c>
      <c r="D470" s="24">
        <v>49.77</v>
      </c>
      <c r="E470" s="32">
        <v>0.09</v>
      </c>
      <c r="F470" s="31">
        <v>57.828099999999999</v>
      </c>
      <c r="G470" s="26">
        <f t="shared" si="137"/>
        <v>678217217590</v>
      </c>
      <c r="H470" s="26">
        <f t="shared" si="138"/>
        <v>67.821721758999999</v>
      </c>
      <c r="I470" s="26">
        <f t="shared" si="139"/>
        <v>11467721540</v>
      </c>
      <c r="J470" s="26">
        <f t="shared" si="134"/>
        <v>11467.72154</v>
      </c>
      <c r="K470" s="27">
        <v>26672</v>
      </c>
      <c r="L470" s="27">
        <v>40.049999999999997</v>
      </c>
      <c r="M470" s="26">
        <f t="shared" si="140"/>
        <v>958369195.51199996</v>
      </c>
      <c r="N470" s="26">
        <f t="shared" si="135"/>
        <v>958.36919551200003</v>
      </c>
      <c r="O470" s="26">
        <f t="shared" si="141"/>
        <v>60434184420</v>
      </c>
      <c r="P470" s="26">
        <f t="shared" si="136"/>
        <v>60434.184419999998</v>
      </c>
      <c r="Q470" s="27">
        <v>3484.1</v>
      </c>
      <c r="R470" s="28">
        <f>Q470*29.4%</f>
        <v>1024.3253999999999</v>
      </c>
      <c r="S470" s="28">
        <f>Q470*24.8%</f>
        <v>864.05679999999995</v>
      </c>
      <c r="T470" s="28">
        <f>Q470*11.9%</f>
        <v>414.60789999999997</v>
      </c>
      <c r="U470" s="28">
        <f>Q470*29.8%</f>
        <v>1038.2618</v>
      </c>
      <c r="V470" s="28">
        <f>Q470*4.1%</f>
        <v>142.84809999999999</v>
      </c>
      <c r="W470" s="26">
        <f t="shared" si="142"/>
        <v>28341829542</v>
      </c>
      <c r="X470" s="26">
        <f t="shared" si="143"/>
        <v>28341.829541999999</v>
      </c>
      <c r="Y470" s="26">
        <f t="shared" si="144"/>
        <v>511971074.5</v>
      </c>
      <c r="Z470" s="26">
        <f t="shared" si="145"/>
        <v>511.97107449999999</v>
      </c>
      <c r="AA470" s="9">
        <f t="shared" si="146"/>
        <v>707517416327.51196</v>
      </c>
      <c r="AB470" s="9">
        <v>70.751741632751205</v>
      </c>
      <c r="AC470" s="9">
        <f t="shared" si="147"/>
        <v>72413877034.5</v>
      </c>
      <c r="AD470" s="9">
        <v>72413.877034499994</v>
      </c>
      <c r="AE470" s="21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  <c r="DU470" s="22"/>
      <c r="DV470" s="22"/>
      <c r="DW470" s="22"/>
      <c r="DX470" s="22"/>
      <c r="DY470" s="22"/>
      <c r="DZ470" s="22"/>
      <c r="EA470" s="22"/>
      <c r="EB470" s="22"/>
      <c r="EC470" s="22"/>
      <c r="ED470" s="22"/>
      <c r="EE470" s="22"/>
      <c r="EF470" s="22"/>
      <c r="EG470" s="22"/>
      <c r="EH470" s="22"/>
      <c r="EI470" s="22"/>
      <c r="EJ470" s="22"/>
      <c r="EK470" s="22"/>
      <c r="EL470" s="22"/>
      <c r="EM470" s="22"/>
      <c r="EN470" s="22"/>
      <c r="EO470" s="22"/>
      <c r="EP470" s="22"/>
      <c r="EQ470" s="22"/>
      <c r="ER470" s="22"/>
      <c r="ES470" s="22"/>
      <c r="ET470" s="22"/>
      <c r="EU470" s="22"/>
      <c r="EV470" s="22"/>
      <c r="EW470" s="22"/>
      <c r="EX470" s="22"/>
      <c r="EY470" s="22"/>
      <c r="EZ470" s="22"/>
      <c r="FA470" s="22"/>
      <c r="FB470" s="22"/>
      <c r="FC470" s="22"/>
      <c r="FD470" s="22"/>
      <c r="FE470" s="22"/>
      <c r="FF470" s="22"/>
      <c r="FG470" s="22"/>
      <c r="FH470" s="22"/>
      <c r="FI470" s="22"/>
      <c r="FJ470" s="22"/>
      <c r="FK470" s="22"/>
      <c r="FL470" s="22"/>
      <c r="FM470" s="22"/>
      <c r="FN470" s="22"/>
      <c r="FO470" s="22"/>
      <c r="FP470" s="22"/>
      <c r="FQ470" s="22"/>
      <c r="FR470" s="22"/>
      <c r="FS470" s="22"/>
      <c r="FT470" s="22"/>
      <c r="FU470" s="22"/>
      <c r="FV470" s="22"/>
      <c r="FW470" s="22"/>
      <c r="FX470" s="22"/>
      <c r="FY470" s="22"/>
      <c r="FZ470" s="22"/>
      <c r="GA470" s="22"/>
      <c r="GB470" s="22"/>
      <c r="GC470" s="22"/>
      <c r="GD470" s="22"/>
      <c r="GE470" s="22"/>
      <c r="GF470" s="22"/>
      <c r="GG470" s="22"/>
      <c r="GH470" s="22"/>
      <c r="GI470" s="22"/>
      <c r="GJ470" s="22"/>
      <c r="GK470" s="22"/>
      <c r="GL470" s="22"/>
      <c r="GM470" s="22"/>
      <c r="GN470" s="22"/>
      <c r="GO470" s="22"/>
      <c r="GP470" s="22"/>
      <c r="GQ470" s="22"/>
      <c r="GR470" s="22"/>
      <c r="GS470" s="22"/>
      <c r="GT470" s="22"/>
    </row>
    <row r="471" spans="1:204">
      <c r="A471" s="7" t="s">
        <v>137</v>
      </c>
      <c r="B471" s="8">
        <v>2018</v>
      </c>
      <c r="C471" s="23">
        <v>90.14</v>
      </c>
      <c r="D471" s="24">
        <v>50.77</v>
      </c>
      <c r="E471" s="32">
        <v>0.1</v>
      </c>
      <c r="F471" s="31">
        <v>57.828099999999999</v>
      </c>
      <c r="G471" s="26">
        <f t="shared" si="137"/>
        <v>682785561590</v>
      </c>
      <c r="H471" s="26">
        <f t="shared" si="138"/>
        <v>68.278556159000004</v>
      </c>
      <c r="I471" s="26">
        <f t="shared" si="139"/>
        <v>11593460940</v>
      </c>
      <c r="J471" s="26">
        <f t="shared" si="134"/>
        <v>11593.460940000001</v>
      </c>
      <c r="K471" s="27">
        <v>29934</v>
      </c>
      <c r="L471" s="27">
        <v>41.87</v>
      </c>
      <c r="M471" s="26">
        <f t="shared" si="140"/>
        <v>1124455979.4786</v>
      </c>
      <c r="N471" s="26">
        <f t="shared" si="135"/>
        <v>1124.4559794786001</v>
      </c>
      <c r="O471" s="26">
        <f t="shared" si="141"/>
        <v>70907517013.5</v>
      </c>
      <c r="P471" s="26">
        <f t="shared" si="136"/>
        <v>70907.517013499993</v>
      </c>
      <c r="Q471" s="27">
        <v>4204.3999999999996</v>
      </c>
      <c r="R471" s="28">
        <f>Q471*28.7%</f>
        <v>1206.6628000000001</v>
      </c>
      <c r="S471" s="28">
        <f>Q471*24.4%</f>
        <v>1025.8735999999999</v>
      </c>
      <c r="T471" s="28">
        <f>Q471*13.3%</f>
        <v>559.18520000000001</v>
      </c>
      <c r="U471" s="28">
        <f>Q471*29.5%</f>
        <v>1240.298</v>
      </c>
      <c r="V471" s="28">
        <f>Q471*4%</f>
        <v>168.17599999999999</v>
      </c>
      <c r="W471" s="26">
        <f t="shared" si="142"/>
        <v>34178492568</v>
      </c>
      <c r="X471" s="26">
        <f t="shared" si="143"/>
        <v>34178.492568000001</v>
      </c>
      <c r="Y471" s="26">
        <f t="shared" si="144"/>
        <v>618614394</v>
      </c>
      <c r="Z471" s="26">
        <f t="shared" si="145"/>
        <v>618.61439399999995</v>
      </c>
      <c r="AA471" s="9">
        <f t="shared" si="146"/>
        <v>718088510137.479</v>
      </c>
      <c r="AB471" s="9">
        <v>71.808851013747898</v>
      </c>
      <c r="AC471" s="9">
        <f t="shared" si="147"/>
        <v>83119592347.5</v>
      </c>
      <c r="AD471" s="9">
        <v>83119.592347500002</v>
      </c>
      <c r="AE471" s="21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  <c r="DU471" s="22"/>
      <c r="DV471" s="22"/>
      <c r="DW471" s="22"/>
      <c r="DX471" s="22"/>
      <c r="DY471" s="22"/>
      <c r="DZ471" s="22"/>
      <c r="EA471" s="22"/>
      <c r="EB471" s="22"/>
      <c r="EC471" s="22"/>
      <c r="ED471" s="22"/>
      <c r="EE471" s="22"/>
      <c r="EF471" s="22"/>
      <c r="EG471" s="22"/>
      <c r="EH471" s="22"/>
      <c r="EI471" s="22"/>
      <c r="EJ471" s="22"/>
      <c r="EK471" s="22"/>
      <c r="EL471" s="22"/>
      <c r="EM471" s="22"/>
      <c r="EN471" s="22"/>
      <c r="EO471" s="22"/>
      <c r="EP471" s="22"/>
      <c r="EQ471" s="22"/>
      <c r="ER471" s="22"/>
      <c r="ES471" s="22"/>
      <c r="ET471" s="22"/>
      <c r="EU471" s="22"/>
      <c r="EV471" s="22"/>
      <c r="EW471" s="22"/>
      <c r="EX471" s="22"/>
      <c r="EY471" s="22"/>
      <c r="EZ471" s="22"/>
      <c r="FA471" s="22"/>
      <c r="FB471" s="22"/>
      <c r="FC471" s="22"/>
      <c r="FD471" s="22"/>
      <c r="FE471" s="22"/>
      <c r="FF471" s="22"/>
      <c r="FG471" s="22"/>
      <c r="FH471" s="22"/>
      <c r="FI471" s="22"/>
      <c r="FJ471" s="22"/>
      <c r="FK471" s="22"/>
      <c r="FL471" s="22"/>
      <c r="FM471" s="22"/>
      <c r="FN471" s="22"/>
      <c r="FO471" s="22"/>
      <c r="FP471" s="22"/>
      <c r="FQ471" s="22"/>
      <c r="FR471" s="22"/>
      <c r="FS471" s="22"/>
      <c r="FT471" s="22"/>
      <c r="FU471" s="22"/>
      <c r="FV471" s="22"/>
      <c r="FW471" s="22"/>
      <c r="FX471" s="22"/>
      <c r="FY471" s="22"/>
      <c r="FZ471" s="22"/>
      <c r="GA471" s="22"/>
      <c r="GB471" s="22"/>
      <c r="GC471" s="22"/>
      <c r="GD471" s="22"/>
      <c r="GE471" s="22"/>
      <c r="GF471" s="22"/>
      <c r="GG471" s="22"/>
      <c r="GH471" s="22"/>
      <c r="GI471" s="22"/>
      <c r="GJ471" s="22"/>
      <c r="GK471" s="22"/>
      <c r="GL471" s="22"/>
      <c r="GM471" s="22"/>
      <c r="GN471" s="22"/>
      <c r="GO471" s="22"/>
      <c r="GP471" s="22"/>
      <c r="GQ471" s="22"/>
      <c r="GR471" s="22"/>
      <c r="GS471" s="22"/>
      <c r="GT471" s="22"/>
    </row>
    <row r="472" spans="1:204">
      <c r="A472" s="7" t="s">
        <v>137</v>
      </c>
      <c r="B472" s="8">
        <v>2019</v>
      </c>
      <c r="C472" s="23">
        <v>78.09</v>
      </c>
      <c r="D472" s="24">
        <v>50.05</v>
      </c>
      <c r="E472" s="32">
        <v>0.1022</v>
      </c>
      <c r="F472" s="27">
        <v>57.828099999999999</v>
      </c>
      <c r="G472" s="26">
        <f t="shared" si="137"/>
        <v>671185485510</v>
      </c>
      <c r="H472" s="26">
        <f t="shared" si="138"/>
        <v>67.118548551000003</v>
      </c>
      <c r="I472" s="26">
        <f t="shared" si="139"/>
        <v>11194817128</v>
      </c>
      <c r="J472" s="26">
        <f t="shared" si="134"/>
        <v>11194.817128000001</v>
      </c>
      <c r="K472" s="27">
        <v>22297</v>
      </c>
      <c r="L472" s="27">
        <v>47.27</v>
      </c>
      <c r="M472" s="26">
        <f t="shared" si="140"/>
        <v>945598509.89230001</v>
      </c>
      <c r="N472" s="26">
        <f t="shared" si="135"/>
        <v>945.59850989229994</v>
      </c>
      <c r="O472" s="26">
        <f t="shared" si="141"/>
        <v>59628872674.25</v>
      </c>
      <c r="P472" s="26">
        <f t="shared" si="136"/>
        <v>59628.87267425</v>
      </c>
      <c r="Q472" s="27">
        <v>5080.2</v>
      </c>
      <c r="R472" s="28">
        <f>Q472*28.8%</f>
        <v>1463.0976000000001</v>
      </c>
      <c r="S472" s="28">
        <f>Q472*23.8%</f>
        <v>1209.0876000000001</v>
      </c>
      <c r="T472" s="28">
        <f>Q472*13.3%</f>
        <v>675.66660000000002</v>
      </c>
      <c r="U472" s="28">
        <f>Q472*30%</f>
        <v>1524.06</v>
      </c>
      <c r="V472" s="28">
        <f>Q472*4%</f>
        <v>203.208</v>
      </c>
      <c r="W472" s="26">
        <f t="shared" si="142"/>
        <v>40960331748</v>
      </c>
      <c r="X472" s="26">
        <f t="shared" si="143"/>
        <v>40960.331747999997</v>
      </c>
      <c r="Y472" s="26">
        <f t="shared" si="144"/>
        <v>742877646</v>
      </c>
      <c r="Z472" s="26">
        <f t="shared" si="145"/>
        <v>742.87764600000003</v>
      </c>
      <c r="AA472" s="9">
        <f t="shared" si="146"/>
        <v>713091415767.89197</v>
      </c>
      <c r="AB472" s="9">
        <v>71.309141576789202</v>
      </c>
      <c r="AC472" s="9">
        <f t="shared" si="147"/>
        <v>71566567448.25</v>
      </c>
      <c r="AD472" s="9">
        <v>71566.567448250004</v>
      </c>
      <c r="AE472" s="21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  <c r="DU472" s="22"/>
      <c r="DV472" s="22"/>
      <c r="DW472" s="22"/>
      <c r="DX472" s="22"/>
      <c r="DY472" s="22"/>
      <c r="DZ472" s="22"/>
      <c r="EA472" s="22"/>
      <c r="EB472" s="22"/>
      <c r="EC472" s="22"/>
      <c r="ED472" s="22"/>
      <c r="EE472" s="22"/>
      <c r="EF472" s="22"/>
      <c r="EG472" s="22"/>
      <c r="EH472" s="22"/>
      <c r="EI472" s="22"/>
      <c r="EJ472" s="22"/>
      <c r="EK472" s="22"/>
      <c r="EL472" s="22"/>
      <c r="EM472" s="22"/>
      <c r="EN472" s="22"/>
      <c r="EO472" s="22"/>
      <c r="EP472" s="22"/>
      <c r="EQ472" s="22"/>
      <c r="ER472" s="22"/>
      <c r="ES472" s="22"/>
      <c r="ET472" s="22"/>
      <c r="EU472" s="22"/>
      <c r="EV472" s="22"/>
      <c r="EW472" s="22"/>
      <c r="EX472" s="22"/>
      <c r="EY472" s="22"/>
      <c r="EZ472" s="22"/>
      <c r="FA472" s="22"/>
      <c r="FB472" s="22"/>
      <c r="FC472" s="22"/>
      <c r="FD472" s="22"/>
      <c r="FE472" s="22"/>
      <c r="FF472" s="22"/>
      <c r="FG472" s="22"/>
      <c r="FH472" s="22"/>
      <c r="FI472" s="22"/>
      <c r="FJ472" s="22"/>
      <c r="FK472" s="22"/>
      <c r="FL472" s="22"/>
      <c r="FM472" s="22"/>
      <c r="FN472" s="22"/>
      <c r="FO472" s="22"/>
      <c r="FP472" s="22"/>
      <c r="FQ472" s="22"/>
      <c r="FR472" s="22"/>
      <c r="FS472" s="22"/>
      <c r="FT472" s="22"/>
      <c r="FU472" s="22"/>
      <c r="FV472" s="22"/>
      <c r="FW472" s="22"/>
      <c r="FX472" s="22"/>
      <c r="FY472" s="22"/>
      <c r="FZ472" s="22"/>
      <c r="GA472" s="22"/>
      <c r="GB472" s="22"/>
      <c r="GC472" s="22"/>
      <c r="GD472" s="22"/>
      <c r="GE472" s="22"/>
      <c r="GF472" s="22"/>
      <c r="GG472" s="22"/>
      <c r="GH472" s="22"/>
      <c r="GI472" s="22"/>
      <c r="GJ472" s="22"/>
      <c r="GK472" s="22"/>
      <c r="GL472" s="22"/>
      <c r="GM472" s="22"/>
      <c r="GN472" s="22"/>
      <c r="GO472" s="22"/>
      <c r="GP472" s="22"/>
      <c r="GQ472" s="22"/>
      <c r="GR472" s="22"/>
      <c r="GS472" s="22"/>
      <c r="GT472" s="22"/>
    </row>
    <row r="473" spans="1:204">
      <c r="A473" s="7" t="s">
        <v>137</v>
      </c>
      <c r="B473" s="8">
        <v>2020</v>
      </c>
      <c r="C473" s="23">
        <v>52.08</v>
      </c>
      <c r="D473" s="24">
        <v>36.49</v>
      </c>
      <c r="E473" s="32">
        <v>5.4300000000000001E-2</v>
      </c>
      <c r="F473" s="27">
        <v>46.806199999999997</v>
      </c>
      <c r="G473" s="26">
        <f t="shared" si="137"/>
        <v>526354889660</v>
      </c>
      <c r="H473" s="26">
        <f t="shared" si="138"/>
        <v>52.635488965999997</v>
      </c>
      <c r="I473" s="26">
        <f t="shared" si="139"/>
        <v>8609379902</v>
      </c>
      <c r="J473" s="26">
        <f t="shared" si="134"/>
        <v>8609.3799020000006</v>
      </c>
      <c r="K473" s="27">
        <v>18782</v>
      </c>
      <c r="L473" s="27">
        <v>34.65</v>
      </c>
      <c r="M473" s="26">
        <f t="shared" si="140"/>
        <v>583874916.47099996</v>
      </c>
      <c r="N473" s="26">
        <f t="shared" si="135"/>
        <v>583.87491647100001</v>
      </c>
      <c r="O473" s="26">
        <f t="shared" si="141"/>
        <v>36818800672.5</v>
      </c>
      <c r="P473" s="26">
        <f t="shared" si="136"/>
        <v>36818.800672500001</v>
      </c>
      <c r="Q473" s="27">
        <v>3311.88</v>
      </c>
      <c r="R473" s="28">
        <f>Q473*18%</f>
        <v>596.13840000000005</v>
      </c>
      <c r="S473" s="28">
        <f>Q473*15.5%</f>
        <v>513.34140000000002</v>
      </c>
      <c r="T473" s="28">
        <f>Q473*15.8%</f>
        <v>523.27704000000006</v>
      </c>
      <c r="U473" s="28">
        <f>Q473*44%</f>
        <v>1457.2272</v>
      </c>
      <c r="V473" s="28">
        <f>Q473*6.7%</f>
        <v>221.89596</v>
      </c>
      <c r="W473" s="26">
        <f t="shared" si="142"/>
        <v>24165529845.599998</v>
      </c>
      <c r="X473" s="26">
        <f t="shared" si="143"/>
        <v>24165.529845599998</v>
      </c>
      <c r="Y473" s="26">
        <f t="shared" si="144"/>
        <v>453065184</v>
      </c>
      <c r="Z473" s="26">
        <f t="shared" si="145"/>
        <v>453.06518399999999</v>
      </c>
      <c r="AA473" s="9">
        <f t="shared" si="146"/>
        <v>551104294422.07104</v>
      </c>
      <c r="AB473" s="9">
        <v>55.110429442207099</v>
      </c>
      <c r="AC473" s="9">
        <f t="shared" si="147"/>
        <v>45881245758.5</v>
      </c>
      <c r="AD473" s="9">
        <v>45881.245758500001</v>
      </c>
      <c r="AE473" s="21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  <c r="DT473" s="22"/>
      <c r="DU473" s="22"/>
      <c r="DV473" s="22"/>
      <c r="DW473" s="22"/>
      <c r="DX473" s="22"/>
      <c r="DY473" s="22"/>
      <c r="DZ473" s="22"/>
      <c r="EA473" s="22"/>
      <c r="EB473" s="22"/>
      <c r="EC473" s="22"/>
      <c r="ED473" s="22"/>
      <c r="EE473" s="22"/>
      <c r="EF473" s="22"/>
      <c r="EG473" s="22"/>
      <c r="EH473" s="22"/>
      <c r="EI473" s="22"/>
      <c r="EJ473" s="22"/>
      <c r="EK473" s="22"/>
      <c r="EL473" s="22"/>
      <c r="EM473" s="22"/>
      <c r="EN473" s="22"/>
      <c r="EO473" s="22"/>
      <c r="EP473" s="22"/>
      <c r="EQ473" s="22"/>
      <c r="ER473" s="22"/>
      <c r="ES473" s="22"/>
      <c r="ET473" s="22"/>
      <c r="EU473" s="22"/>
      <c r="EV473" s="22"/>
      <c r="EW473" s="22"/>
      <c r="EX473" s="22"/>
      <c r="EY473" s="22"/>
      <c r="EZ473" s="22"/>
      <c r="FA473" s="22"/>
      <c r="FB473" s="22"/>
      <c r="FC473" s="22"/>
      <c r="FD473" s="22"/>
      <c r="FE473" s="22"/>
      <c r="FF473" s="22"/>
      <c r="FG473" s="22"/>
      <c r="FH473" s="22"/>
      <c r="FI473" s="22"/>
      <c r="FJ473" s="22"/>
      <c r="FK473" s="22"/>
      <c r="FL473" s="22"/>
      <c r="FM473" s="22"/>
      <c r="FN473" s="22"/>
      <c r="FO473" s="22"/>
      <c r="FP473" s="22"/>
      <c r="FQ473" s="22"/>
      <c r="FR473" s="22"/>
      <c r="FS473" s="22"/>
      <c r="FT473" s="22"/>
      <c r="FU473" s="22"/>
      <c r="FV473" s="22"/>
      <c r="FW473" s="22"/>
      <c r="FX473" s="22"/>
      <c r="FY473" s="22"/>
      <c r="FZ473" s="22"/>
      <c r="GA473" s="22"/>
      <c r="GB473" s="22"/>
      <c r="GC473" s="22"/>
      <c r="GD473" s="22"/>
      <c r="GE473" s="22"/>
      <c r="GF473" s="22"/>
      <c r="GG473" s="22"/>
      <c r="GH473" s="22"/>
      <c r="GI473" s="22"/>
      <c r="GJ473" s="22"/>
      <c r="GK473" s="22"/>
      <c r="GL473" s="22"/>
      <c r="GM473" s="22"/>
      <c r="GN473" s="22"/>
      <c r="GO473" s="22"/>
      <c r="GP473" s="22"/>
      <c r="GQ473" s="22"/>
      <c r="GR473" s="22"/>
      <c r="GS473" s="22"/>
      <c r="GT473" s="22"/>
    </row>
    <row r="474" spans="1:204">
      <c r="A474" s="7" t="s">
        <v>137</v>
      </c>
      <c r="B474" s="8">
        <v>2021</v>
      </c>
      <c r="C474" s="23">
        <v>57.23</v>
      </c>
      <c r="D474" s="24">
        <v>27.72</v>
      </c>
      <c r="E474" s="32">
        <v>6.1400000000000003E-2</v>
      </c>
      <c r="F474" s="27">
        <v>48.174999999999997</v>
      </c>
      <c r="G474" s="26">
        <f t="shared" si="137"/>
        <v>526793295540</v>
      </c>
      <c r="H474" s="26">
        <f t="shared" si="138"/>
        <v>52.679329553999999</v>
      </c>
      <c r="I474" s="26">
        <f t="shared" si="139"/>
        <v>8731463556</v>
      </c>
      <c r="J474" s="26">
        <f t="shared" si="134"/>
        <v>8731.4635560000006</v>
      </c>
      <c r="K474" s="27">
        <v>12193</v>
      </c>
      <c r="L474" s="27">
        <v>36.729999999999997</v>
      </c>
      <c r="M474" s="26">
        <f t="shared" si="140"/>
        <v>401796588.64130002</v>
      </c>
      <c r="N474" s="26">
        <f t="shared" si="135"/>
        <v>401.79658864129999</v>
      </c>
      <c r="O474" s="26">
        <f t="shared" si="141"/>
        <v>25337050951.75</v>
      </c>
      <c r="P474" s="26">
        <f t="shared" si="136"/>
        <v>25337.05095175</v>
      </c>
      <c r="Q474" s="27">
        <v>3973.4</v>
      </c>
      <c r="R474" s="28">
        <f>Q474*19.5%</f>
        <v>774.81299999999999</v>
      </c>
      <c r="S474" s="28">
        <f>Q474*16.2%</f>
        <v>643.69079999999997</v>
      </c>
      <c r="T474" s="28">
        <f>Q474*14%</f>
        <v>556.27599999999995</v>
      </c>
      <c r="U474" s="28">
        <f>Q474*44.3%</f>
        <v>1760.2162000000001</v>
      </c>
      <c r="V474" s="28">
        <f>Q474*6.1%</f>
        <v>242.37739999999999</v>
      </c>
      <c r="W474" s="26">
        <f t="shared" si="142"/>
        <v>29172702800</v>
      </c>
      <c r="X474" s="26">
        <f t="shared" si="143"/>
        <v>29172.702799999999</v>
      </c>
      <c r="Y474" s="26">
        <f t="shared" si="144"/>
        <v>545150480</v>
      </c>
      <c r="Z474" s="26">
        <f t="shared" si="145"/>
        <v>545.15048000000002</v>
      </c>
      <c r="AA474" s="9">
        <f t="shared" si="146"/>
        <v>556367794928.64099</v>
      </c>
      <c r="AB474" s="9">
        <v>55.6367794928641</v>
      </c>
      <c r="AC474" s="9">
        <f t="shared" si="147"/>
        <v>34613664987.75</v>
      </c>
      <c r="AD474" s="9">
        <v>34613.664987750002</v>
      </c>
      <c r="AE474" s="21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  <c r="DU474" s="22"/>
      <c r="DV474" s="22"/>
      <c r="DW474" s="22"/>
      <c r="DX474" s="22"/>
      <c r="DY474" s="22"/>
      <c r="DZ474" s="22"/>
      <c r="EA474" s="22"/>
      <c r="EB474" s="22"/>
      <c r="EC474" s="22"/>
      <c r="ED474" s="22"/>
      <c r="EE474" s="22"/>
      <c r="EF474" s="22"/>
      <c r="EG474" s="22"/>
      <c r="EH474" s="22"/>
      <c r="EI474" s="22"/>
      <c r="EJ474" s="22"/>
      <c r="EK474" s="22"/>
      <c r="EL474" s="22"/>
      <c r="EM474" s="22"/>
      <c r="EN474" s="22"/>
      <c r="EO474" s="22"/>
      <c r="EP474" s="22"/>
      <c r="EQ474" s="22"/>
      <c r="ER474" s="22"/>
      <c r="ES474" s="22"/>
      <c r="ET474" s="22"/>
      <c r="EU474" s="22"/>
      <c r="EV474" s="22"/>
      <c r="EW474" s="22"/>
      <c r="EX474" s="22"/>
      <c r="EY474" s="22"/>
      <c r="EZ474" s="22"/>
      <c r="FA474" s="22"/>
      <c r="FB474" s="22"/>
      <c r="FC474" s="22"/>
      <c r="FD474" s="22"/>
      <c r="FE474" s="22"/>
      <c r="FF474" s="22"/>
      <c r="FG474" s="22"/>
      <c r="FH474" s="22"/>
      <c r="FI474" s="22"/>
      <c r="FJ474" s="22"/>
      <c r="FK474" s="22"/>
      <c r="FL474" s="22"/>
      <c r="FM474" s="22"/>
      <c r="FN474" s="22"/>
      <c r="FO474" s="22"/>
      <c r="FP474" s="22"/>
      <c r="FQ474" s="22"/>
      <c r="FR474" s="22"/>
      <c r="FS474" s="22"/>
      <c r="FT474" s="22"/>
      <c r="FU474" s="22"/>
      <c r="FV474" s="22"/>
      <c r="FW474" s="22"/>
      <c r="FX474" s="22"/>
      <c r="FY474" s="22"/>
      <c r="FZ474" s="22"/>
      <c r="GA474" s="22"/>
      <c r="GB474" s="22"/>
      <c r="GC474" s="22"/>
      <c r="GD474" s="22"/>
      <c r="GE474" s="22"/>
      <c r="GF474" s="22"/>
      <c r="GG474" s="22"/>
      <c r="GH474" s="22"/>
      <c r="GI474" s="22"/>
      <c r="GJ474" s="22"/>
      <c r="GK474" s="22"/>
      <c r="GL474" s="22"/>
      <c r="GM474" s="22"/>
      <c r="GN474" s="22"/>
      <c r="GO474" s="22"/>
      <c r="GP474" s="22"/>
      <c r="GQ474" s="22"/>
      <c r="GR474" s="22"/>
      <c r="GS474" s="22"/>
      <c r="GT474" s="22"/>
    </row>
    <row r="475" spans="1:204">
      <c r="A475" s="7" t="s">
        <v>137</v>
      </c>
      <c r="B475" s="8">
        <v>2022</v>
      </c>
      <c r="C475" s="23">
        <v>33.11</v>
      </c>
      <c r="D475" s="24">
        <v>10.199999999999999</v>
      </c>
      <c r="E475" s="32">
        <v>2.98E-2</v>
      </c>
      <c r="F475" s="27">
        <v>21.126799999999999</v>
      </c>
      <c r="G475" s="26">
        <f t="shared" si="137"/>
        <v>234269857800</v>
      </c>
      <c r="H475" s="26">
        <f t="shared" si="138"/>
        <v>23.426985779999999</v>
      </c>
      <c r="I475" s="26">
        <f t="shared" si="139"/>
        <v>4033736212</v>
      </c>
      <c r="J475" s="26">
        <f t="shared" si="134"/>
        <v>4033.7362119999998</v>
      </c>
      <c r="K475" s="27">
        <v>25205</v>
      </c>
      <c r="L475" s="27">
        <v>29.67</v>
      </c>
      <c r="M475" s="26">
        <f t="shared" si="140"/>
        <v>670932749.44949996</v>
      </c>
      <c r="N475" s="26">
        <f t="shared" si="135"/>
        <v>670.93274944949997</v>
      </c>
      <c r="O475" s="26">
        <f t="shared" si="141"/>
        <v>42308615201.25</v>
      </c>
      <c r="P475" s="26">
        <f t="shared" si="136"/>
        <v>42308.615201250002</v>
      </c>
      <c r="Q475" s="27">
        <v>2157.84</v>
      </c>
      <c r="R475" s="28">
        <f>Q475*19.5%</f>
        <v>420.77879999999999</v>
      </c>
      <c r="S475" s="28">
        <f>Q475*16.2%</f>
        <v>349.57008000000002</v>
      </c>
      <c r="T475" s="28">
        <f>Q475*14%</f>
        <v>302.0976</v>
      </c>
      <c r="U475" s="28">
        <f>Q475*44.3%</f>
        <v>955.92312000000004</v>
      </c>
      <c r="V475" s="28">
        <f>Q475*6.1%</f>
        <v>131.62824000000001</v>
      </c>
      <c r="W475" s="26">
        <f t="shared" si="142"/>
        <v>15842861280</v>
      </c>
      <c r="X475" s="26">
        <f t="shared" si="143"/>
        <v>15842.861279999999</v>
      </c>
      <c r="Y475" s="26">
        <f t="shared" si="144"/>
        <v>296055648</v>
      </c>
      <c r="Z475" s="26">
        <f t="shared" si="145"/>
        <v>296.05564800000002</v>
      </c>
      <c r="AA475" s="9">
        <f t="shared" si="146"/>
        <v>250783651829.44901</v>
      </c>
      <c r="AB475" s="9">
        <v>25.0783651829449</v>
      </c>
      <c r="AC475" s="9">
        <f t="shared" si="147"/>
        <v>46638407061.25</v>
      </c>
      <c r="AD475" s="9">
        <v>46638.40706125</v>
      </c>
      <c r="AE475" s="21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  <c r="DU475" s="22"/>
      <c r="DV475" s="22"/>
      <c r="DW475" s="22"/>
      <c r="DX475" s="22"/>
      <c r="DY475" s="22"/>
      <c r="DZ475" s="22"/>
      <c r="EA475" s="22"/>
      <c r="EB475" s="22"/>
      <c r="EC475" s="22"/>
      <c r="ED475" s="22"/>
      <c r="EE475" s="22"/>
      <c r="EF475" s="22"/>
      <c r="EG475" s="22"/>
      <c r="EH475" s="22"/>
      <c r="EI475" s="22"/>
      <c r="EJ475" s="22"/>
      <c r="EK475" s="22"/>
      <c r="EL475" s="22"/>
      <c r="EM475" s="22"/>
      <c r="EN475" s="22"/>
      <c r="EO475" s="22"/>
      <c r="EP475" s="22"/>
      <c r="EQ475" s="22"/>
      <c r="ER475" s="22"/>
      <c r="ES475" s="22"/>
      <c r="ET475" s="22"/>
      <c r="EU475" s="22"/>
      <c r="EV475" s="22"/>
      <c r="EW475" s="22"/>
      <c r="EX475" s="22"/>
      <c r="EY475" s="22"/>
      <c r="EZ475" s="22"/>
      <c r="FA475" s="22"/>
      <c r="FB475" s="22"/>
      <c r="FC475" s="22"/>
      <c r="FD475" s="22"/>
      <c r="FE475" s="22"/>
      <c r="FF475" s="22"/>
      <c r="FG475" s="22"/>
      <c r="FH475" s="22"/>
      <c r="FI475" s="22"/>
      <c r="FJ475" s="22"/>
      <c r="FK475" s="22"/>
      <c r="FL475" s="22"/>
      <c r="FM475" s="22"/>
      <c r="FN475" s="22"/>
      <c r="FO475" s="22"/>
      <c r="FP475" s="22"/>
      <c r="FQ475" s="22"/>
      <c r="FR475" s="22"/>
      <c r="FS475" s="22"/>
      <c r="FT475" s="22"/>
      <c r="FU475" s="22"/>
      <c r="FV475" s="22"/>
      <c r="FW475" s="22"/>
      <c r="FX475" s="22"/>
      <c r="FY475" s="22"/>
      <c r="FZ475" s="22"/>
      <c r="GA475" s="22"/>
      <c r="GB475" s="22"/>
      <c r="GC475" s="22"/>
      <c r="GD475" s="22"/>
      <c r="GE475" s="22"/>
      <c r="GF475" s="22"/>
      <c r="GG475" s="22"/>
      <c r="GH475" s="22"/>
      <c r="GI475" s="22"/>
      <c r="GJ475" s="22"/>
      <c r="GK475" s="22"/>
      <c r="GL475" s="22"/>
      <c r="GM475" s="22"/>
      <c r="GN475" s="22"/>
      <c r="GO475" s="22"/>
      <c r="GP475" s="22"/>
      <c r="GQ475" s="22"/>
      <c r="GR475" s="22"/>
      <c r="GS475" s="22"/>
      <c r="GT475" s="22"/>
    </row>
    <row r="476" spans="1:204">
      <c r="A476" s="7" t="s">
        <v>137</v>
      </c>
      <c r="B476" s="8">
        <v>2023</v>
      </c>
      <c r="C476" s="23">
        <v>86.94</v>
      </c>
      <c r="D476" s="24">
        <v>60.45</v>
      </c>
      <c r="E476" s="32">
        <v>0.1434</v>
      </c>
      <c r="F476" s="27">
        <v>58.331000000000003</v>
      </c>
      <c r="G476" s="26">
        <f t="shared" si="137"/>
        <v>702328413140</v>
      </c>
      <c r="H476" s="26">
        <f t="shared" si="138"/>
        <v>70.232841313999998</v>
      </c>
      <c r="I476" s="26">
        <f t="shared" si="139"/>
        <v>11798281436</v>
      </c>
      <c r="J476" s="26">
        <f t="shared" si="134"/>
        <v>11798.281435999999</v>
      </c>
      <c r="K476" s="27">
        <v>12117</v>
      </c>
      <c r="L476" s="27">
        <v>43.27</v>
      </c>
      <c r="M476" s="26">
        <f t="shared" si="140"/>
        <v>470388554.67030001</v>
      </c>
      <c r="N476" s="26">
        <f t="shared" si="135"/>
        <v>470.38855467029998</v>
      </c>
      <c r="O476" s="26">
        <f t="shared" si="141"/>
        <v>29662419029.25</v>
      </c>
      <c r="P476" s="26">
        <f t="shared" si="136"/>
        <v>29662.419029249999</v>
      </c>
      <c r="Q476" s="27">
        <v>4476.3500000000004</v>
      </c>
      <c r="R476" s="28">
        <f>Q476*19.5%</f>
        <v>872.88824999999997</v>
      </c>
      <c r="S476" s="28">
        <f>Q476*16.2%</f>
        <v>725.16869999999994</v>
      </c>
      <c r="T476" s="28">
        <f>Q476*14%</f>
        <v>626.68899999999996</v>
      </c>
      <c r="U476" s="28">
        <f>Q476*44.3%</f>
        <v>1983.02305</v>
      </c>
      <c r="V476" s="28">
        <f>Q476*6.1%</f>
        <v>273.05734999999999</v>
      </c>
      <c r="W476" s="26">
        <f t="shared" si="142"/>
        <v>32865361700</v>
      </c>
      <c r="X476" s="26">
        <f t="shared" si="143"/>
        <v>32865.361700000001</v>
      </c>
      <c r="Y476" s="26">
        <f t="shared" si="144"/>
        <v>614155220</v>
      </c>
      <c r="Z476" s="26">
        <f t="shared" si="145"/>
        <v>614.15521999999999</v>
      </c>
      <c r="AA476" s="9">
        <f t="shared" si="146"/>
        <v>735664163394.67004</v>
      </c>
      <c r="AB476" s="9">
        <v>73.566416339466997</v>
      </c>
      <c r="AC476" s="9">
        <f t="shared" si="147"/>
        <v>42074855685.25</v>
      </c>
      <c r="AD476" s="9">
        <v>42074.855685249997</v>
      </c>
      <c r="AE476" s="21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  <c r="DU476" s="22"/>
      <c r="DV476" s="22"/>
      <c r="DW476" s="22"/>
      <c r="DX476" s="22"/>
      <c r="DY476" s="22"/>
      <c r="DZ476" s="22"/>
      <c r="EA476" s="22"/>
      <c r="EB476" s="22"/>
      <c r="EC476" s="22"/>
      <c r="ED476" s="22"/>
      <c r="EE476" s="22"/>
      <c r="EF476" s="22"/>
      <c r="EG476" s="22"/>
      <c r="EH476" s="22"/>
      <c r="EI476" s="22"/>
      <c r="EJ476" s="22"/>
      <c r="EK476" s="22"/>
      <c r="EL476" s="22"/>
      <c r="EM476" s="22"/>
      <c r="EN476" s="22"/>
      <c r="EO476" s="22"/>
      <c r="EP476" s="22"/>
      <c r="EQ476" s="22"/>
      <c r="ER476" s="22"/>
      <c r="ES476" s="22"/>
      <c r="ET476" s="22"/>
      <c r="EU476" s="22"/>
      <c r="EV476" s="22"/>
      <c r="EW476" s="22"/>
      <c r="EX476" s="22"/>
      <c r="EY476" s="22"/>
      <c r="EZ476" s="22"/>
      <c r="FA476" s="22"/>
      <c r="FB476" s="22"/>
      <c r="FC476" s="22"/>
      <c r="FD476" s="22"/>
      <c r="FE476" s="22"/>
      <c r="FF476" s="22"/>
      <c r="FG476" s="22"/>
      <c r="FH476" s="22"/>
      <c r="FI476" s="22"/>
      <c r="FJ476" s="22"/>
      <c r="FK476" s="22"/>
      <c r="FL476" s="22"/>
      <c r="FM476" s="22"/>
      <c r="FN476" s="22"/>
      <c r="FO476" s="22"/>
      <c r="FP476" s="22"/>
      <c r="FQ476" s="22"/>
      <c r="FR476" s="22"/>
      <c r="FS476" s="22"/>
      <c r="FT476" s="22"/>
      <c r="FU476" s="22"/>
      <c r="FV476" s="22"/>
      <c r="FW476" s="22"/>
      <c r="FX476" s="22"/>
      <c r="FY476" s="22"/>
      <c r="FZ476" s="22"/>
      <c r="GA476" s="22"/>
      <c r="GB476" s="22"/>
      <c r="GC476" s="22"/>
      <c r="GD476" s="22"/>
      <c r="GE476" s="22"/>
      <c r="GF476" s="22"/>
      <c r="GG476" s="22"/>
      <c r="GH476" s="22"/>
      <c r="GI476" s="22"/>
      <c r="GJ476" s="22"/>
      <c r="GK476" s="22"/>
      <c r="GL476" s="22"/>
      <c r="GM476" s="22"/>
      <c r="GN476" s="22"/>
      <c r="GO476" s="22"/>
      <c r="GP476" s="22"/>
      <c r="GQ476" s="22"/>
      <c r="GR476" s="22"/>
      <c r="GS476" s="22"/>
      <c r="GT476" s="22"/>
    </row>
    <row r="477" spans="1:204">
      <c r="A477" s="7" t="s">
        <v>137</v>
      </c>
      <c r="B477" s="8">
        <v>2024</v>
      </c>
      <c r="C477" s="28">
        <v>109.21</v>
      </c>
      <c r="D477" s="28">
        <v>65.010000000000005</v>
      </c>
      <c r="E477" s="34">
        <v>0.13</v>
      </c>
      <c r="F477" s="28">
        <v>57.58</v>
      </c>
      <c r="G477" s="26">
        <f t="shared" si="137"/>
        <v>723026756000</v>
      </c>
      <c r="H477" s="26">
        <f t="shared" si="138"/>
        <v>72.302675600000001</v>
      </c>
      <c r="I477" s="26">
        <f t="shared" si="139"/>
        <v>12517976600</v>
      </c>
      <c r="J477" s="26">
        <f t="shared" si="134"/>
        <v>12517.9766</v>
      </c>
      <c r="K477" s="31">
        <v>12117</v>
      </c>
      <c r="L477" s="31">
        <v>43.27</v>
      </c>
      <c r="M477" s="26">
        <f t="shared" si="140"/>
        <v>470388554.67030001</v>
      </c>
      <c r="N477" s="26">
        <f t="shared" ref="N477" si="149">M477/10000000000</f>
        <v>4.7038855467030002E-2</v>
      </c>
      <c r="O477" s="26">
        <f t="shared" si="141"/>
        <v>29662419029.25</v>
      </c>
      <c r="P477" s="26">
        <f t="shared" si="136"/>
        <v>29662.419029249999</v>
      </c>
      <c r="Q477" s="31">
        <v>4476.3500000000004</v>
      </c>
      <c r="R477" s="28">
        <f>Q477*19.5%</f>
        <v>872.88824999999997</v>
      </c>
      <c r="S477" s="28">
        <f>Q477*16.2%</f>
        <v>725.16869999999994</v>
      </c>
      <c r="T477" s="28">
        <f>Q477*14%</f>
        <v>626.68899999999996</v>
      </c>
      <c r="U477" s="28">
        <f>Q477*44.3%</f>
        <v>1983.02305</v>
      </c>
      <c r="V477" s="28">
        <f>Q477*6.1%</f>
        <v>273.05734999999999</v>
      </c>
      <c r="W477" s="26">
        <f t="shared" si="142"/>
        <v>32865361700</v>
      </c>
      <c r="X477" s="26">
        <f t="shared" si="143"/>
        <v>32865.361700000001</v>
      </c>
      <c r="Y477" s="26">
        <f t="shared" si="144"/>
        <v>614155220</v>
      </c>
      <c r="Z477" s="26">
        <f t="shared" si="145"/>
        <v>614.15521999999999</v>
      </c>
      <c r="AA477" s="9">
        <f t="shared" si="146"/>
        <v>756362506254.67004</v>
      </c>
      <c r="AB477" s="9">
        <v>75.636250625467</v>
      </c>
      <c r="AC477" s="9">
        <f t="shared" si="147"/>
        <v>42794550849.25</v>
      </c>
      <c r="AD477" s="9">
        <v>42794.550849250001</v>
      </c>
      <c r="AE477" s="21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  <c r="DU477" s="22"/>
      <c r="DV477" s="22"/>
      <c r="DW477" s="22"/>
      <c r="DX477" s="22"/>
      <c r="DY477" s="22"/>
      <c r="DZ477" s="22"/>
      <c r="EA477" s="22"/>
      <c r="EB477" s="22"/>
      <c r="EC477" s="22"/>
      <c r="ED477" s="22"/>
      <c r="EE477" s="22"/>
      <c r="EF477" s="22"/>
      <c r="EG477" s="22"/>
      <c r="EH477" s="22"/>
      <c r="EI477" s="22"/>
      <c r="EJ477" s="22"/>
      <c r="EK477" s="22"/>
      <c r="EL477" s="22"/>
      <c r="EM477" s="22"/>
      <c r="EN477" s="22"/>
      <c r="EO477" s="22"/>
      <c r="EP477" s="22"/>
      <c r="EQ477" s="22"/>
      <c r="ER477" s="22"/>
      <c r="ES477" s="22"/>
      <c r="ET477" s="22"/>
      <c r="EU477" s="22"/>
      <c r="EV477" s="22"/>
      <c r="EW477" s="22"/>
      <c r="EX477" s="22"/>
      <c r="EY477" s="22"/>
      <c r="EZ477" s="22"/>
      <c r="FA477" s="22"/>
      <c r="FB477" s="22"/>
      <c r="FC477" s="22"/>
      <c r="FD477" s="22"/>
      <c r="FE477" s="22"/>
      <c r="FF477" s="22"/>
      <c r="FG477" s="22"/>
      <c r="FH477" s="22"/>
      <c r="FI477" s="22"/>
      <c r="FJ477" s="22"/>
      <c r="FK477" s="22"/>
      <c r="FL477" s="22"/>
      <c r="FM477" s="22"/>
      <c r="FN477" s="22"/>
      <c r="FO477" s="22"/>
      <c r="FP477" s="22"/>
      <c r="FQ477" s="22"/>
      <c r="FR477" s="22"/>
      <c r="FS477" s="22"/>
      <c r="FT477" s="22"/>
      <c r="FU477" s="22"/>
      <c r="FV477" s="22"/>
      <c r="FW477" s="22"/>
      <c r="FX477" s="22"/>
      <c r="FY477" s="22"/>
      <c r="FZ477" s="22"/>
      <c r="GA477" s="22"/>
      <c r="GB477" s="22"/>
      <c r="GC477" s="22"/>
      <c r="GD477" s="22"/>
      <c r="GE477" s="22"/>
      <c r="GF477" s="22"/>
      <c r="GG477" s="22"/>
      <c r="GH477" s="22"/>
      <c r="GI477" s="22"/>
      <c r="GJ477" s="22"/>
      <c r="GK477" s="22"/>
      <c r="GL477" s="22"/>
      <c r="GM477" s="22"/>
      <c r="GN477" s="22"/>
      <c r="GO477" s="22"/>
      <c r="GP477" s="22"/>
      <c r="GQ477" s="22"/>
      <c r="GR477" s="22"/>
      <c r="GS477" s="22"/>
      <c r="GT477" s="22"/>
      <c r="GU477" s="22"/>
      <c r="GV477" s="22"/>
    </row>
    <row r="478" spans="1:204">
      <c r="A478" s="7" t="s">
        <v>139</v>
      </c>
      <c r="B478" s="8">
        <v>2008</v>
      </c>
      <c r="C478" s="23">
        <v>29.03</v>
      </c>
      <c r="D478" s="24">
        <v>57.53</v>
      </c>
      <c r="E478" s="25">
        <v>0.12</v>
      </c>
      <c r="F478" s="27">
        <v>9.6437000000000008</v>
      </c>
      <c r="G478" s="26">
        <f t="shared" si="137"/>
        <v>215974582430</v>
      </c>
      <c r="H478" s="26">
        <f t="shared" si="138"/>
        <v>21.597458242999998</v>
      </c>
      <c r="I478" s="26">
        <f t="shared" si="139"/>
        <v>3595432780</v>
      </c>
      <c r="J478" s="26">
        <f t="shared" si="134"/>
        <v>3595.4327800000001</v>
      </c>
      <c r="K478" s="27">
        <v>10104</v>
      </c>
      <c r="L478" s="27">
        <v>65.97</v>
      </c>
      <c r="M478" s="26">
        <f t="shared" si="140"/>
        <v>598018424.70959997</v>
      </c>
      <c r="N478" s="26">
        <f t="shared" si="135"/>
        <v>598.01842470960003</v>
      </c>
      <c r="O478" s="26">
        <f t="shared" si="141"/>
        <v>37710681786</v>
      </c>
      <c r="P478" s="26">
        <f t="shared" si="136"/>
        <v>37710.681786000001</v>
      </c>
      <c r="Q478" s="27">
        <v>777.35860000000002</v>
      </c>
      <c r="R478" s="28">
        <f>Q478*27.3%</f>
        <v>212.21889780000001</v>
      </c>
      <c r="S478" s="28">
        <f>Q478*24.9%</f>
        <v>193.56229139999999</v>
      </c>
      <c r="T478" s="28">
        <f>Q478*3.3%</f>
        <v>25.6528338</v>
      </c>
      <c r="U478" s="28">
        <f>Q478*36.7%</f>
        <v>285.29060620000001</v>
      </c>
      <c r="V478" s="28">
        <f>Q478*7.8%</f>
        <v>60.6339708</v>
      </c>
      <c r="W478" s="26">
        <f t="shared" si="142"/>
        <v>6109432256.2919998</v>
      </c>
      <c r="X478" s="26">
        <f t="shared" si="143"/>
        <v>6109.4322562919997</v>
      </c>
      <c r="Y478" s="26">
        <f t="shared" si="144"/>
        <v>109794128.664</v>
      </c>
      <c r="Z478" s="26">
        <f t="shared" si="145"/>
        <v>109.794128664</v>
      </c>
      <c r="AA478" s="9">
        <f t="shared" si="146"/>
        <v>222682033111.00201</v>
      </c>
      <c r="AB478" s="9">
        <v>22.268203311100201</v>
      </c>
      <c r="AC478" s="9">
        <f t="shared" si="147"/>
        <v>41415908694.664001</v>
      </c>
      <c r="AD478" s="9">
        <v>41415.908694664002</v>
      </c>
      <c r="AE478" s="21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  <c r="DU478" s="22"/>
      <c r="DV478" s="22"/>
      <c r="DW478" s="22"/>
      <c r="DX478" s="22"/>
      <c r="DY478" s="22"/>
      <c r="DZ478" s="22"/>
      <c r="EA478" s="22"/>
      <c r="EB478" s="22"/>
      <c r="EC478" s="22"/>
      <c r="ED478" s="22"/>
      <c r="EE478" s="22"/>
      <c r="EF478" s="22"/>
      <c r="EG478" s="22"/>
      <c r="EH478" s="22"/>
      <c r="EI478" s="22"/>
      <c r="EJ478" s="22"/>
      <c r="EK478" s="22"/>
      <c r="EL478" s="22"/>
      <c r="EM478" s="22"/>
      <c r="EN478" s="22"/>
      <c r="EO478" s="22"/>
      <c r="EP478" s="22"/>
      <c r="EQ478" s="22"/>
      <c r="ER478" s="22"/>
      <c r="ES478" s="22"/>
      <c r="ET478" s="22"/>
      <c r="EU478" s="22"/>
      <c r="EV478" s="22"/>
      <c r="EW478" s="22"/>
      <c r="EX478" s="22"/>
      <c r="EY478" s="22"/>
      <c r="EZ478" s="22"/>
      <c r="FA478" s="22"/>
      <c r="FB478" s="22"/>
      <c r="FC478" s="22"/>
      <c r="FD478" s="22"/>
      <c r="FE478" s="22"/>
      <c r="FF478" s="22"/>
      <c r="FG478" s="22"/>
      <c r="FH478" s="22"/>
      <c r="FI478" s="22"/>
      <c r="FJ478" s="22"/>
      <c r="FK478" s="22"/>
      <c r="FL478" s="22"/>
      <c r="FM478" s="22"/>
      <c r="FN478" s="22"/>
      <c r="FO478" s="22"/>
      <c r="FP478" s="22"/>
      <c r="FQ478" s="22"/>
      <c r="FR478" s="22"/>
      <c r="FS478" s="22"/>
      <c r="FT478" s="22"/>
      <c r="FU478" s="22"/>
      <c r="FV478" s="22"/>
      <c r="FW478" s="22"/>
      <c r="FX478" s="22"/>
      <c r="FY478" s="22"/>
      <c r="FZ478" s="22"/>
      <c r="GA478" s="22"/>
      <c r="GB478" s="22"/>
      <c r="GC478" s="22"/>
      <c r="GD478" s="22"/>
      <c r="GE478" s="22"/>
      <c r="GF478" s="22"/>
      <c r="GG478" s="22"/>
      <c r="GH478" s="22"/>
      <c r="GI478" s="22"/>
      <c r="GJ478" s="22"/>
      <c r="GK478" s="22"/>
      <c r="GL478" s="22"/>
      <c r="GM478" s="22"/>
      <c r="GN478" s="22"/>
      <c r="GO478" s="22"/>
      <c r="GP478" s="22"/>
      <c r="GQ478" s="22"/>
      <c r="GR478" s="22"/>
      <c r="GS478" s="22"/>
      <c r="GT478" s="22"/>
    </row>
    <row r="479" spans="1:204">
      <c r="A479" s="7" t="s">
        <v>139</v>
      </c>
      <c r="B479" s="8">
        <v>2009</v>
      </c>
      <c r="C479" s="23">
        <v>30.69</v>
      </c>
      <c r="D479" s="24">
        <v>61.02</v>
      </c>
      <c r="E479" s="25">
        <v>0.12</v>
      </c>
      <c r="F479" s="27">
        <v>13.4312</v>
      </c>
      <c r="G479" s="26">
        <f t="shared" si="137"/>
        <v>257368461680</v>
      </c>
      <c r="H479" s="26">
        <f t="shared" si="138"/>
        <v>25.736846168</v>
      </c>
      <c r="I479" s="26">
        <f t="shared" si="139"/>
        <v>4224682880</v>
      </c>
      <c r="J479" s="26">
        <f t="shared" si="134"/>
        <v>4224.6828800000003</v>
      </c>
      <c r="K479" s="27">
        <v>10815</v>
      </c>
      <c r="L479" s="27">
        <v>59.99</v>
      </c>
      <c r="M479" s="26">
        <f t="shared" si="140"/>
        <v>582076584.06449997</v>
      </c>
      <c r="N479" s="26">
        <f t="shared" si="135"/>
        <v>582.07658406450003</v>
      </c>
      <c r="O479" s="26">
        <f t="shared" si="141"/>
        <v>36705398913.75</v>
      </c>
      <c r="P479" s="26">
        <f t="shared" si="136"/>
        <v>36705.398913750003</v>
      </c>
      <c r="Q479" s="27">
        <v>910.35230000000001</v>
      </c>
      <c r="R479" s="28">
        <f>Q479*28.9%</f>
        <v>263.09181469999999</v>
      </c>
      <c r="S479" s="28">
        <f>Q479*23.4%</f>
        <v>213.02243820000001</v>
      </c>
      <c r="T479" s="28">
        <f>Q479*3.5%</f>
        <v>31.862330499999999</v>
      </c>
      <c r="U479" s="28">
        <f>Q479*35.9%</f>
        <v>326.81647570000001</v>
      </c>
      <c r="V479" s="28">
        <f>Q479*8.4%</f>
        <v>76.469593200000006</v>
      </c>
      <c r="W479" s="26">
        <f t="shared" si="142"/>
        <v>6968018574.6599998</v>
      </c>
      <c r="X479" s="26">
        <f t="shared" si="143"/>
        <v>6968.01857466</v>
      </c>
      <c r="Y479" s="26">
        <f t="shared" si="144"/>
        <v>125806136.0985</v>
      </c>
      <c r="Z479" s="26">
        <f t="shared" si="145"/>
        <v>125.80613609850001</v>
      </c>
      <c r="AA479" s="9">
        <f t="shared" si="146"/>
        <v>264918556838.72501</v>
      </c>
      <c r="AB479" s="9">
        <v>26.491855683872501</v>
      </c>
      <c r="AC479" s="9">
        <f t="shared" si="147"/>
        <v>41055887929.848503</v>
      </c>
      <c r="AD479" s="9">
        <v>41055.887929848497</v>
      </c>
      <c r="AE479" s="21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  <c r="DT479" s="22"/>
      <c r="DU479" s="22"/>
      <c r="DV479" s="22"/>
      <c r="DW479" s="22"/>
      <c r="DX479" s="22"/>
      <c r="DY479" s="22"/>
      <c r="DZ479" s="22"/>
      <c r="EA479" s="22"/>
      <c r="EB479" s="22"/>
      <c r="EC479" s="22"/>
      <c r="ED479" s="22"/>
      <c r="EE479" s="22"/>
      <c r="EF479" s="22"/>
      <c r="EG479" s="22"/>
      <c r="EH479" s="22"/>
      <c r="EI479" s="22"/>
      <c r="EJ479" s="22"/>
      <c r="EK479" s="22"/>
      <c r="EL479" s="22"/>
      <c r="EM479" s="22"/>
      <c r="EN479" s="22"/>
      <c r="EO479" s="22"/>
      <c r="EP479" s="22"/>
      <c r="EQ479" s="22"/>
      <c r="ER479" s="22"/>
      <c r="ES479" s="22"/>
      <c r="ET479" s="22"/>
      <c r="EU479" s="22"/>
      <c r="EV479" s="22"/>
      <c r="EW479" s="22"/>
      <c r="EX479" s="22"/>
      <c r="EY479" s="22"/>
      <c r="EZ479" s="22"/>
      <c r="FA479" s="22"/>
      <c r="FB479" s="22"/>
      <c r="FC479" s="22"/>
      <c r="FD479" s="22"/>
      <c r="FE479" s="22"/>
      <c r="FF479" s="22"/>
      <c r="FG479" s="22"/>
      <c r="FH479" s="22"/>
      <c r="FI479" s="22"/>
      <c r="FJ479" s="22"/>
      <c r="FK479" s="22"/>
      <c r="FL479" s="22"/>
      <c r="FM479" s="22"/>
      <c r="FN479" s="22"/>
      <c r="FO479" s="22"/>
      <c r="FP479" s="22"/>
      <c r="FQ479" s="22"/>
      <c r="FR479" s="22"/>
      <c r="FS479" s="22"/>
      <c r="FT479" s="22"/>
      <c r="FU479" s="22"/>
      <c r="FV479" s="22"/>
      <c r="FW479" s="22"/>
      <c r="FX479" s="22"/>
      <c r="FY479" s="22"/>
      <c r="FZ479" s="22"/>
      <c r="GA479" s="22"/>
      <c r="GB479" s="22"/>
      <c r="GC479" s="22"/>
      <c r="GD479" s="22"/>
      <c r="GE479" s="22"/>
      <c r="GF479" s="22"/>
      <c r="GG479" s="22"/>
      <c r="GH479" s="22"/>
      <c r="GI479" s="22"/>
      <c r="GJ479" s="22"/>
      <c r="GK479" s="22"/>
      <c r="GL479" s="22"/>
      <c r="GM479" s="22"/>
      <c r="GN479" s="22"/>
      <c r="GO479" s="22"/>
      <c r="GP479" s="22"/>
      <c r="GQ479" s="22"/>
      <c r="GR479" s="22"/>
      <c r="GS479" s="22"/>
      <c r="GT479" s="22"/>
    </row>
    <row r="480" spans="1:204">
      <c r="A480" s="7" t="s">
        <v>139</v>
      </c>
      <c r="B480" s="8">
        <v>2010</v>
      </c>
      <c r="C480" s="23">
        <v>33.380000000000003</v>
      </c>
      <c r="D480" s="24">
        <v>65.31</v>
      </c>
      <c r="E480" s="32">
        <v>0.12</v>
      </c>
      <c r="F480" s="27">
        <v>18.020099999999999</v>
      </c>
      <c r="G480" s="26">
        <f t="shared" si="137"/>
        <v>308212986390</v>
      </c>
      <c r="H480" s="26">
        <f t="shared" si="138"/>
        <v>30.821298638999998</v>
      </c>
      <c r="I480" s="26">
        <f t="shared" si="139"/>
        <v>5010054140</v>
      </c>
      <c r="J480" s="26">
        <f t="shared" si="134"/>
        <v>5010.0541400000002</v>
      </c>
      <c r="K480" s="27">
        <v>11061</v>
      </c>
      <c r="L480" s="27">
        <v>56.47</v>
      </c>
      <c r="M480" s="26">
        <f t="shared" si="140"/>
        <v>560385543.48389995</v>
      </c>
      <c r="N480" s="26">
        <f t="shared" si="135"/>
        <v>560.38554348390005</v>
      </c>
      <c r="O480" s="26">
        <f t="shared" si="141"/>
        <v>35337574955.25</v>
      </c>
      <c r="P480" s="26">
        <f t="shared" si="136"/>
        <v>35337.574955249998</v>
      </c>
      <c r="Q480" s="27">
        <v>1020.6</v>
      </c>
      <c r="R480" s="28">
        <f>Q480*32.9%</f>
        <v>335.7774</v>
      </c>
      <c r="S480" s="28">
        <f>Q480*25%</f>
        <v>255.15</v>
      </c>
      <c r="T480" s="28">
        <f>Q480*3.6%</f>
        <v>36.741599999999998</v>
      </c>
      <c r="U480" s="28">
        <f>Q480*31%</f>
        <v>316.38600000000002</v>
      </c>
      <c r="V480" s="28">
        <f>Q480*7.5%</f>
        <v>76.545000000000002</v>
      </c>
      <c r="W480" s="26">
        <f t="shared" si="142"/>
        <v>7951484394</v>
      </c>
      <c r="X480" s="26">
        <f t="shared" si="143"/>
        <v>7951.4843940000001</v>
      </c>
      <c r="Y480" s="26">
        <f t="shared" si="144"/>
        <v>142679880</v>
      </c>
      <c r="Z480" s="26">
        <f t="shared" si="145"/>
        <v>142.67988</v>
      </c>
      <c r="AA480" s="9">
        <f t="shared" si="146"/>
        <v>316724856327.48401</v>
      </c>
      <c r="AB480" s="9">
        <v>31.672485632748401</v>
      </c>
      <c r="AC480" s="9">
        <f t="shared" si="147"/>
        <v>40490308975.25</v>
      </c>
      <c r="AD480" s="9">
        <v>40490.308975250002</v>
      </c>
      <c r="AE480" s="21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  <c r="DU480" s="22"/>
      <c r="DV480" s="22"/>
      <c r="DW480" s="22"/>
      <c r="DX480" s="22"/>
      <c r="DY480" s="22"/>
      <c r="DZ480" s="22"/>
      <c r="EA480" s="22"/>
      <c r="EB480" s="22"/>
      <c r="EC480" s="22"/>
      <c r="ED480" s="22"/>
      <c r="EE480" s="22"/>
      <c r="EF480" s="22"/>
      <c r="EG480" s="22"/>
      <c r="EH480" s="22"/>
      <c r="EI480" s="22"/>
      <c r="EJ480" s="22"/>
      <c r="EK480" s="22"/>
      <c r="EL480" s="22"/>
      <c r="EM480" s="22"/>
      <c r="EN480" s="22"/>
      <c r="EO480" s="22"/>
      <c r="EP480" s="22"/>
      <c r="EQ480" s="22"/>
      <c r="ER480" s="22"/>
      <c r="ES480" s="22"/>
      <c r="ET480" s="22"/>
      <c r="EU480" s="22"/>
      <c r="EV480" s="22"/>
      <c r="EW480" s="22"/>
      <c r="EX480" s="22"/>
      <c r="EY480" s="22"/>
      <c r="EZ480" s="22"/>
      <c r="FA480" s="22"/>
      <c r="FB480" s="22"/>
      <c r="FC480" s="22"/>
      <c r="FD480" s="22"/>
      <c r="FE480" s="22"/>
      <c r="FF480" s="22"/>
      <c r="FG480" s="22"/>
      <c r="FH480" s="22"/>
      <c r="FI480" s="22"/>
      <c r="FJ480" s="22"/>
      <c r="FK480" s="22"/>
      <c r="FL480" s="22"/>
      <c r="FM480" s="22"/>
      <c r="FN480" s="22"/>
      <c r="FO480" s="22"/>
      <c r="FP480" s="22"/>
      <c r="FQ480" s="22"/>
      <c r="FR480" s="22"/>
      <c r="FS480" s="22"/>
      <c r="FT480" s="22"/>
      <c r="FU480" s="22"/>
      <c r="FV480" s="22"/>
      <c r="FW480" s="22"/>
      <c r="FX480" s="22"/>
      <c r="FY480" s="22"/>
      <c r="FZ480" s="22"/>
      <c r="GA480" s="22"/>
      <c r="GB480" s="22"/>
      <c r="GC480" s="22"/>
      <c r="GD480" s="22"/>
      <c r="GE480" s="22"/>
      <c r="GF480" s="22"/>
      <c r="GG480" s="22"/>
      <c r="GH480" s="22"/>
      <c r="GI480" s="22"/>
      <c r="GJ480" s="22"/>
      <c r="GK480" s="22"/>
      <c r="GL480" s="22"/>
      <c r="GM480" s="22"/>
      <c r="GN480" s="22"/>
      <c r="GO480" s="22"/>
      <c r="GP480" s="22"/>
      <c r="GQ480" s="22"/>
      <c r="GR480" s="22"/>
      <c r="GS480" s="22"/>
      <c r="GT480" s="22"/>
    </row>
    <row r="481" spans="1:204">
      <c r="A481" s="7" t="s">
        <v>139</v>
      </c>
      <c r="B481" s="8">
        <v>2011</v>
      </c>
      <c r="C481" s="23">
        <v>41.36</v>
      </c>
      <c r="D481" s="24">
        <v>72.37</v>
      </c>
      <c r="E481" s="32">
        <v>0.13</v>
      </c>
      <c r="F481" s="27">
        <v>20.4694</v>
      </c>
      <c r="G481" s="26">
        <f t="shared" si="137"/>
        <v>349701032660</v>
      </c>
      <c r="H481" s="26">
        <f t="shared" si="138"/>
        <v>34.970103266000002</v>
      </c>
      <c r="I481" s="26">
        <f t="shared" si="139"/>
        <v>5754627360</v>
      </c>
      <c r="J481" s="26">
        <f t="shared" si="134"/>
        <v>5754.6273600000004</v>
      </c>
      <c r="K481" s="27">
        <v>13111</v>
      </c>
      <c r="L481" s="27">
        <v>55.16</v>
      </c>
      <c r="M481" s="26">
        <f t="shared" si="140"/>
        <v>648835820.18920004</v>
      </c>
      <c r="N481" s="26">
        <f t="shared" si="135"/>
        <v>648.83582018920004</v>
      </c>
      <c r="O481" s="26">
        <f t="shared" si="141"/>
        <v>40915196147</v>
      </c>
      <c r="P481" s="26">
        <f t="shared" si="136"/>
        <v>40915.196147000002</v>
      </c>
      <c r="Q481" s="27">
        <v>1170.06</v>
      </c>
      <c r="R481" s="28">
        <f>Q481*29.5%</f>
        <v>345.16770000000002</v>
      </c>
      <c r="S481" s="28">
        <f>Q481*23.7%</f>
        <v>277.30421999999999</v>
      </c>
      <c r="T481" s="28">
        <f>Q481*15.2%</f>
        <v>177.84912</v>
      </c>
      <c r="U481" s="28">
        <f>Q481*28.9%</f>
        <v>338.14733999999999</v>
      </c>
      <c r="V481" s="28">
        <f>Q481*2.6%</f>
        <v>30.421559999999999</v>
      </c>
      <c r="W481" s="26">
        <f t="shared" si="142"/>
        <v>9518999728.7999992</v>
      </c>
      <c r="X481" s="26">
        <f t="shared" si="143"/>
        <v>9518.9997287999995</v>
      </c>
      <c r="Y481" s="26">
        <f t="shared" si="144"/>
        <v>172923167.40000001</v>
      </c>
      <c r="Z481" s="26">
        <f t="shared" si="145"/>
        <v>172.92316740000001</v>
      </c>
      <c r="AA481" s="9">
        <f t="shared" si="146"/>
        <v>359868868208.98901</v>
      </c>
      <c r="AB481" s="9">
        <v>35.986886820898903</v>
      </c>
      <c r="AC481" s="9">
        <f t="shared" si="147"/>
        <v>46842746674.400002</v>
      </c>
      <c r="AD481" s="9">
        <v>46842.746674399998</v>
      </c>
      <c r="AE481" s="21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  <c r="DT481" s="22"/>
      <c r="DU481" s="22"/>
      <c r="DV481" s="22"/>
      <c r="DW481" s="22"/>
      <c r="DX481" s="22"/>
      <c r="DY481" s="22"/>
      <c r="DZ481" s="22"/>
      <c r="EA481" s="22"/>
      <c r="EB481" s="22"/>
      <c r="EC481" s="22"/>
      <c r="ED481" s="22"/>
      <c r="EE481" s="22"/>
      <c r="EF481" s="22"/>
      <c r="EG481" s="22"/>
      <c r="EH481" s="22"/>
      <c r="EI481" s="22"/>
      <c r="EJ481" s="22"/>
      <c r="EK481" s="22"/>
      <c r="EL481" s="22"/>
      <c r="EM481" s="22"/>
      <c r="EN481" s="22"/>
      <c r="EO481" s="22"/>
      <c r="EP481" s="22"/>
      <c r="EQ481" s="22"/>
      <c r="ER481" s="22"/>
      <c r="ES481" s="22"/>
      <c r="ET481" s="22"/>
      <c r="EU481" s="22"/>
      <c r="EV481" s="22"/>
      <c r="EW481" s="22"/>
      <c r="EX481" s="22"/>
      <c r="EY481" s="22"/>
      <c r="EZ481" s="22"/>
      <c r="FA481" s="22"/>
      <c r="FB481" s="22"/>
      <c r="FC481" s="22"/>
      <c r="FD481" s="22"/>
      <c r="FE481" s="22"/>
      <c r="FF481" s="22"/>
      <c r="FG481" s="22"/>
      <c r="FH481" s="22"/>
      <c r="FI481" s="22"/>
      <c r="FJ481" s="22"/>
      <c r="FK481" s="22"/>
      <c r="FL481" s="22"/>
      <c r="FM481" s="22"/>
      <c r="FN481" s="22"/>
      <c r="FO481" s="22"/>
      <c r="FP481" s="22"/>
      <c r="FQ481" s="22"/>
      <c r="FR481" s="22"/>
      <c r="FS481" s="22"/>
      <c r="FT481" s="22"/>
      <c r="FU481" s="22"/>
      <c r="FV481" s="22"/>
      <c r="FW481" s="22"/>
      <c r="FX481" s="22"/>
      <c r="FY481" s="22"/>
      <c r="FZ481" s="22"/>
      <c r="GA481" s="22"/>
      <c r="GB481" s="22"/>
      <c r="GC481" s="22"/>
      <c r="GD481" s="22"/>
      <c r="GE481" s="22"/>
      <c r="GF481" s="22"/>
      <c r="GG481" s="22"/>
      <c r="GH481" s="22"/>
      <c r="GI481" s="22"/>
      <c r="GJ481" s="22"/>
      <c r="GK481" s="22"/>
      <c r="GL481" s="22"/>
      <c r="GM481" s="22"/>
      <c r="GN481" s="22"/>
      <c r="GO481" s="22"/>
      <c r="GP481" s="22"/>
      <c r="GQ481" s="22"/>
      <c r="GR481" s="22"/>
      <c r="GS481" s="22"/>
      <c r="GT481" s="22"/>
    </row>
    <row r="482" spans="1:204">
      <c r="A482" s="7" t="s">
        <v>139</v>
      </c>
      <c r="B482" s="8">
        <v>2012</v>
      </c>
      <c r="C482" s="23">
        <v>41.15</v>
      </c>
      <c r="D482" s="24">
        <v>79.69</v>
      </c>
      <c r="E482" s="32">
        <v>0.13</v>
      </c>
      <c r="F482" s="27">
        <v>23.5275</v>
      </c>
      <c r="G482" s="26">
        <f t="shared" si="137"/>
        <v>390063681250</v>
      </c>
      <c r="H482" s="26">
        <f t="shared" si="138"/>
        <v>39.006368125000002</v>
      </c>
      <c r="I482" s="26">
        <f t="shared" si="139"/>
        <v>6325538300</v>
      </c>
      <c r="J482" s="26">
        <f t="shared" si="134"/>
        <v>6325.5383000000002</v>
      </c>
      <c r="K482" s="27" t="s">
        <v>140</v>
      </c>
      <c r="L482" s="27">
        <v>55.13</v>
      </c>
      <c r="M482" s="26">
        <f t="shared" si="140"/>
        <v>727422663.74469995</v>
      </c>
      <c r="N482" s="26">
        <f t="shared" si="135"/>
        <v>727.4226637447</v>
      </c>
      <c r="O482" s="26">
        <f t="shared" si="141"/>
        <v>45870835183.25</v>
      </c>
      <c r="P482" s="26">
        <f t="shared" si="136"/>
        <v>45870.835183249997</v>
      </c>
      <c r="Q482" s="27">
        <v>1340.89</v>
      </c>
      <c r="R482" s="28">
        <f>Q482*28%</f>
        <v>375.44920000000002</v>
      </c>
      <c r="S482" s="28">
        <f>Q482*24.4%</f>
        <v>327.17716000000001</v>
      </c>
      <c r="T482" s="28">
        <f>Q482*12.8%</f>
        <v>171.63391999999999</v>
      </c>
      <c r="U482" s="28">
        <f>Q482*32%</f>
        <v>429.08479999999997</v>
      </c>
      <c r="V482" s="28">
        <f>Q482*2.9%</f>
        <v>38.885809999999999</v>
      </c>
      <c r="W482" s="26">
        <f t="shared" si="142"/>
        <v>10981299108.4</v>
      </c>
      <c r="X482" s="26">
        <f t="shared" si="143"/>
        <v>10981.2991084</v>
      </c>
      <c r="Y482" s="26">
        <f t="shared" si="144"/>
        <v>198927735.94999999</v>
      </c>
      <c r="Z482" s="26">
        <f t="shared" si="145"/>
        <v>198.92773595</v>
      </c>
      <c r="AA482" s="9">
        <f t="shared" si="146"/>
        <v>401772403022.14502</v>
      </c>
      <c r="AB482" s="9">
        <v>40.1772403022145</v>
      </c>
      <c r="AC482" s="9">
        <f t="shared" si="147"/>
        <v>52395301219.199997</v>
      </c>
      <c r="AD482" s="9">
        <v>52395.301219200002</v>
      </c>
      <c r="AE482" s="21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  <c r="DU482" s="22"/>
      <c r="DV482" s="22"/>
      <c r="DW482" s="22"/>
      <c r="DX482" s="22"/>
      <c r="DY482" s="22"/>
      <c r="DZ482" s="22"/>
      <c r="EA482" s="22"/>
      <c r="EB482" s="22"/>
      <c r="EC482" s="22"/>
      <c r="ED482" s="22"/>
      <c r="EE482" s="22"/>
      <c r="EF482" s="22"/>
      <c r="EG482" s="22"/>
      <c r="EH482" s="22"/>
      <c r="EI482" s="22"/>
      <c r="EJ482" s="22"/>
      <c r="EK482" s="22"/>
      <c r="EL482" s="22"/>
      <c r="EM482" s="22"/>
      <c r="EN482" s="22"/>
      <c r="EO482" s="22"/>
      <c r="EP482" s="22"/>
      <c r="EQ482" s="22"/>
      <c r="ER482" s="22"/>
      <c r="ES482" s="22"/>
      <c r="ET482" s="22"/>
      <c r="EU482" s="22"/>
      <c r="EV482" s="22"/>
      <c r="EW482" s="22"/>
      <c r="EX482" s="22"/>
      <c r="EY482" s="22"/>
      <c r="EZ482" s="22"/>
      <c r="FA482" s="22"/>
      <c r="FB482" s="22"/>
      <c r="FC482" s="22"/>
      <c r="FD482" s="22"/>
      <c r="FE482" s="22"/>
      <c r="FF482" s="22"/>
      <c r="FG482" s="22"/>
      <c r="FH482" s="22"/>
      <c r="FI482" s="22"/>
      <c r="FJ482" s="22"/>
      <c r="FK482" s="22"/>
      <c r="FL482" s="22"/>
      <c r="FM482" s="22"/>
      <c r="FN482" s="22"/>
      <c r="FO482" s="22"/>
      <c r="FP482" s="22"/>
      <c r="FQ482" s="22"/>
      <c r="FR482" s="22"/>
      <c r="FS482" s="22"/>
      <c r="FT482" s="22"/>
      <c r="FU482" s="22"/>
      <c r="FV482" s="22"/>
      <c r="FW482" s="22"/>
      <c r="FX482" s="22"/>
      <c r="FY482" s="22"/>
      <c r="FZ482" s="22"/>
      <c r="GA482" s="22"/>
      <c r="GB482" s="22"/>
      <c r="GC482" s="22"/>
      <c r="GD482" s="22"/>
      <c r="GE482" s="22"/>
      <c r="GF482" s="22"/>
      <c r="GG482" s="22"/>
      <c r="GH482" s="22"/>
      <c r="GI482" s="22"/>
      <c r="GJ482" s="22"/>
      <c r="GK482" s="22"/>
      <c r="GL482" s="22"/>
      <c r="GM482" s="22"/>
      <c r="GN482" s="22"/>
      <c r="GO482" s="22"/>
      <c r="GP482" s="22"/>
      <c r="GQ482" s="22"/>
      <c r="GR482" s="22"/>
      <c r="GS482" s="22"/>
      <c r="GT482" s="22"/>
    </row>
    <row r="483" spans="1:204">
      <c r="A483" s="7" t="s">
        <v>139</v>
      </c>
      <c r="B483" s="8">
        <v>2013</v>
      </c>
      <c r="C483" s="23">
        <v>44.51</v>
      </c>
      <c r="D483" s="24">
        <v>58.34</v>
      </c>
      <c r="E483" s="32">
        <v>0.1</v>
      </c>
      <c r="F483" s="27">
        <v>26.444500000000001</v>
      </c>
      <c r="G483" s="26">
        <f t="shared" si="137"/>
        <v>379566931550</v>
      </c>
      <c r="H483" s="26">
        <f t="shared" si="138"/>
        <v>37.956693155000004</v>
      </c>
      <c r="I483" s="26">
        <f t="shared" si="139"/>
        <v>6278553900</v>
      </c>
      <c r="J483" s="26">
        <f t="shared" si="134"/>
        <v>6278.5538999999999</v>
      </c>
      <c r="K483" s="27">
        <v>16818</v>
      </c>
      <c r="L483" s="27">
        <v>43.04</v>
      </c>
      <c r="M483" s="26">
        <f t="shared" si="140"/>
        <v>649413561.78240001</v>
      </c>
      <c r="N483" s="26">
        <f t="shared" si="135"/>
        <v>649.41356178240005</v>
      </c>
      <c r="O483" s="26">
        <f t="shared" si="141"/>
        <v>40951628184</v>
      </c>
      <c r="P483" s="26">
        <f t="shared" si="136"/>
        <v>40951.628184000001</v>
      </c>
      <c r="Q483" s="27">
        <v>1533.6</v>
      </c>
      <c r="R483" s="28">
        <f>Q483*28.1%</f>
        <v>430.94159999999999</v>
      </c>
      <c r="S483" s="28">
        <f>Q483*25.6%</f>
        <v>392.60160000000002</v>
      </c>
      <c r="T483" s="28">
        <f>Q483*10.6%</f>
        <v>162.5616</v>
      </c>
      <c r="U483" s="28">
        <f>Q483*33.1%</f>
        <v>507.6216</v>
      </c>
      <c r="V483" s="28">
        <f>Q483*2.7%</f>
        <v>41.407200000000003</v>
      </c>
      <c r="W483" s="26">
        <f t="shared" si="142"/>
        <v>12702471408</v>
      </c>
      <c r="X483" s="26">
        <f t="shared" si="143"/>
        <v>12702.471407999999</v>
      </c>
      <c r="Y483" s="26">
        <f t="shared" si="144"/>
        <v>229043160</v>
      </c>
      <c r="Z483" s="26">
        <f t="shared" si="145"/>
        <v>229.04316</v>
      </c>
      <c r="AA483" s="9">
        <f t="shared" si="146"/>
        <v>392918816519.78198</v>
      </c>
      <c r="AB483" s="9">
        <v>39.291881651978201</v>
      </c>
      <c r="AC483" s="9">
        <f t="shared" si="147"/>
        <v>47459225244</v>
      </c>
      <c r="AD483" s="9">
        <v>47459.225244000001</v>
      </c>
      <c r="AE483" s="21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  <c r="DT483" s="22"/>
      <c r="DU483" s="22"/>
      <c r="DV483" s="22"/>
      <c r="DW483" s="22"/>
      <c r="DX483" s="22"/>
      <c r="DY483" s="22"/>
      <c r="DZ483" s="22"/>
      <c r="EA483" s="22"/>
      <c r="EB483" s="22"/>
      <c r="EC483" s="22"/>
      <c r="ED483" s="22"/>
      <c r="EE483" s="22"/>
      <c r="EF483" s="22"/>
      <c r="EG483" s="22"/>
      <c r="EH483" s="22"/>
      <c r="EI483" s="22"/>
      <c r="EJ483" s="22"/>
      <c r="EK483" s="22"/>
      <c r="EL483" s="22"/>
      <c r="EM483" s="22"/>
      <c r="EN483" s="22"/>
      <c r="EO483" s="22"/>
      <c r="EP483" s="22"/>
      <c r="EQ483" s="22"/>
      <c r="ER483" s="22"/>
      <c r="ES483" s="22"/>
      <c r="ET483" s="22"/>
      <c r="EU483" s="22"/>
      <c r="EV483" s="22"/>
      <c r="EW483" s="22"/>
      <c r="EX483" s="22"/>
      <c r="EY483" s="22"/>
      <c r="EZ483" s="22"/>
      <c r="FA483" s="22"/>
      <c r="FB483" s="22"/>
      <c r="FC483" s="22"/>
      <c r="FD483" s="22"/>
      <c r="FE483" s="22"/>
      <c r="FF483" s="22"/>
      <c r="FG483" s="22"/>
      <c r="FH483" s="22"/>
      <c r="FI483" s="22"/>
      <c r="FJ483" s="22"/>
      <c r="FK483" s="22"/>
      <c r="FL483" s="22"/>
      <c r="FM483" s="22"/>
      <c r="FN483" s="22"/>
      <c r="FO483" s="22"/>
      <c r="FP483" s="22"/>
      <c r="FQ483" s="22"/>
      <c r="FR483" s="22"/>
      <c r="FS483" s="22"/>
      <c r="FT483" s="22"/>
      <c r="FU483" s="22"/>
      <c r="FV483" s="22"/>
      <c r="FW483" s="22"/>
      <c r="FX483" s="22"/>
      <c r="FY483" s="22"/>
      <c r="FZ483" s="22"/>
      <c r="GA483" s="22"/>
      <c r="GB483" s="22"/>
      <c r="GC483" s="22"/>
      <c r="GD483" s="22"/>
      <c r="GE483" s="22"/>
      <c r="GF483" s="22"/>
      <c r="GG483" s="22"/>
      <c r="GH483" s="22"/>
      <c r="GI483" s="22"/>
      <c r="GJ483" s="22"/>
      <c r="GK483" s="22"/>
      <c r="GL483" s="22"/>
      <c r="GM483" s="22"/>
      <c r="GN483" s="22"/>
      <c r="GO483" s="22"/>
      <c r="GP483" s="22"/>
      <c r="GQ483" s="22"/>
      <c r="GR483" s="22"/>
      <c r="GS483" s="22"/>
      <c r="GT483" s="22"/>
    </row>
    <row r="484" spans="1:204">
      <c r="A484" s="7" t="s">
        <v>139</v>
      </c>
      <c r="B484" s="8">
        <v>2014</v>
      </c>
      <c r="C484" s="23">
        <v>48.46</v>
      </c>
      <c r="D484" s="24">
        <v>65.680000000000007</v>
      </c>
      <c r="E484" s="32">
        <v>0.1</v>
      </c>
      <c r="F484" s="27">
        <v>32.697800000000001</v>
      </c>
      <c r="G484" s="26">
        <f t="shared" si="137"/>
        <v>451837533420</v>
      </c>
      <c r="H484" s="26">
        <f t="shared" si="138"/>
        <v>45.183753342000003</v>
      </c>
      <c r="I484" s="26">
        <f t="shared" si="139"/>
        <v>7394876520</v>
      </c>
      <c r="J484" s="26">
        <f t="shared" si="134"/>
        <v>7394.8765199999998</v>
      </c>
      <c r="K484" s="27">
        <v>16326</v>
      </c>
      <c r="L484" s="27">
        <v>42.03</v>
      </c>
      <c r="M484" s="26">
        <f t="shared" si="140"/>
        <v>615621707.56260002</v>
      </c>
      <c r="N484" s="26">
        <f t="shared" si="135"/>
        <v>615.62170756260002</v>
      </c>
      <c r="O484" s="26">
        <f t="shared" si="141"/>
        <v>38820734203.5</v>
      </c>
      <c r="P484" s="26">
        <f t="shared" si="136"/>
        <v>38820.734203499997</v>
      </c>
      <c r="Q484" s="27">
        <v>1671.62</v>
      </c>
      <c r="R484" s="28">
        <f>Q484*14.2%</f>
        <v>237.37003999999999</v>
      </c>
      <c r="S484" s="28">
        <f>Q484*50.1%</f>
        <v>837.48162000000002</v>
      </c>
      <c r="T484" s="28">
        <f>Q484*9.1%</f>
        <v>152.11742000000001</v>
      </c>
      <c r="U484" s="28">
        <f>Q484*24%</f>
        <v>401.18880000000001</v>
      </c>
      <c r="V484" s="28">
        <f>Q484*2.6%</f>
        <v>43.462119999999999</v>
      </c>
      <c r="W484" s="26">
        <f t="shared" si="142"/>
        <v>18617199696.400002</v>
      </c>
      <c r="X484" s="26">
        <f t="shared" si="143"/>
        <v>18617.199696399999</v>
      </c>
      <c r="Y484" s="26">
        <f t="shared" si="144"/>
        <v>316111700.10000002</v>
      </c>
      <c r="Z484" s="26">
        <f t="shared" si="145"/>
        <v>316.11170010000001</v>
      </c>
      <c r="AA484" s="9">
        <f t="shared" si="146"/>
        <v>471070354823.96301</v>
      </c>
      <c r="AB484" s="9">
        <v>47.107035482396299</v>
      </c>
      <c r="AC484" s="9">
        <f t="shared" si="147"/>
        <v>46531722423.599998</v>
      </c>
      <c r="AD484" s="9">
        <v>46531.722423599997</v>
      </c>
      <c r="AE484" s="21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  <c r="DU484" s="22"/>
      <c r="DV484" s="22"/>
      <c r="DW484" s="22"/>
      <c r="DX484" s="22"/>
      <c r="DY484" s="22"/>
      <c r="DZ484" s="22"/>
      <c r="EA484" s="22"/>
      <c r="EB484" s="22"/>
      <c r="EC484" s="22"/>
      <c r="ED484" s="22"/>
      <c r="EE484" s="22"/>
      <c r="EF484" s="22"/>
      <c r="EG484" s="22"/>
      <c r="EH484" s="22"/>
      <c r="EI484" s="22"/>
      <c r="EJ484" s="22"/>
      <c r="EK484" s="22"/>
      <c r="EL484" s="22"/>
      <c r="EM484" s="22"/>
      <c r="EN484" s="22"/>
      <c r="EO484" s="22"/>
      <c r="EP484" s="22"/>
      <c r="EQ484" s="22"/>
      <c r="ER484" s="22"/>
      <c r="ES484" s="22"/>
      <c r="ET484" s="22"/>
      <c r="EU484" s="22"/>
      <c r="EV484" s="22"/>
      <c r="EW484" s="22"/>
      <c r="EX484" s="22"/>
      <c r="EY484" s="22"/>
      <c r="EZ484" s="22"/>
      <c r="FA484" s="22"/>
      <c r="FB484" s="22"/>
      <c r="FC484" s="22"/>
      <c r="FD484" s="22"/>
      <c r="FE484" s="22"/>
      <c r="FF484" s="22"/>
      <c r="FG484" s="22"/>
      <c r="FH484" s="22"/>
      <c r="FI484" s="22"/>
      <c r="FJ484" s="22"/>
      <c r="FK484" s="22"/>
      <c r="FL484" s="22"/>
      <c r="FM484" s="22"/>
      <c r="FN484" s="22"/>
      <c r="FO484" s="22"/>
      <c r="FP484" s="22"/>
      <c r="FQ484" s="22"/>
      <c r="FR484" s="22"/>
      <c r="FS484" s="22"/>
      <c r="FT484" s="22"/>
      <c r="FU484" s="22"/>
      <c r="FV484" s="22"/>
      <c r="FW484" s="22"/>
      <c r="FX484" s="22"/>
      <c r="FY484" s="22"/>
      <c r="FZ484" s="22"/>
      <c r="GA484" s="22"/>
      <c r="GB484" s="22"/>
      <c r="GC484" s="22"/>
      <c r="GD484" s="22"/>
      <c r="GE484" s="22"/>
      <c r="GF484" s="22"/>
      <c r="GG484" s="22"/>
      <c r="GH484" s="22"/>
      <c r="GI484" s="22"/>
      <c r="GJ484" s="22"/>
      <c r="GK484" s="22"/>
      <c r="GL484" s="22"/>
      <c r="GM484" s="22"/>
      <c r="GN484" s="22"/>
      <c r="GO484" s="22"/>
      <c r="GP484" s="22"/>
      <c r="GQ484" s="22"/>
      <c r="GR484" s="22"/>
      <c r="GS484" s="22"/>
      <c r="GT484" s="22"/>
    </row>
    <row r="485" spans="1:204">
      <c r="A485" s="7" t="s">
        <v>139</v>
      </c>
      <c r="B485" s="8">
        <v>2015</v>
      </c>
      <c r="C485" s="23">
        <v>47.37</v>
      </c>
      <c r="D485" s="24">
        <v>68.040000000000006</v>
      </c>
      <c r="E485" s="32">
        <v>0.11</v>
      </c>
      <c r="F485" s="27">
        <v>38.423200000000001</v>
      </c>
      <c r="G485" s="26">
        <f t="shared" si="137"/>
        <v>505999698480</v>
      </c>
      <c r="H485" s="26">
        <f t="shared" si="138"/>
        <v>50.599969848000001</v>
      </c>
      <c r="I485" s="26">
        <f t="shared" si="139"/>
        <v>8160017080</v>
      </c>
      <c r="J485" s="26">
        <f t="shared" si="134"/>
        <v>8160.0170799999996</v>
      </c>
      <c r="K485" s="27">
        <v>15317</v>
      </c>
      <c r="L485" s="27">
        <v>43.83</v>
      </c>
      <c r="M485" s="26">
        <f t="shared" si="140"/>
        <v>602309795.16869998</v>
      </c>
      <c r="N485" s="26">
        <f t="shared" si="135"/>
        <v>602.30979516870002</v>
      </c>
      <c r="O485" s="26">
        <f t="shared" si="141"/>
        <v>37981293023.25</v>
      </c>
      <c r="P485" s="26">
        <f t="shared" si="136"/>
        <v>37981.29302325</v>
      </c>
      <c r="Q485" s="27">
        <v>1884.41</v>
      </c>
      <c r="R485" s="28">
        <f>Q485*13.9%</f>
        <v>261.93299000000002</v>
      </c>
      <c r="S485" s="28">
        <f>Q485*48.3%</f>
        <v>910.17003</v>
      </c>
      <c r="T485" s="28">
        <f>Q485*8.1%</f>
        <v>152.63721000000001</v>
      </c>
      <c r="U485" s="28">
        <f>Q485*27.2%</f>
        <v>512.55952000000002</v>
      </c>
      <c r="V485" s="28">
        <f>Q485*2.5%</f>
        <v>47.110250000000001</v>
      </c>
      <c r="W485" s="26">
        <f t="shared" si="142"/>
        <v>20602084933.099998</v>
      </c>
      <c r="X485" s="26">
        <f t="shared" si="143"/>
        <v>20602.084933099999</v>
      </c>
      <c r="Y485" s="26">
        <f t="shared" si="144"/>
        <v>351037316.85000002</v>
      </c>
      <c r="Z485" s="26">
        <f t="shared" si="145"/>
        <v>351.03731685000002</v>
      </c>
      <c r="AA485" s="9">
        <f t="shared" si="146"/>
        <v>527204093208.26898</v>
      </c>
      <c r="AB485" s="9">
        <v>52.720409320826903</v>
      </c>
      <c r="AC485" s="9">
        <f t="shared" si="147"/>
        <v>46492347420.099998</v>
      </c>
      <c r="AD485" s="9">
        <v>46492.347420099999</v>
      </c>
      <c r="AE485" s="21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/>
      <c r="DX485" s="22"/>
      <c r="DY485" s="22"/>
      <c r="DZ485" s="22"/>
      <c r="EA485" s="22"/>
      <c r="EB485" s="22"/>
      <c r="EC485" s="22"/>
      <c r="ED485" s="22"/>
      <c r="EE485" s="22"/>
      <c r="EF485" s="22"/>
      <c r="EG485" s="22"/>
      <c r="EH485" s="22"/>
      <c r="EI485" s="22"/>
      <c r="EJ485" s="22"/>
      <c r="EK485" s="22"/>
      <c r="EL485" s="22"/>
      <c r="EM485" s="22"/>
      <c r="EN485" s="22"/>
      <c r="EO485" s="22"/>
      <c r="EP485" s="22"/>
      <c r="EQ485" s="22"/>
      <c r="ER485" s="22"/>
      <c r="ES485" s="22"/>
      <c r="ET485" s="22"/>
      <c r="EU485" s="22"/>
      <c r="EV485" s="22"/>
      <c r="EW485" s="22"/>
      <c r="EX485" s="22"/>
      <c r="EY485" s="22"/>
      <c r="EZ485" s="22"/>
      <c r="FA485" s="22"/>
      <c r="FB485" s="22"/>
      <c r="FC485" s="22"/>
      <c r="FD485" s="22"/>
      <c r="FE485" s="22"/>
      <c r="FF485" s="22"/>
      <c r="FG485" s="22"/>
      <c r="FH485" s="22"/>
      <c r="FI485" s="22"/>
      <c r="FJ485" s="22"/>
      <c r="FK485" s="22"/>
      <c r="FL485" s="22"/>
      <c r="FM485" s="22"/>
      <c r="FN485" s="22"/>
      <c r="FO485" s="22"/>
      <c r="FP485" s="22"/>
      <c r="FQ485" s="22"/>
      <c r="FR485" s="22"/>
      <c r="FS485" s="22"/>
      <c r="FT485" s="22"/>
      <c r="FU485" s="22"/>
      <c r="FV485" s="22"/>
      <c r="FW485" s="22"/>
      <c r="FX485" s="22"/>
      <c r="FY485" s="22"/>
      <c r="FZ485" s="22"/>
      <c r="GA485" s="22"/>
      <c r="GB485" s="22"/>
      <c r="GC485" s="22"/>
      <c r="GD485" s="22"/>
      <c r="GE485" s="22"/>
      <c r="GF485" s="22"/>
      <c r="GG485" s="22"/>
      <c r="GH485" s="22"/>
      <c r="GI485" s="22"/>
      <c r="GJ485" s="22"/>
      <c r="GK485" s="22"/>
      <c r="GL485" s="22"/>
      <c r="GM485" s="22"/>
      <c r="GN485" s="22"/>
      <c r="GO485" s="22"/>
      <c r="GP485" s="22"/>
      <c r="GQ485" s="22"/>
      <c r="GR485" s="22"/>
      <c r="GS485" s="22"/>
      <c r="GT485" s="22"/>
    </row>
    <row r="486" spans="1:204">
      <c r="A486" s="7" t="s">
        <v>139</v>
      </c>
      <c r="B486" s="8">
        <v>2016</v>
      </c>
      <c r="C486" s="23">
        <v>45.2</v>
      </c>
      <c r="D486" s="24">
        <v>64.42</v>
      </c>
      <c r="E486" s="32">
        <v>0.1</v>
      </c>
      <c r="F486" s="27">
        <v>43.412399999999998</v>
      </c>
      <c r="G486" s="26">
        <f t="shared" si="137"/>
        <v>541716640360</v>
      </c>
      <c r="H486" s="26">
        <f t="shared" si="138"/>
        <v>54.171664036000003</v>
      </c>
      <c r="I486" s="26">
        <f t="shared" si="139"/>
        <v>8647031360</v>
      </c>
      <c r="J486" s="26">
        <f t="shared" si="134"/>
        <v>8647.0313600000009</v>
      </c>
      <c r="K486" s="27">
        <v>17275</v>
      </c>
      <c r="L486" s="27">
        <v>46.26</v>
      </c>
      <c r="M486" s="26">
        <f t="shared" si="140"/>
        <v>716965779.55499995</v>
      </c>
      <c r="N486" s="26">
        <f t="shared" si="135"/>
        <v>716.96577955500004</v>
      </c>
      <c r="O486" s="26">
        <f t="shared" si="141"/>
        <v>45211430362.5</v>
      </c>
      <c r="P486" s="26">
        <f t="shared" si="136"/>
        <v>45211.430362500003</v>
      </c>
      <c r="Q486" s="27">
        <v>2170.6999999999998</v>
      </c>
      <c r="R486" s="28">
        <f>Q486*29.5%</f>
        <v>640.35649999999998</v>
      </c>
      <c r="S486" s="28">
        <f>Q486*30.1%</f>
        <v>653.38070000000005</v>
      </c>
      <c r="T486" s="28">
        <f>Q486*12.6%</f>
        <v>273.50819999999999</v>
      </c>
      <c r="U486" s="28">
        <f>Q486*22.1%</f>
        <v>479.72469999999998</v>
      </c>
      <c r="V486" s="28">
        <f>Q486*5.6%</f>
        <v>121.5592</v>
      </c>
      <c r="W486" s="26">
        <f t="shared" si="142"/>
        <v>18775773548</v>
      </c>
      <c r="X486" s="26">
        <f t="shared" si="143"/>
        <v>18775.773548000001</v>
      </c>
      <c r="Y486" s="26">
        <f t="shared" si="144"/>
        <v>333159036</v>
      </c>
      <c r="Z486" s="26">
        <f t="shared" si="145"/>
        <v>333.15903600000001</v>
      </c>
      <c r="AA486" s="9">
        <f t="shared" si="146"/>
        <v>561209379687.55505</v>
      </c>
      <c r="AB486" s="9">
        <v>56.120937968755499</v>
      </c>
      <c r="AC486" s="9">
        <f t="shared" si="147"/>
        <v>54191620758.5</v>
      </c>
      <c r="AD486" s="9">
        <v>54191.620758500001</v>
      </c>
      <c r="AE486" s="21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  <c r="DU486" s="22"/>
      <c r="DV486" s="22"/>
      <c r="DW486" s="22"/>
      <c r="DX486" s="22"/>
      <c r="DY486" s="22"/>
      <c r="DZ486" s="22"/>
      <c r="EA486" s="22"/>
      <c r="EB486" s="22"/>
      <c r="EC486" s="22"/>
      <c r="ED486" s="22"/>
      <c r="EE486" s="22"/>
      <c r="EF486" s="22"/>
      <c r="EG486" s="22"/>
      <c r="EH486" s="22"/>
      <c r="EI486" s="22"/>
      <c r="EJ486" s="22"/>
      <c r="EK486" s="22"/>
      <c r="EL486" s="22"/>
      <c r="EM486" s="22"/>
      <c r="EN486" s="22"/>
      <c r="EO486" s="22"/>
      <c r="EP486" s="22"/>
      <c r="EQ486" s="22"/>
      <c r="ER486" s="22"/>
      <c r="ES486" s="22"/>
      <c r="ET486" s="22"/>
      <c r="EU486" s="22"/>
      <c r="EV486" s="22"/>
      <c r="EW486" s="22"/>
      <c r="EX486" s="22"/>
      <c r="EY486" s="22"/>
      <c r="EZ486" s="22"/>
      <c r="FA486" s="22"/>
      <c r="FB486" s="22"/>
      <c r="FC486" s="22"/>
      <c r="FD486" s="22"/>
      <c r="FE486" s="22"/>
      <c r="FF486" s="22"/>
      <c r="FG486" s="22"/>
      <c r="FH486" s="22"/>
      <c r="FI486" s="22"/>
      <c r="FJ486" s="22"/>
      <c r="FK486" s="22"/>
      <c r="FL486" s="22"/>
      <c r="FM486" s="22"/>
      <c r="FN486" s="22"/>
      <c r="FO486" s="22"/>
      <c r="FP486" s="22"/>
      <c r="FQ486" s="22"/>
      <c r="FR486" s="22"/>
      <c r="FS486" s="22"/>
      <c r="FT486" s="22"/>
      <c r="FU486" s="22"/>
      <c r="FV486" s="22"/>
      <c r="FW486" s="22"/>
      <c r="FX486" s="22"/>
      <c r="FY486" s="22"/>
      <c r="FZ486" s="22"/>
      <c r="GA486" s="22"/>
      <c r="GB486" s="22"/>
      <c r="GC486" s="22"/>
      <c r="GD486" s="22"/>
      <c r="GE486" s="22"/>
      <c r="GF486" s="22"/>
      <c r="GG486" s="22"/>
      <c r="GH486" s="22"/>
      <c r="GI486" s="22"/>
      <c r="GJ486" s="22"/>
      <c r="GK486" s="22"/>
      <c r="GL486" s="22"/>
      <c r="GM486" s="22"/>
      <c r="GN486" s="22"/>
      <c r="GO486" s="22"/>
      <c r="GP486" s="22"/>
      <c r="GQ486" s="22"/>
      <c r="GR486" s="22"/>
      <c r="GS486" s="22"/>
      <c r="GT486" s="22"/>
    </row>
    <row r="487" spans="1:204">
      <c r="A487" s="7" t="s">
        <v>139</v>
      </c>
      <c r="B487" s="8">
        <v>2017</v>
      </c>
      <c r="C487" s="23">
        <v>43.26</v>
      </c>
      <c r="D487" s="24">
        <v>55.84</v>
      </c>
      <c r="E487" s="32">
        <v>0.09</v>
      </c>
      <c r="F487" s="27">
        <v>59.007100000000001</v>
      </c>
      <c r="G487" s="26">
        <f t="shared" si="137"/>
        <v>662532325690</v>
      </c>
      <c r="H487" s="26">
        <f t="shared" si="138"/>
        <v>66.253232569000005</v>
      </c>
      <c r="I487" s="26">
        <f t="shared" si="139"/>
        <v>10390458940</v>
      </c>
      <c r="J487" s="26">
        <f t="shared" si="134"/>
        <v>10390.45894</v>
      </c>
      <c r="K487" s="27">
        <v>18481</v>
      </c>
      <c r="L487" s="27">
        <v>47.63</v>
      </c>
      <c r="M487" s="26">
        <f t="shared" si="140"/>
        <v>789733919.41509998</v>
      </c>
      <c r="N487" s="26">
        <f t="shared" si="135"/>
        <v>789.73391941509999</v>
      </c>
      <c r="O487" s="26">
        <f t="shared" si="141"/>
        <v>49800145447.25</v>
      </c>
      <c r="P487" s="26">
        <f t="shared" si="136"/>
        <v>49800.145447249997</v>
      </c>
      <c r="Q487" s="27">
        <v>3103</v>
      </c>
      <c r="R487" s="28">
        <f>Q487*29.4%</f>
        <v>912.28200000000004</v>
      </c>
      <c r="S487" s="28">
        <f>Q487*24.8%</f>
        <v>769.54399999999998</v>
      </c>
      <c r="T487" s="28">
        <f>Q487*11.9%</f>
        <v>369.25700000000001</v>
      </c>
      <c r="U487" s="28">
        <f>Q487*29.8%</f>
        <v>924.69399999999996</v>
      </c>
      <c r="V487" s="28">
        <f>Q487*4.1%</f>
        <v>127.223</v>
      </c>
      <c r="W487" s="26">
        <f t="shared" si="142"/>
        <v>25241725860</v>
      </c>
      <c r="X487" s="26">
        <f t="shared" si="143"/>
        <v>25241.725859999999</v>
      </c>
      <c r="Y487" s="26">
        <f t="shared" si="144"/>
        <v>455970335</v>
      </c>
      <c r="Z487" s="26">
        <f t="shared" si="145"/>
        <v>455.97033499999998</v>
      </c>
      <c r="AA487" s="9">
        <f t="shared" si="146"/>
        <v>688563785469.41504</v>
      </c>
      <c r="AB487" s="9">
        <v>68.8563785469415</v>
      </c>
      <c r="AC487" s="9">
        <f t="shared" si="147"/>
        <v>60646574722.25</v>
      </c>
      <c r="AD487" s="9">
        <v>60646.574722249999</v>
      </c>
      <c r="AE487" s="21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  <c r="DU487" s="22"/>
      <c r="DV487" s="22"/>
      <c r="DW487" s="22"/>
      <c r="DX487" s="22"/>
      <c r="DY487" s="22"/>
      <c r="DZ487" s="22"/>
      <c r="EA487" s="22"/>
      <c r="EB487" s="22"/>
      <c r="EC487" s="22"/>
      <c r="ED487" s="22"/>
      <c r="EE487" s="22"/>
      <c r="EF487" s="22"/>
      <c r="EG487" s="22"/>
      <c r="EH487" s="22"/>
      <c r="EI487" s="22"/>
      <c r="EJ487" s="22"/>
      <c r="EK487" s="22"/>
      <c r="EL487" s="22"/>
      <c r="EM487" s="22"/>
      <c r="EN487" s="22"/>
      <c r="EO487" s="22"/>
      <c r="EP487" s="22"/>
      <c r="EQ487" s="22"/>
      <c r="ER487" s="22"/>
      <c r="ES487" s="22"/>
      <c r="ET487" s="22"/>
      <c r="EU487" s="22"/>
      <c r="EV487" s="22"/>
      <c r="EW487" s="22"/>
      <c r="EX487" s="22"/>
      <c r="EY487" s="22"/>
      <c r="EZ487" s="22"/>
      <c r="FA487" s="22"/>
      <c r="FB487" s="22"/>
      <c r="FC487" s="22"/>
      <c r="FD487" s="22"/>
      <c r="FE487" s="22"/>
      <c r="FF487" s="22"/>
      <c r="FG487" s="22"/>
      <c r="FH487" s="22"/>
      <c r="FI487" s="22"/>
      <c r="FJ487" s="22"/>
      <c r="FK487" s="22"/>
      <c r="FL487" s="22"/>
      <c r="FM487" s="22"/>
      <c r="FN487" s="22"/>
      <c r="FO487" s="22"/>
      <c r="FP487" s="22"/>
      <c r="FQ487" s="22"/>
      <c r="FR487" s="22"/>
      <c r="FS487" s="22"/>
      <c r="FT487" s="22"/>
      <c r="FU487" s="22"/>
      <c r="FV487" s="22"/>
      <c r="FW487" s="22"/>
      <c r="FX487" s="22"/>
      <c r="FY487" s="22"/>
      <c r="FZ487" s="22"/>
      <c r="GA487" s="22"/>
      <c r="GB487" s="22"/>
      <c r="GC487" s="22"/>
      <c r="GD487" s="22"/>
      <c r="GE487" s="22"/>
      <c r="GF487" s="22"/>
      <c r="GG487" s="22"/>
      <c r="GH487" s="22"/>
      <c r="GI487" s="22"/>
      <c r="GJ487" s="22"/>
      <c r="GK487" s="22"/>
      <c r="GL487" s="22"/>
      <c r="GM487" s="22"/>
      <c r="GN487" s="22"/>
      <c r="GO487" s="22"/>
      <c r="GP487" s="22"/>
      <c r="GQ487" s="22"/>
      <c r="GR487" s="22"/>
      <c r="GS487" s="22"/>
      <c r="GT487" s="22"/>
    </row>
    <row r="488" spans="1:204">
      <c r="A488" s="7" t="s">
        <v>139</v>
      </c>
      <c r="B488" s="8">
        <v>2018</v>
      </c>
      <c r="C488" s="23">
        <v>40.78</v>
      </c>
      <c r="D488" s="24">
        <v>47.46</v>
      </c>
      <c r="E488" s="32">
        <v>7.0000000000000007E-2</v>
      </c>
      <c r="F488" s="27">
        <v>63.195099999999996</v>
      </c>
      <c r="G488" s="26">
        <f t="shared" si="137"/>
        <v>682135278890</v>
      </c>
      <c r="H488" s="26">
        <f t="shared" si="138"/>
        <v>68.213527889000005</v>
      </c>
      <c r="I488" s="26">
        <f t="shared" si="139"/>
        <v>10645668140</v>
      </c>
      <c r="J488" s="26">
        <f t="shared" si="134"/>
        <v>10645.66814</v>
      </c>
      <c r="K488" s="27">
        <v>18335</v>
      </c>
      <c r="L488" s="27">
        <v>46.05</v>
      </c>
      <c r="M488" s="26">
        <f t="shared" si="140"/>
        <v>757504630.29750001</v>
      </c>
      <c r="N488" s="26">
        <f t="shared" si="135"/>
        <v>757.50463029749994</v>
      </c>
      <c r="O488" s="26">
        <f t="shared" si="141"/>
        <v>47767785881.25</v>
      </c>
      <c r="P488" s="26">
        <f t="shared" si="136"/>
        <v>47767.785881249998</v>
      </c>
      <c r="Q488" s="27">
        <v>3336</v>
      </c>
      <c r="R488" s="28">
        <f>Q488*28.7%</f>
        <v>957.43200000000002</v>
      </c>
      <c r="S488" s="28">
        <f>Q488*24.4%</f>
        <v>813.98400000000004</v>
      </c>
      <c r="T488" s="28">
        <f>Q488*13.3%</f>
        <v>443.68799999999999</v>
      </c>
      <c r="U488" s="28">
        <f>Q488*29.5%</f>
        <v>984.12</v>
      </c>
      <c r="V488" s="28">
        <f>Q488*4%</f>
        <v>133.44</v>
      </c>
      <c r="W488" s="26">
        <f t="shared" si="142"/>
        <v>27119077920</v>
      </c>
      <c r="X488" s="26">
        <f t="shared" si="143"/>
        <v>27119.07792</v>
      </c>
      <c r="Y488" s="26">
        <f t="shared" si="144"/>
        <v>490842360</v>
      </c>
      <c r="Z488" s="26">
        <f t="shared" si="145"/>
        <v>490.84235999999999</v>
      </c>
      <c r="AA488" s="9">
        <f t="shared" si="146"/>
        <v>710011861440.297</v>
      </c>
      <c r="AB488" s="9">
        <v>71.001186144029703</v>
      </c>
      <c r="AC488" s="9">
        <f t="shared" si="147"/>
        <v>58904296381.25</v>
      </c>
      <c r="AD488" s="9">
        <v>58904.296381250002</v>
      </c>
      <c r="AE488" s="21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  <c r="DU488" s="22"/>
      <c r="DV488" s="22"/>
      <c r="DW488" s="22"/>
      <c r="DX488" s="22"/>
      <c r="DY488" s="22"/>
      <c r="DZ488" s="22"/>
      <c r="EA488" s="22"/>
      <c r="EB488" s="22"/>
      <c r="EC488" s="22"/>
      <c r="ED488" s="22"/>
      <c r="EE488" s="22"/>
      <c r="EF488" s="22"/>
      <c r="EG488" s="22"/>
      <c r="EH488" s="22"/>
      <c r="EI488" s="22"/>
      <c r="EJ488" s="22"/>
      <c r="EK488" s="22"/>
      <c r="EL488" s="22"/>
      <c r="EM488" s="22"/>
      <c r="EN488" s="22"/>
      <c r="EO488" s="22"/>
      <c r="EP488" s="22"/>
      <c r="EQ488" s="22"/>
      <c r="ER488" s="22"/>
      <c r="ES488" s="22"/>
      <c r="ET488" s="22"/>
      <c r="EU488" s="22"/>
      <c r="EV488" s="22"/>
      <c r="EW488" s="22"/>
      <c r="EX488" s="22"/>
      <c r="EY488" s="22"/>
      <c r="EZ488" s="22"/>
      <c r="FA488" s="22"/>
      <c r="FB488" s="22"/>
      <c r="FC488" s="22"/>
      <c r="FD488" s="22"/>
      <c r="FE488" s="22"/>
      <c r="FF488" s="22"/>
      <c r="FG488" s="22"/>
      <c r="FH488" s="22"/>
      <c r="FI488" s="22"/>
      <c r="FJ488" s="22"/>
      <c r="FK488" s="22"/>
      <c r="FL488" s="22"/>
      <c r="FM488" s="22"/>
      <c r="FN488" s="22"/>
      <c r="FO488" s="22"/>
      <c r="FP488" s="22"/>
      <c r="FQ488" s="22"/>
      <c r="FR488" s="22"/>
      <c r="FS488" s="22"/>
      <c r="FT488" s="22"/>
      <c r="FU488" s="22"/>
      <c r="FV488" s="22"/>
      <c r="FW488" s="22"/>
      <c r="FX488" s="22"/>
      <c r="FY488" s="22"/>
      <c r="FZ488" s="22"/>
      <c r="GA488" s="22"/>
      <c r="GB488" s="22"/>
      <c r="GC488" s="22"/>
      <c r="GD488" s="22"/>
      <c r="GE488" s="22"/>
      <c r="GF488" s="22"/>
      <c r="GG488" s="22"/>
      <c r="GH488" s="22"/>
      <c r="GI488" s="22"/>
      <c r="GJ488" s="22"/>
      <c r="GK488" s="22"/>
      <c r="GL488" s="22"/>
      <c r="GM488" s="22"/>
      <c r="GN488" s="22"/>
      <c r="GO488" s="22"/>
      <c r="GP488" s="22"/>
      <c r="GQ488" s="22"/>
      <c r="GR488" s="22"/>
      <c r="GS488" s="22"/>
      <c r="GT488" s="22"/>
    </row>
    <row r="489" spans="1:204">
      <c r="A489" s="7" t="s">
        <v>139</v>
      </c>
      <c r="B489" s="8">
        <v>2019</v>
      </c>
      <c r="C489" s="23">
        <v>40.93</v>
      </c>
      <c r="D489" s="24">
        <v>46.01</v>
      </c>
      <c r="E489" s="32">
        <v>0.1</v>
      </c>
      <c r="F489" s="27">
        <v>71.629400000000004</v>
      </c>
      <c r="G489" s="26">
        <f t="shared" si="137"/>
        <v>754396428660</v>
      </c>
      <c r="H489" s="26">
        <f t="shared" si="138"/>
        <v>75.439642866</v>
      </c>
      <c r="I489" s="26">
        <f t="shared" si="139"/>
        <v>11706074760</v>
      </c>
      <c r="J489" s="26">
        <f t="shared" si="134"/>
        <v>11706.07476</v>
      </c>
      <c r="K489" s="27">
        <v>4499</v>
      </c>
      <c r="L489" s="27">
        <v>43.69</v>
      </c>
      <c r="M489" s="26">
        <f t="shared" si="140"/>
        <v>176348910.49270001</v>
      </c>
      <c r="N489" s="26">
        <f t="shared" si="135"/>
        <v>176.34891049270001</v>
      </c>
      <c r="O489" s="26">
        <f t="shared" si="141"/>
        <v>11120456113.25</v>
      </c>
      <c r="P489" s="26">
        <f t="shared" si="136"/>
        <v>11120.45611325</v>
      </c>
      <c r="Q489" s="27">
        <v>4011.02</v>
      </c>
      <c r="R489" s="28">
        <f>Q489*28.8%</f>
        <v>1155.1737599999999</v>
      </c>
      <c r="S489" s="28">
        <f>Q489*23.8%</f>
        <v>954.62275999999997</v>
      </c>
      <c r="T489" s="28">
        <f>Q489*13.3%</f>
        <v>533.46565999999996</v>
      </c>
      <c r="U489" s="28">
        <f>Q489*30%</f>
        <v>1203.306</v>
      </c>
      <c r="V489" s="28">
        <f>Q489*4%</f>
        <v>160.4408</v>
      </c>
      <c r="W489" s="26">
        <f t="shared" si="142"/>
        <v>32339811394.799999</v>
      </c>
      <c r="X489" s="26">
        <f t="shared" si="143"/>
        <v>32339.811394799999</v>
      </c>
      <c r="Y489" s="26">
        <f t="shared" si="144"/>
        <v>586531454.60000002</v>
      </c>
      <c r="Z489" s="26">
        <f t="shared" si="145"/>
        <v>586.53145459999996</v>
      </c>
      <c r="AA489" s="9">
        <f t="shared" si="146"/>
        <v>786912588965.29297</v>
      </c>
      <c r="AB489" s="9">
        <v>78.691258896529305</v>
      </c>
      <c r="AC489" s="9">
        <f t="shared" si="147"/>
        <v>23413062327.849998</v>
      </c>
      <c r="AD489" s="9">
        <v>23413.062327849999</v>
      </c>
      <c r="AE489" s="21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  <c r="DT489" s="22"/>
      <c r="DU489" s="22"/>
      <c r="DV489" s="22"/>
      <c r="DW489" s="22"/>
      <c r="DX489" s="22"/>
      <c r="DY489" s="22"/>
      <c r="DZ489" s="22"/>
      <c r="EA489" s="22"/>
      <c r="EB489" s="22"/>
      <c r="EC489" s="22"/>
      <c r="ED489" s="22"/>
      <c r="EE489" s="22"/>
      <c r="EF489" s="22"/>
      <c r="EG489" s="22"/>
      <c r="EH489" s="22"/>
      <c r="EI489" s="22"/>
      <c r="EJ489" s="22"/>
      <c r="EK489" s="22"/>
      <c r="EL489" s="22"/>
      <c r="EM489" s="22"/>
      <c r="EN489" s="22"/>
      <c r="EO489" s="22"/>
      <c r="EP489" s="22"/>
      <c r="EQ489" s="22"/>
      <c r="ER489" s="22"/>
      <c r="ES489" s="22"/>
      <c r="ET489" s="22"/>
      <c r="EU489" s="22"/>
      <c r="EV489" s="22"/>
      <c r="EW489" s="22"/>
      <c r="EX489" s="22"/>
      <c r="EY489" s="22"/>
      <c r="EZ489" s="22"/>
      <c r="FA489" s="22"/>
      <c r="FB489" s="22"/>
      <c r="FC489" s="22"/>
      <c r="FD489" s="22"/>
      <c r="FE489" s="22"/>
      <c r="FF489" s="22"/>
      <c r="FG489" s="22"/>
      <c r="FH489" s="22"/>
      <c r="FI489" s="22"/>
      <c r="FJ489" s="22"/>
      <c r="FK489" s="22"/>
      <c r="FL489" s="22"/>
      <c r="FM489" s="22"/>
      <c r="FN489" s="22"/>
      <c r="FO489" s="22"/>
      <c r="FP489" s="22"/>
      <c r="FQ489" s="22"/>
      <c r="FR489" s="22"/>
      <c r="FS489" s="22"/>
      <c r="FT489" s="22"/>
      <c r="FU489" s="22"/>
      <c r="FV489" s="22"/>
      <c r="FW489" s="22"/>
      <c r="FX489" s="22"/>
      <c r="FY489" s="22"/>
      <c r="FZ489" s="22"/>
      <c r="GA489" s="22"/>
      <c r="GB489" s="22"/>
      <c r="GC489" s="22"/>
      <c r="GD489" s="22"/>
      <c r="GE489" s="22"/>
      <c r="GF489" s="22"/>
      <c r="GG489" s="22"/>
      <c r="GH489" s="22"/>
      <c r="GI489" s="22"/>
      <c r="GJ489" s="22"/>
      <c r="GK489" s="22"/>
      <c r="GL489" s="22"/>
      <c r="GM489" s="22"/>
      <c r="GN489" s="22"/>
      <c r="GO489" s="22"/>
      <c r="GP489" s="22"/>
      <c r="GQ489" s="22"/>
      <c r="GR489" s="22"/>
      <c r="GS489" s="22"/>
      <c r="GT489" s="22"/>
    </row>
    <row r="490" spans="1:204">
      <c r="A490" s="7" t="s">
        <v>139</v>
      </c>
      <c r="B490" s="8">
        <v>2020</v>
      </c>
      <c r="C490" s="23">
        <v>24.23</v>
      </c>
      <c r="D490" s="24">
        <v>28.22</v>
      </c>
      <c r="E490" s="32">
        <v>0.06</v>
      </c>
      <c r="F490" s="27">
        <v>47.31</v>
      </c>
      <c r="G490" s="26">
        <f t="shared" si="137"/>
        <v>491886549000</v>
      </c>
      <c r="H490" s="26">
        <f t="shared" si="138"/>
        <v>49.188654900000003</v>
      </c>
      <c r="I490" s="26">
        <f t="shared" si="139"/>
        <v>7589139200</v>
      </c>
      <c r="J490" s="26">
        <f t="shared" si="134"/>
        <v>7589.1391999999996</v>
      </c>
      <c r="K490" s="27">
        <v>11553</v>
      </c>
      <c r="L490" s="27">
        <v>36.42</v>
      </c>
      <c r="M490" s="26">
        <f t="shared" si="140"/>
        <v>377493482.46420002</v>
      </c>
      <c r="N490" s="26">
        <f t="shared" si="135"/>
        <v>377.49348246419999</v>
      </c>
      <c r="O490" s="26">
        <f t="shared" si="141"/>
        <v>23804511709.5</v>
      </c>
      <c r="P490" s="26">
        <f t="shared" si="136"/>
        <v>23804.511709499999</v>
      </c>
      <c r="Q490" s="27">
        <v>3429.54</v>
      </c>
      <c r="R490" s="28">
        <f>Q490*18%</f>
        <v>617.31719999999996</v>
      </c>
      <c r="S490" s="28">
        <f>Q490*15.5%</f>
        <v>531.57870000000003</v>
      </c>
      <c r="T490" s="28">
        <f>Q490*15.8%</f>
        <v>541.86731999999995</v>
      </c>
      <c r="U490" s="28">
        <f>Q490*44%</f>
        <v>1508.9975999999999</v>
      </c>
      <c r="V490" s="28">
        <f>Q490*6.7%</f>
        <v>229.77918</v>
      </c>
      <c r="W490" s="26">
        <f t="shared" si="142"/>
        <v>25024050154.799999</v>
      </c>
      <c r="X490" s="26">
        <f t="shared" si="143"/>
        <v>25024.050154799999</v>
      </c>
      <c r="Y490" s="26">
        <f t="shared" si="144"/>
        <v>469161072</v>
      </c>
      <c r="Z490" s="26">
        <f t="shared" si="145"/>
        <v>469.16107199999999</v>
      </c>
      <c r="AA490" s="9">
        <f t="shared" si="146"/>
        <v>517288092637.26398</v>
      </c>
      <c r="AB490" s="9">
        <v>51.728809263726397</v>
      </c>
      <c r="AC490" s="9">
        <f t="shared" si="147"/>
        <v>31862811981.5</v>
      </c>
      <c r="AD490" s="9">
        <v>31862.811981499999</v>
      </c>
      <c r="AE490" s="21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  <c r="DU490" s="22"/>
      <c r="DV490" s="22"/>
      <c r="DW490" s="22"/>
      <c r="DX490" s="22"/>
      <c r="DY490" s="22"/>
      <c r="DZ490" s="22"/>
      <c r="EA490" s="22"/>
      <c r="EB490" s="22"/>
      <c r="EC490" s="22"/>
      <c r="ED490" s="22"/>
      <c r="EE490" s="22"/>
      <c r="EF490" s="22"/>
      <c r="EG490" s="22"/>
      <c r="EH490" s="22"/>
      <c r="EI490" s="22"/>
      <c r="EJ490" s="22"/>
      <c r="EK490" s="22"/>
      <c r="EL490" s="22"/>
      <c r="EM490" s="22"/>
      <c r="EN490" s="22"/>
      <c r="EO490" s="22"/>
      <c r="EP490" s="22"/>
      <c r="EQ490" s="22"/>
      <c r="ER490" s="22"/>
      <c r="ES490" s="22"/>
      <c r="ET490" s="22"/>
      <c r="EU490" s="22"/>
      <c r="EV490" s="22"/>
      <c r="EW490" s="22"/>
      <c r="EX490" s="22"/>
      <c r="EY490" s="22"/>
      <c r="EZ490" s="22"/>
      <c r="FA490" s="22"/>
      <c r="FB490" s="22"/>
      <c r="FC490" s="22"/>
      <c r="FD490" s="22"/>
      <c r="FE490" s="22"/>
      <c r="FF490" s="22"/>
      <c r="FG490" s="22"/>
      <c r="FH490" s="22"/>
      <c r="FI490" s="22"/>
      <c r="FJ490" s="22"/>
      <c r="FK490" s="22"/>
      <c r="FL490" s="22"/>
      <c r="FM490" s="22"/>
      <c r="FN490" s="22"/>
      <c r="FO490" s="22"/>
      <c r="FP490" s="22"/>
      <c r="FQ490" s="22"/>
      <c r="FR490" s="22"/>
      <c r="FS490" s="22"/>
      <c r="FT490" s="22"/>
      <c r="FU490" s="22"/>
      <c r="FV490" s="22"/>
      <c r="FW490" s="22"/>
      <c r="FX490" s="22"/>
      <c r="FY490" s="22"/>
      <c r="FZ490" s="22"/>
      <c r="GA490" s="22"/>
      <c r="GB490" s="22"/>
      <c r="GC490" s="22"/>
      <c r="GD490" s="22"/>
      <c r="GE490" s="22"/>
      <c r="GF490" s="22"/>
      <c r="GG490" s="22"/>
      <c r="GH490" s="22"/>
      <c r="GI490" s="22"/>
      <c r="GJ490" s="22"/>
      <c r="GK490" s="22"/>
      <c r="GL490" s="22"/>
      <c r="GM490" s="22"/>
      <c r="GN490" s="22"/>
      <c r="GO490" s="22"/>
      <c r="GP490" s="22"/>
      <c r="GQ490" s="22"/>
      <c r="GR490" s="22"/>
      <c r="GS490" s="22"/>
      <c r="GT490" s="22"/>
    </row>
    <row r="491" spans="1:204">
      <c r="A491" s="7" t="s">
        <v>139</v>
      </c>
      <c r="B491" s="8">
        <v>2021</v>
      </c>
      <c r="C491" s="23">
        <v>29.03</v>
      </c>
      <c r="D491" s="24">
        <v>26.81</v>
      </c>
      <c r="E491" s="32">
        <v>0.08</v>
      </c>
      <c r="F491" s="27">
        <v>49.561500000000002</v>
      </c>
      <c r="G491" s="26">
        <f t="shared" si="137"/>
        <v>513373537850</v>
      </c>
      <c r="H491" s="26">
        <f t="shared" si="138"/>
        <v>51.337353784999998</v>
      </c>
      <c r="I491" s="26">
        <f t="shared" si="139"/>
        <v>7997329700</v>
      </c>
      <c r="J491" s="26">
        <f t="shared" si="134"/>
        <v>7997.3297000000002</v>
      </c>
      <c r="K491" s="27">
        <v>7947</v>
      </c>
      <c r="L491" s="27">
        <v>37.270000000000003</v>
      </c>
      <c r="M491" s="26">
        <f t="shared" si="140"/>
        <v>265728018.32730001</v>
      </c>
      <c r="N491" s="26">
        <f t="shared" si="135"/>
        <v>265.72801832729999</v>
      </c>
      <c r="O491" s="26">
        <f t="shared" si="141"/>
        <v>16756648836.75</v>
      </c>
      <c r="P491" s="26">
        <f t="shared" si="136"/>
        <v>16756.648836749999</v>
      </c>
      <c r="Q491" s="27">
        <v>3623.67</v>
      </c>
      <c r="R491" s="28">
        <f>Q491*19.5%</f>
        <v>706.61564999999996</v>
      </c>
      <c r="S491" s="28">
        <f>Q491*16.2%</f>
        <v>587.03453999999999</v>
      </c>
      <c r="T491" s="28">
        <f>Q491*14%</f>
        <v>507.31380000000001</v>
      </c>
      <c r="U491" s="28">
        <f>Q491*44.3%</f>
        <v>1605.2858100000001</v>
      </c>
      <c r="V491" s="28">
        <f>Q491*6.1%</f>
        <v>221.04387</v>
      </c>
      <c r="W491" s="26">
        <f t="shared" si="142"/>
        <v>26604985140</v>
      </c>
      <c r="X491" s="26">
        <f t="shared" si="143"/>
        <v>26604.985140000001</v>
      </c>
      <c r="Y491" s="26">
        <f t="shared" si="144"/>
        <v>497167524</v>
      </c>
      <c r="Z491" s="26">
        <f t="shared" si="145"/>
        <v>497.16752400000001</v>
      </c>
      <c r="AA491" s="9">
        <f t="shared" si="146"/>
        <v>540244251008.32703</v>
      </c>
      <c r="AB491" s="9">
        <v>54.024425100832701</v>
      </c>
      <c r="AC491" s="9">
        <f t="shared" si="147"/>
        <v>25251146060.75</v>
      </c>
      <c r="AD491" s="9">
        <v>25251.146060750001</v>
      </c>
      <c r="AE491" s="21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  <c r="DU491" s="22"/>
      <c r="DV491" s="22"/>
      <c r="DW491" s="22"/>
      <c r="DX491" s="22"/>
      <c r="DY491" s="22"/>
      <c r="DZ491" s="22"/>
      <c r="EA491" s="22"/>
      <c r="EB491" s="22"/>
      <c r="EC491" s="22"/>
      <c r="ED491" s="22"/>
      <c r="EE491" s="22"/>
      <c r="EF491" s="22"/>
      <c r="EG491" s="22"/>
      <c r="EH491" s="22"/>
      <c r="EI491" s="22"/>
      <c r="EJ491" s="22"/>
      <c r="EK491" s="22"/>
      <c r="EL491" s="22"/>
      <c r="EM491" s="22"/>
      <c r="EN491" s="22"/>
      <c r="EO491" s="22"/>
      <c r="EP491" s="22"/>
      <c r="EQ491" s="22"/>
      <c r="ER491" s="22"/>
      <c r="ES491" s="22"/>
      <c r="ET491" s="22"/>
      <c r="EU491" s="22"/>
      <c r="EV491" s="22"/>
      <c r="EW491" s="22"/>
      <c r="EX491" s="22"/>
      <c r="EY491" s="22"/>
      <c r="EZ491" s="22"/>
      <c r="FA491" s="22"/>
      <c r="FB491" s="22"/>
      <c r="FC491" s="22"/>
      <c r="FD491" s="22"/>
      <c r="FE491" s="22"/>
      <c r="FF491" s="22"/>
      <c r="FG491" s="22"/>
      <c r="FH491" s="22"/>
      <c r="FI491" s="22"/>
      <c r="FJ491" s="22"/>
      <c r="FK491" s="22"/>
      <c r="FL491" s="22"/>
      <c r="FM491" s="22"/>
      <c r="FN491" s="22"/>
      <c r="FO491" s="22"/>
      <c r="FP491" s="22"/>
      <c r="FQ491" s="22"/>
      <c r="FR491" s="22"/>
      <c r="FS491" s="22"/>
      <c r="FT491" s="22"/>
      <c r="FU491" s="22"/>
      <c r="FV491" s="22"/>
      <c r="FW491" s="22"/>
      <c r="FX491" s="22"/>
      <c r="FY491" s="22"/>
      <c r="FZ491" s="22"/>
      <c r="GA491" s="22"/>
      <c r="GB491" s="22"/>
      <c r="GC491" s="22"/>
      <c r="GD491" s="22"/>
      <c r="GE491" s="22"/>
      <c r="GF491" s="22"/>
      <c r="GG491" s="22"/>
      <c r="GH491" s="22"/>
      <c r="GI491" s="22"/>
      <c r="GJ491" s="22"/>
      <c r="GK491" s="22"/>
      <c r="GL491" s="22"/>
      <c r="GM491" s="22"/>
      <c r="GN491" s="22"/>
      <c r="GO491" s="22"/>
      <c r="GP491" s="22"/>
      <c r="GQ491" s="22"/>
      <c r="GR491" s="22"/>
      <c r="GS491" s="22"/>
      <c r="GT491" s="22"/>
    </row>
    <row r="492" spans="1:204">
      <c r="A492" s="7" t="s">
        <v>139</v>
      </c>
      <c r="B492" s="8">
        <v>2022</v>
      </c>
      <c r="C492" s="23">
        <v>17.53</v>
      </c>
      <c r="D492" s="24">
        <v>18.97</v>
      </c>
      <c r="E492" s="32">
        <v>0.05</v>
      </c>
      <c r="F492" s="27">
        <v>26.615600000000001</v>
      </c>
      <c r="G492" s="26">
        <f t="shared" si="137"/>
        <v>285748330840</v>
      </c>
      <c r="H492" s="26">
        <f t="shared" si="138"/>
        <v>28.574833084000002</v>
      </c>
      <c r="I492" s="26">
        <f t="shared" si="139"/>
        <v>4469698440</v>
      </c>
      <c r="J492" s="26">
        <f t="shared" si="134"/>
        <v>4469.6984400000001</v>
      </c>
      <c r="K492" s="27">
        <v>13931</v>
      </c>
      <c r="L492" s="27">
        <v>38.68</v>
      </c>
      <c r="M492" s="26">
        <f t="shared" si="140"/>
        <v>483441023.4436</v>
      </c>
      <c r="N492" s="26">
        <f t="shared" si="135"/>
        <v>483.44102344359999</v>
      </c>
      <c r="O492" s="26">
        <f t="shared" si="141"/>
        <v>30485499851</v>
      </c>
      <c r="P492" s="26">
        <f t="shared" si="136"/>
        <v>30485.499851</v>
      </c>
      <c r="Q492" s="27">
        <v>3883.0331999999999</v>
      </c>
      <c r="R492" s="28">
        <f>Q492*19.5%</f>
        <v>757.19147399999997</v>
      </c>
      <c r="S492" s="28">
        <f>Q492*16.2%</f>
        <v>629.05137839999998</v>
      </c>
      <c r="T492" s="28">
        <f>Q492*14%</f>
        <v>543.62464799999998</v>
      </c>
      <c r="U492" s="28">
        <f>Q492*44.3%</f>
        <v>1720.1837075999999</v>
      </c>
      <c r="V492" s="28">
        <f>Q492*6.1%</f>
        <v>236.86502519999999</v>
      </c>
      <c r="W492" s="26">
        <f t="shared" si="142"/>
        <v>28509229754.400002</v>
      </c>
      <c r="X492" s="26">
        <f t="shared" si="143"/>
        <v>28509.229754399999</v>
      </c>
      <c r="Y492" s="26">
        <f t="shared" si="144"/>
        <v>532752155.04000002</v>
      </c>
      <c r="Z492" s="26">
        <f t="shared" si="145"/>
        <v>532.75215504000005</v>
      </c>
      <c r="AA492" s="9">
        <f t="shared" si="146"/>
        <v>314741001617.84399</v>
      </c>
      <c r="AB492" s="9">
        <v>31.474100161784399</v>
      </c>
      <c r="AC492" s="9">
        <f t="shared" si="147"/>
        <v>35487950446.040001</v>
      </c>
      <c r="AD492" s="9">
        <v>35487.950446039998</v>
      </c>
      <c r="AE492" s="21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  <c r="DU492" s="22"/>
      <c r="DV492" s="22"/>
      <c r="DW492" s="22"/>
      <c r="DX492" s="22"/>
      <c r="DY492" s="22"/>
      <c r="DZ492" s="22"/>
      <c r="EA492" s="22"/>
      <c r="EB492" s="22"/>
      <c r="EC492" s="22"/>
      <c r="ED492" s="22"/>
      <c r="EE492" s="22"/>
      <c r="EF492" s="22"/>
      <c r="EG492" s="22"/>
      <c r="EH492" s="22"/>
      <c r="EI492" s="22"/>
      <c r="EJ492" s="22"/>
      <c r="EK492" s="22"/>
      <c r="EL492" s="22"/>
      <c r="EM492" s="22"/>
      <c r="EN492" s="22"/>
      <c r="EO492" s="22"/>
      <c r="EP492" s="22"/>
      <c r="EQ492" s="22"/>
      <c r="ER492" s="22"/>
      <c r="ES492" s="22"/>
      <c r="ET492" s="22"/>
      <c r="EU492" s="22"/>
      <c r="EV492" s="22"/>
      <c r="EW492" s="22"/>
      <c r="EX492" s="22"/>
      <c r="EY492" s="22"/>
      <c r="EZ492" s="22"/>
      <c r="FA492" s="22"/>
      <c r="FB492" s="22"/>
      <c r="FC492" s="22"/>
      <c r="FD492" s="22"/>
      <c r="FE492" s="22"/>
      <c r="FF492" s="22"/>
      <c r="FG492" s="22"/>
      <c r="FH492" s="22"/>
      <c r="FI492" s="22"/>
      <c r="FJ492" s="22"/>
      <c r="FK492" s="22"/>
      <c r="FL492" s="22"/>
      <c r="FM492" s="22"/>
      <c r="FN492" s="22"/>
      <c r="FO492" s="22"/>
      <c r="FP492" s="22"/>
      <c r="FQ492" s="22"/>
      <c r="FR492" s="22"/>
      <c r="FS492" s="22"/>
      <c r="FT492" s="22"/>
      <c r="FU492" s="22"/>
      <c r="FV492" s="22"/>
      <c r="FW492" s="22"/>
      <c r="FX492" s="22"/>
      <c r="FY492" s="22"/>
      <c r="FZ492" s="22"/>
      <c r="GA492" s="22"/>
      <c r="GB492" s="22"/>
      <c r="GC492" s="22"/>
      <c r="GD492" s="22"/>
      <c r="GE492" s="22"/>
      <c r="GF492" s="22"/>
      <c r="GG492" s="22"/>
      <c r="GH492" s="22"/>
      <c r="GI492" s="22"/>
      <c r="GJ492" s="22"/>
      <c r="GK492" s="22"/>
      <c r="GL492" s="22"/>
      <c r="GM492" s="22"/>
      <c r="GN492" s="22"/>
      <c r="GO492" s="22"/>
      <c r="GP492" s="22"/>
      <c r="GQ492" s="22"/>
      <c r="GR492" s="22"/>
      <c r="GS492" s="22"/>
      <c r="GT492" s="22"/>
    </row>
    <row r="493" spans="1:204">
      <c r="A493" s="7" t="s">
        <v>139</v>
      </c>
      <c r="B493" s="8">
        <v>2023</v>
      </c>
      <c r="C493" s="23">
        <v>43.27</v>
      </c>
      <c r="D493" s="24">
        <v>42.29</v>
      </c>
      <c r="E493" s="40">
        <v>0.14000000000000001</v>
      </c>
      <c r="F493" s="31">
        <f>F488</f>
        <v>63.195099999999996</v>
      </c>
      <c r="G493" s="26">
        <f t="shared" si="137"/>
        <v>674849380890</v>
      </c>
      <c r="H493" s="26">
        <f t="shared" si="138"/>
        <v>67.484938088999996</v>
      </c>
      <c r="I493" s="26">
        <f t="shared" si="139"/>
        <v>10596597140</v>
      </c>
      <c r="J493" s="26">
        <f t="shared" si="134"/>
        <v>10596.59714</v>
      </c>
      <c r="K493" s="27">
        <v>8898</v>
      </c>
      <c r="L493" s="27">
        <v>44.19</v>
      </c>
      <c r="M493" s="26">
        <f t="shared" si="140"/>
        <v>352769594.58539999</v>
      </c>
      <c r="N493" s="26">
        <f t="shared" si="135"/>
        <v>352.7695945854</v>
      </c>
      <c r="O493" s="26">
        <f t="shared" si="141"/>
        <v>22245438226.5</v>
      </c>
      <c r="P493" s="26">
        <f t="shared" si="136"/>
        <v>22245.438226499999</v>
      </c>
      <c r="Q493" s="31">
        <f>Q492+(Q492-Q491)</f>
        <v>4142.3963999999996</v>
      </c>
      <c r="R493" s="28">
        <f>Q493*19.5%</f>
        <v>807.76729799999998</v>
      </c>
      <c r="S493" s="28">
        <f>Q493*16.2%</f>
        <v>671.06821679999996</v>
      </c>
      <c r="T493" s="28">
        <f>Q493*14%</f>
        <v>579.93549599999994</v>
      </c>
      <c r="U493" s="28">
        <f>Q493*44.3%</f>
        <v>1835.0816052</v>
      </c>
      <c r="V493" s="28">
        <f>Q493*6.1%</f>
        <v>252.68618040000001</v>
      </c>
      <c r="W493" s="26">
        <f t="shared" si="142"/>
        <v>30413474368.799999</v>
      </c>
      <c r="X493" s="26">
        <f t="shared" si="143"/>
        <v>30413.474368800002</v>
      </c>
      <c r="Y493" s="26">
        <f t="shared" si="144"/>
        <v>568336786.08000004</v>
      </c>
      <c r="Z493" s="26">
        <f t="shared" si="145"/>
        <v>568.33678608000002</v>
      </c>
      <c r="AA493" s="9">
        <f t="shared" si="146"/>
        <v>705615624853.38501</v>
      </c>
      <c r="AB493" s="9">
        <v>70.561562485338499</v>
      </c>
      <c r="AC493" s="9">
        <f t="shared" si="147"/>
        <v>33410372152.580002</v>
      </c>
      <c r="AD493" s="9">
        <v>33410.372152579999</v>
      </c>
      <c r="AE493" s="21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  <c r="DT493" s="22"/>
      <c r="DU493" s="22"/>
      <c r="DV493" s="22"/>
      <c r="DW493" s="22"/>
      <c r="DX493" s="22"/>
      <c r="DY493" s="22"/>
      <c r="DZ493" s="22"/>
      <c r="EA493" s="22"/>
      <c r="EB493" s="22"/>
      <c r="EC493" s="22"/>
      <c r="ED493" s="22"/>
      <c r="EE493" s="22"/>
      <c r="EF493" s="22"/>
      <c r="EG493" s="22"/>
      <c r="EH493" s="22"/>
      <c r="EI493" s="22"/>
      <c r="EJ493" s="22"/>
      <c r="EK493" s="22"/>
      <c r="EL493" s="22"/>
      <c r="EM493" s="22"/>
      <c r="EN493" s="22"/>
      <c r="EO493" s="22"/>
      <c r="EP493" s="22"/>
      <c r="EQ493" s="22"/>
      <c r="ER493" s="22"/>
      <c r="ES493" s="22"/>
      <c r="ET493" s="22"/>
      <c r="EU493" s="22"/>
      <c r="EV493" s="22"/>
      <c r="EW493" s="22"/>
      <c r="EX493" s="22"/>
      <c r="EY493" s="22"/>
      <c r="EZ493" s="22"/>
      <c r="FA493" s="22"/>
      <c r="FB493" s="22"/>
      <c r="FC493" s="22"/>
      <c r="FD493" s="22"/>
      <c r="FE493" s="22"/>
      <c r="FF493" s="22"/>
      <c r="FG493" s="22"/>
      <c r="FH493" s="22"/>
      <c r="FI493" s="22"/>
      <c r="FJ493" s="22"/>
      <c r="FK493" s="22"/>
      <c r="FL493" s="22"/>
      <c r="FM493" s="22"/>
      <c r="FN493" s="22"/>
      <c r="FO493" s="22"/>
      <c r="FP493" s="22"/>
      <c r="FQ493" s="22"/>
      <c r="FR493" s="22"/>
      <c r="FS493" s="22"/>
      <c r="FT493" s="22"/>
      <c r="FU493" s="22"/>
      <c r="FV493" s="22"/>
      <c r="FW493" s="22"/>
      <c r="FX493" s="22"/>
      <c r="FY493" s="22"/>
      <c r="FZ493" s="22"/>
      <c r="GA493" s="22"/>
      <c r="GB493" s="22"/>
      <c r="GC493" s="22"/>
      <c r="GD493" s="22"/>
      <c r="GE493" s="22"/>
      <c r="GF493" s="22"/>
      <c r="GG493" s="22"/>
      <c r="GH493" s="22"/>
      <c r="GI493" s="22"/>
      <c r="GJ493" s="22"/>
      <c r="GK493" s="22"/>
      <c r="GL493" s="22"/>
      <c r="GM493" s="22"/>
      <c r="GN493" s="22"/>
      <c r="GO493" s="22"/>
      <c r="GP493" s="22"/>
      <c r="GQ493" s="22"/>
      <c r="GR493" s="22"/>
      <c r="GS493" s="22"/>
      <c r="GT493" s="22"/>
    </row>
    <row r="494" spans="1:204">
      <c r="A494" s="7" t="s">
        <v>139</v>
      </c>
      <c r="B494" s="8">
        <v>2024</v>
      </c>
      <c r="C494" s="28">
        <v>43.57</v>
      </c>
      <c r="D494" s="28">
        <v>45.63</v>
      </c>
      <c r="E494" s="34">
        <v>0.14000000000000001</v>
      </c>
      <c r="F494" s="27">
        <v>65.751900000000006</v>
      </c>
      <c r="G494" s="26">
        <f t="shared" si="137"/>
        <v>703898796410</v>
      </c>
      <c r="H494" s="26">
        <f t="shared" si="138"/>
        <v>70.389879640999993</v>
      </c>
      <c r="I494" s="26">
        <f t="shared" si="139"/>
        <v>11019892660</v>
      </c>
      <c r="J494" s="26">
        <f t="shared" si="134"/>
        <v>11019.89266</v>
      </c>
      <c r="K494" s="31">
        <v>8898</v>
      </c>
      <c r="L494" s="31">
        <v>44.19</v>
      </c>
      <c r="M494" s="26">
        <f t="shared" si="140"/>
        <v>352769594.58539999</v>
      </c>
      <c r="N494" s="26">
        <f t="shared" ref="N494" si="150">M494/10000000000</f>
        <v>3.5276959458540001E-2</v>
      </c>
      <c r="O494" s="26">
        <f t="shared" si="141"/>
        <v>22245438226.5</v>
      </c>
      <c r="P494" s="26">
        <f t="shared" si="136"/>
        <v>22245.438226499999</v>
      </c>
      <c r="Q494" s="31">
        <v>7009.43</v>
      </c>
      <c r="R494" s="28">
        <f>Q494*19.5%</f>
        <v>1366.8388500000001</v>
      </c>
      <c r="S494" s="28">
        <f>Q494*16.2%</f>
        <v>1135.52766</v>
      </c>
      <c r="T494" s="28">
        <f>Q494*14%</f>
        <v>981.3202</v>
      </c>
      <c r="U494" s="28">
        <f>Q494*44.3%</f>
        <v>3105.17749</v>
      </c>
      <c r="V494" s="28">
        <f>Q494*6.1%</f>
        <v>427.57522999999998</v>
      </c>
      <c r="W494" s="26">
        <f t="shared" si="142"/>
        <v>51463235060</v>
      </c>
      <c r="X494" s="26">
        <f t="shared" si="143"/>
        <v>51463.235059999999</v>
      </c>
      <c r="Y494" s="26">
        <f t="shared" si="144"/>
        <v>961693796</v>
      </c>
      <c r="Z494" s="26">
        <f t="shared" si="145"/>
        <v>961.69379600000002</v>
      </c>
      <c r="AA494" s="9">
        <f t="shared" si="146"/>
        <v>755714801064.58606</v>
      </c>
      <c r="AB494" s="9">
        <v>75.571480106458594</v>
      </c>
      <c r="AC494" s="9">
        <f t="shared" si="147"/>
        <v>34227024682.5</v>
      </c>
      <c r="AD494" s="9">
        <v>34227.024682499999</v>
      </c>
      <c r="AE494" s="21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  <c r="DU494" s="22"/>
      <c r="DV494" s="22"/>
      <c r="DW494" s="22"/>
      <c r="DX494" s="22"/>
      <c r="DY494" s="22"/>
      <c r="DZ494" s="22"/>
      <c r="EA494" s="22"/>
      <c r="EB494" s="22"/>
      <c r="EC494" s="22"/>
      <c r="ED494" s="22"/>
      <c r="EE494" s="22"/>
      <c r="EF494" s="22"/>
      <c r="EG494" s="22"/>
      <c r="EH494" s="22"/>
      <c r="EI494" s="22"/>
      <c r="EJ494" s="22"/>
      <c r="EK494" s="22"/>
      <c r="EL494" s="22"/>
      <c r="EM494" s="22"/>
      <c r="EN494" s="22"/>
      <c r="EO494" s="22"/>
      <c r="EP494" s="22"/>
      <c r="EQ494" s="22"/>
      <c r="ER494" s="22"/>
      <c r="ES494" s="22"/>
      <c r="ET494" s="22"/>
      <c r="EU494" s="22"/>
      <c r="EV494" s="22"/>
      <c r="EW494" s="22"/>
      <c r="EX494" s="22"/>
      <c r="EY494" s="22"/>
      <c r="EZ494" s="22"/>
      <c r="FA494" s="22"/>
      <c r="FB494" s="22"/>
      <c r="FC494" s="22"/>
      <c r="FD494" s="22"/>
      <c r="FE494" s="22"/>
      <c r="FF494" s="22"/>
      <c r="FG494" s="22"/>
      <c r="FH494" s="22"/>
      <c r="FI494" s="22"/>
      <c r="FJ494" s="22"/>
      <c r="FK494" s="22"/>
      <c r="FL494" s="22"/>
      <c r="FM494" s="22"/>
      <c r="FN494" s="22"/>
      <c r="FO494" s="22"/>
      <c r="FP494" s="22"/>
      <c r="FQ494" s="22"/>
      <c r="FR494" s="22"/>
      <c r="FS494" s="22"/>
      <c r="FT494" s="22"/>
      <c r="FU494" s="22"/>
      <c r="FV494" s="22"/>
      <c r="FW494" s="22"/>
      <c r="FX494" s="22"/>
      <c r="FY494" s="22"/>
      <c r="FZ494" s="22"/>
      <c r="GA494" s="22"/>
      <c r="GB494" s="22"/>
      <c r="GC494" s="22"/>
      <c r="GD494" s="22"/>
      <c r="GE494" s="22"/>
      <c r="GF494" s="22"/>
      <c r="GG494" s="22"/>
      <c r="GH494" s="22"/>
      <c r="GI494" s="22"/>
      <c r="GJ494" s="22"/>
      <c r="GK494" s="22"/>
      <c r="GL494" s="22"/>
      <c r="GM494" s="22"/>
      <c r="GN494" s="22"/>
      <c r="GO494" s="22"/>
      <c r="GP494" s="22"/>
      <c r="GQ494" s="22"/>
      <c r="GR494" s="22"/>
      <c r="GS494" s="22"/>
      <c r="GT494" s="22"/>
      <c r="GU494" s="22"/>
      <c r="GV494" s="22"/>
    </row>
    <row r="495" spans="1:204">
      <c r="A495" s="7" t="s">
        <v>141</v>
      </c>
      <c r="B495" s="8">
        <v>2008</v>
      </c>
      <c r="C495" s="23">
        <v>131.91</v>
      </c>
      <c r="D495" s="24">
        <v>271.83</v>
      </c>
      <c r="E495" s="41">
        <v>0</v>
      </c>
      <c r="F495" s="27">
        <v>81.11</v>
      </c>
      <c r="G495" s="26">
        <f t="shared" si="137"/>
        <v>1330413323000</v>
      </c>
      <c r="H495" s="26">
        <f t="shared" si="138"/>
        <v>133.04133229999999</v>
      </c>
      <c r="I495" s="26">
        <f t="shared" si="139"/>
        <v>21416247200</v>
      </c>
      <c r="J495" s="26">
        <f t="shared" ref="J495:J511" si="151">I495/1000000</f>
        <v>21416.247200000002</v>
      </c>
      <c r="K495" s="27">
        <v>85470</v>
      </c>
      <c r="L495" s="27">
        <v>48.71</v>
      </c>
      <c r="M495" s="26">
        <f t="shared" si="140"/>
        <v>3735137350.329</v>
      </c>
      <c r="N495" s="26">
        <f t="shared" ref="N495:N510" si="152">M495/1000000</f>
        <v>3735.1373503290001</v>
      </c>
      <c r="O495" s="26">
        <f t="shared" si="141"/>
        <v>235535512327.5</v>
      </c>
      <c r="P495" s="26">
        <f t="shared" ref="P495:P511" si="153">O495/1000000</f>
        <v>235535.51232750001</v>
      </c>
      <c r="Q495" s="27">
        <v>2231.3200000000002</v>
      </c>
      <c r="R495" s="28">
        <f>Q495*27.3%</f>
        <v>609.15035999999998</v>
      </c>
      <c r="S495" s="28">
        <f>Q495*24.9%</f>
        <v>555.59867999999994</v>
      </c>
      <c r="T495" s="28">
        <f>Q495*3.3%</f>
        <v>73.633560000000003</v>
      </c>
      <c r="U495" s="28">
        <f>Q495*36.7%</f>
        <v>818.89444000000003</v>
      </c>
      <c r="V495" s="28">
        <f>Q495*7.8%</f>
        <v>174.04295999999999</v>
      </c>
      <c r="W495" s="26">
        <f t="shared" si="142"/>
        <v>17536434770.400002</v>
      </c>
      <c r="X495" s="26">
        <f t="shared" si="143"/>
        <v>17536.434770399999</v>
      </c>
      <c r="Y495" s="26">
        <f t="shared" si="144"/>
        <v>315151636.80000001</v>
      </c>
      <c r="Z495" s="26">
        <f t="shared" si="145"/>
        <v>315.15163680000001</v>
      </c>
      <c r="AA495" s="9">
        <f t="shared" si="146"/>
        <v>1351684895120.73</v>
      </c>
      <c r="AB495" s="9">
        <v>135.16848951207299</v>
      </c>
      <c r="AC495" s="9">
        <f t="shared" si="147"/>
        <v>257266911164.29999</v>
      </c>
      <c r="AD495" s="9">
        <v>257266.91116429999</v>
      </c>
      <c r="AE495" s="21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  <c r="DT495" s="22"/>
      <c r="DU495" s="22"/>
      <c r="DV495" s="22"/>
      <c r="DW495" s="22"/>
      <c r="DX495" s="22"/>
      <c r="DY495" s="22"/>
      <c r="DZ495" s="22"/>
      <c r="EA495" s="22"/>
      <c r="EB495" s="22"/>
      <c r="EC495" s="22"/>
      <c r="ED495" s="22"/>
      <c r="EE495" s="22"/>
      <c r="EF495" s="22"/>
      <c r="EG495" s="22"/>
      <c r="EH495" s="22"/>
      <c r="EI495" s="22"/>
      <c r="EJ495" s="22"/>
      <c r="EK495" s="22"/>
      <c r="EL495" s="22"/>
      <c r="EM495" s="22"/>
      <c r="EN495" s="22"/>
      <c r="EO495" s="22"/>
      <c r="EP495" s="22"/>
      <c r="EQ495" s="22"/>
      <c r="ER495" s="22"/>
      <c r="ES495" s="22"/>
      <c r="ET495" s="22"/>
      <c r="EU495" s="22"/>
      <c r="EV495" s="22"/>
      <c r="EW495" s="22"/>
      <c r="EX495" s="22"/>
      <c r="EY495" s="22"/>
      <c r="EZ495" s="22"/>
      <c r="FA495" s="22"/>
      <c r="FB495" s="22"/>
      <c r="FC495" s="22"/>
      <c r="FD495" s="22"/>
      <c r="FE495" s="22"/>
      <c r="FF495" s="22"/>
      <c r="FG495" s="22"/>
      <c r="FH495" s="22"/>
      <c r="FI495" s="22"/>
      <c r="FJ495" s="22"/>
      <c r="FK495" s="22"/>
      <c r="FL495" s="22"/>
      <c r="FM495" s="22"/>
      <c r="FN495" s="22"/>
      <c r="FO495" s="22"/>
      <c r="FP495" s="22"/>
      <c r="FQ495" s="22"/>
      <c r="FR495" s="22"/>
      <c r="FS495" s="22"/>
      <c r="FT495" s="22"/>
      <c r="FU495" s="22"/>
      <c r="FV495" s="22"/>
      <c r="FW495" s="22"/>
      <c r="FX495" s="22"/>
      <c r="FY495" s="22"/>
      <c r="FZ495" s="22"/>
      <c r="GA495" s="22"/>
      <c r="GB495" s="22"/>
      <c r="GC495" s="22"/>
      <c r="GD495" s="22"/>
      <c r="GE495" s="22"/>
      <c r="GF495" s="22"/>
      <c r="GG495" s="22"/>
      <c r="GH495" s="22"/>
      <c r="GI495" s="22"/>
      <c r="GJ495" s="22"/>
      <c r="GK495" s="22"/>
      <c r="GL495" s="22"/>
      <c r="GM495" s="22"/>
      <c r="GN495" s="22"/>
      <c r="GO495" s="22"/>
      <c r="GP495" s="22"/>
      <c r="GQ495" s="22"/>
      <c r="GR495" s="22"/>
      <c r="GS495" s="22"/>
      <c r="GT495" s="22"/>
    </row>
    <row r="496" spans="1:204">
      <c r="A496" s="7" t="s">
        <v>141</v>
      </c>
      <c r="B496" s="8">
        <v>2009</v>
      </c>
      <c r="C496" s="23">
        <v>134.15</v>
      </c>
      <c r="D496" s="24">
        <v>252.53</v>
      </c>
      <c r="E496" s="41">
        <v>0</v>
      </c>
      <c r="F496" s="27">
        <v>85.46</v>
      </c>
      <c r="G496" s="26">
        <f t="shared" si="137"/>
        <v>1335459236000</v>
      </c>
      <c r="H496" s="26">
        <f t="shared" si="138"/>
        <v>133.54592360000001</v>
      </c>
      <c r="I496" s="26">
        <f t="shared" si="139"/>
        <v>21570509200</v>
      </c>
      <c r="J496" s="26">
        <f t="shared" si="151"/>
        <v>21570.5092</v>
      </c>
      <c r="K496" s="27">
        <v>89199</v>
      </c>
      <c r="L496" s="27">
        <v>61.09</v>
      </c>
      <c r="M496" s="26">
        <f t="shared" si="140"/>
        <v>4888829076.6447001</v>
      </c>
      <c r="N496" s="26">
        <f t="shared" si="152"/>
        <v>4888.8290766446999</v>
      </c>
      <c r="O496" s="26">
        <f t="shared" si="141"/>
        <v>308286617933.25</v>
      </c>
      <c r="P496" s="26">
        <f t="shared" si="153"/>
        <v>308286.61793324997</v>
      </c>
      <c r="Q496" s="27">
        <v>2133.4899999999998</v>
      </c>
      <c r="R496" s="28">
        <f>Q496*28.9%</f>
        <v>616.57861000000003</v>
      </c>
      <c r="S496" s="28">
        <f>Q496*23.4%</f>
        <v>499.23665999999997</v>
      </c>
      <c r="T496" s="28">
        <f>Q496*3.5%</f>
        <v>74.672150000000002</v>
      </c>
      <c r="U496" s="28">
        <f>Q496*35.9%</f>
        <v>765.92291</v>
      </c>
      <c r="V496" s="28">
        <f>Q496*8.4%</f>
        <v>179.21315999999999</v>
      </c>
      <c r="W496" s="26">
        <f t="shared" si="142"/>
        <v>16330159158</v>
      </c>
      <c r="X496" s="26">
        <f t="shared" si="143"/>
        <v>16330.159158</v>
      </c>
      <c r="Y496" s="26">
        <f t="shared" si="144"/>
        <v>294837650.55000001</v>
      </c>
      <c r="Z496" s="26">
        <f t="shared" si="145"/>
        <v>294.83765054999998</v>
      </c>
      <c r="AA496" s="9">
        <f t="shared" si="146"/>
        <v>1356678224234.6399</v>
      </c>
      <c r="AB496" s="9">
        <v>135.667822423464</v>
      </c>
      <c r="AC496" s="9">
        <f t="shared" si="147"/>
        <v>330151964783.79999</v>
      </c>
      <c r="AD496" s="9">
        <v>330151.96478380001</v>
      </c>
      <c r="AE496" s="21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  <c r="DU496" s="22"/>
      <c r="DV496" s="22"/>
      <c r="DW496" s="22"/>
      <c r="DX496" s="22"/>
      <c r="DY496" s="22"/>
      <c r="DZ496" s="22"/>
      <c r="EA496" s="22"/>
      <c r="EB496" s="22"/>
      <c r="EC496" s="22"/>
      <c r="ED496" s="22"/>
      <c r="EE496" s="22"/>
      <c r="EF496" s="22"/>
      <c r="EG496" s="22"/>
      <c r="EH496" s="22"/>
      <c r="EI496" s="22"/>
      <c r="EJ496" s="22"/>
      <c r="EK496" s="22"/>
      <c r="EL496" s="22"/>
      <c r="EM496" s="22"/>
      <c r="EN496" s="22"/>
      <c r="EO496" s="22"/>
      <c r="EP496" s="22"/>
      <c r="EQ496" s="22"/>
      <c r="ER496" s="22"/>
      <c r="ES496" s="22"/>
      <c r="ET496" s="22"/>
      <c r="EU496" s="22"/>
      <c r="EV496" s="22"/>
      <c r="EW496" s="22"/>
      <c r="EX496" s="22"/>
      <c r="EY496" s="22"/>
      <c r="EZ496" s="22"/>
      <c r="FA496" s="22"/>
      <c r="FB496" s="22"/>
      <c r="FC496" s="22"/>
      <c r="FD496" s="22"/>
      <c r="FE496" s="22"/>
      <c r="FF496" s="22"/>
      <c r="FG496" s="22"/>
      <c r="FH496" s="22"/>
      <c r="FI496" s="22"/>
      <c r="FJ496" s="22"/>
      <c r="FK496" s="22"/>
      <c r="FL496" s="22"/>
      <c r="FM496" s="22"/>
      <c r="FN496" s="22"/>
      <c r="FO496" s="22"/>
      <c r="FP496" s="22"/>
      <c r="FQ496" s="22"/>
      <c r="FR496" s="22"/>
      <c r="FS496" s="22"/>
      <c r="FT496" s="22"/>
      <c r="FU496" s="22"/>
      <c r="FV496" s="22"/>
      <c r="FW496" s="22"/>
      <c r="FX496" s="22"/>
      <c r="FY496" s="22"/>
      <c r="FZ496" s="22"/>
      <c r="GA496" s="22"/>
      <c r="GB496" s="22"/>
      <c r="GC496" s="22"/>
      <c r="GD496" s="22"/>
      <c r="GE496" s="22"/>
      <c r="GF496" s="22"/>
      <c r="GG496" s="22"/>
      <c r="GH496" s="22"/>
      <c r="GI496" s="22"/>
      <c r="GJ496" s="22"/>
      <c r="GK496" s="22"/>
      <c r="GL496" s="22"/>
      <c r="GM496" s="22"/>
      <c r="GN496" s="22"/>
      <c r="GO496" s="22"/>
      <c r="GP496" s="22"/>
      <c r="GQ496" s="22"/>
      <c r="GR496" s="22"/>
      <c r="GS496" s="22"/>
      <c r="GT496" s="22"/>
    </row>
    <row r="497" spans="1:204">
      <c r="A497" s="7" t="s">
        <v>141</v>
      </c>
      <c r="B497" s="8">
        <v>2010</v>
      </c>
      <c r="C497" s="23">
        <v>149.69999999999999</v>
      </c>
      <c r="D497" s="24">
        <v>271.12</v>
      </c>
      <c r="E497" s="41">
        <v>0</v>
      </c>
      <c r="F497" s="27">
        <v>96.65</v>
      </c>
      <c r="G497" s="26">
        <f t="shared" si="137"/>
        <v>1482033623000</v>
      </c>
      <c r="H497" s="26">
        <f t="shared" si="138"/>
        <v>148.20336230000001</v>
      </c>
      <c r="I497" s="26">
        <f t="shared" si="139"/>
        <v>23971650800</v>
      </c>
      <c r="J497" s="26">
        <f t="shared" si="151"/>
        <v>23971.650799999999</v>
      </c>
      <c r="K497" s="27">
        <v>86781</v>
      </c>
      <c r="L497" s="27">
        <v>60.72</v>
      </c>
      <c r="M497" s="26">
        <f t="shared" si="140"/>
        <v>4727495849.2343998</v>
      </c>
      <c r="N497" s="26">
        <f t="shared" si="152"/>
        <v>4727.4958492344003</v>
      </c>
      <c r="O497" s="26">
        <f t="shared" si="141"/>
        <v>298113041754</v>
      </c>
      <c r="P497" s="26">
        <f t="shared" si="153"/>
        <v>298113.04175400001</v>
      </c>
      <c r="Q497" s="27">
        <v>3144.53</v>
      </c>
      <c r="R497" s="28">
        <f>Q497*32.9%</f>
        <v>1034.5503699999999</v>
      </c>
      <c r="S497" s="28">
        <f>Q497*25%</f>
        <v>786.13250000000005</v>
      </c>
      <c r="T497" s="28">
        <f>Q497*3.6%</f>
        <v>113.20308</v>
      </c>
      <c r="U497" s="28">
        <f>Q497*31%</f>
        <v>974.80430000000001</v>
      </c>
      <c r="V497" s="28">
        <f>Q497*7.5%</f>
        <v>235.83975000000001</v>
      </c>
      <c r="W497" s="26">
        <f t="shared" si="142"/>
        <v>24499001784.700001</v>
      </c>
      <c r="X497" s="26">
        <f t="shared" si="143"/>
        <v>24499.001784700002</v>
      </c>
      <c r="Y497" s="26">
        <f t="shared" si="144"/>
        <v>439605294</v>
      </c>
      <c r="Z497" s="26">
        <f t="shared" si="145"/>
        <v>439.60529400000001</v>
      </c>
      <c r="AA497" s="9">
        <f t="shared" si="146"/>
        <v>1511260120633.9299</v>
      </c>
      <c r="AB497" s="9">
        <v>151.12601206339301</v>
      </c>
      <c r="AC497" s="9">
        <f t="shared" si="147"/>
        <v>322524297848</v>
      </c>
      <c r="AD497" s="9">
        <v>322524.29784800002</v>
      </c>
      <c r="AE497" s="21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  <c r="DT497" s="22"/>
      <c r="DU497" s="22"/>
      <c r="DV497" s="22"/>
      <c r="DW497" s="22"/>
      <c r="DX497" s="22"/>
      <c r="DY497" s="22"/>
      <c r="DZ497" s="22"/>
      <c r="EA497" s="22"/>
      <c r="EB497" s="22"/>
      <c r="EC497" s="22"/>
      <c r="ED497" s="22"/>
      <c r="EE497" s="22"/>
      <c r="EF497" s="22"/>
      <c r="EG497" s="22"/>
      <c r="EH497" s="22"/>
      <c r="EI497" s="22"/>
      <c r="EJ497" s="22"/>
      <c r="EK497" s="22"/>
      <c r="EL497" s="22"/>
      <c r="EM497" s="22"/>
      <c r="EN497" s="22"/>
      <c r="EO497" s="22"/>
      <c r="EP497" s="22"/>
      <c r="EQ497" s="22"/>
      <c r="ER497" s="22"/>
      <c r="ES497" s="22"/>
      <c r="ET497" s="22"/>
      <c r="EU497" s="22"/>
      <c r="EV497" s="22"/>
      <c r="EW497" s="22"/>
      <c r="EX497" s="22"/>
      <c r="EY497" s="22"/>
      <c r="EZ497" s="22"/>
      <c r="FA497" s="22"/>
      <c r="FB497" s="22"/>
      <c r="FC497" s="22"/>
      <c r="FD497" s="22"/>
      <c r="FE497" s="22"/>
      <c r="FF497" s="22"/>
      <c r="FG497" s="22"/>
      <c r="FH497" s="22"/>
      <c r="FI497" s="22"/>
      <c r="FJ497" s="22"/>
      <c r="FK497" s="22"/>
      <c r="FL497" s="22"/>
      <c r="FM497" s="22"/>
      <c r="FN497" s="22"/>
      <c r="FO497" s="22"/>
      <c r="FP497" s="22"/>
      <c r="FQ497" s="22"/>
      <c r="FR497" s="22"/>
      <c r="FS497" s="22"/>
      <c r="FT497" s="22"/>
      <c r="FU497" s="22"/>
      <c r="FV497" s="22"/>
      <c r="FW497" s="22"/>
      <c r="FX497" s="22"/>
      <c r="FY497" s="22"/>
      <c r="FZ497" s="22"/>
      <c r="GA497" s="22"/>
      <c r="GB497" s="22"/>
      <c r="GC497" s="22"/>
      <c r="GD497" s="22"/>
      <c r="GE497" s="22"/>
      <c r="GF497" s="22"/>
      <c r="GG497" s="22"/>
      <c r="GH497" s="22"/>
      <c r="GI497" s="22"/>
      <c r="GJ497" s="22"/>
      <c r="GK497" s="22"/>
      <c r="GL497" s="22"/>
      <c r="GM497" s="22"/>
      <c r="GN497" s="22"/>
      <c r="GO497" s="22"/>
      <c r="GP497" s="22"/>
      <c r="GQ497" s="22"/>
      <c r="GR497" s="22"/>
      <c r="GS497" s="22"/>
      <c r="GT497" s="22"/>
    </row>
    <row r="498" spans="1:204">
      <c r="A498" s="7" t="s">
        <v>141</v>
      </c>
      <c r="B498" s="8">
        <v>2011</v>
      </c>
      <c r="C498" s="23">
        <v>191.61</v>
      </c>
      <c r="D498" s="24">
        <v>296.92</v>
      </c>
      <c r="E498" s="41">
        <v>0</v>
      </c>
      <c r="F498" s="27">
        <v>104.16</v>
      </c>
      <c r="G498" s="26">
        <f t="shared" si="137"/>
        <v>1631712444000</v>
      </c>
      <c r="H498" s="26">
        <f t="shared" si="138"/>
        <v>163.17124440000001</v>
      </c>
      <c r="I498" s="26">
        <f t="shared" si="139"/>
        <v>26908672800</v>
      </c>
      <c r="J498" s="26">
        <f t="shared" si="151"/>
        <v>26908.6728</v>
      </c>
      <c r="K498" s="27">
        <v>88617</v>
      </c>
      <c r="L498" s="31">
        <v>63.35</v>
      </c>
      <c r="M498" s="26">
        <f t="shared" si="140"/>
        <v>5036610954.9315004</v>
      </c>
      <c r="N498" s="26">
        <f t="shared" si="152"/>
        <v>5036.6109549314997</v>
      </c>
      <c r="O498" s="26">
        <f t="shared" si="141"/>
        <v>317605654196.25</v>
      </c>
      <c r="P498" s="26">
        <f t="shared" si="153"/>
        <v>317605.65419625002</v>
      </c>
      <c r="Q498" s="27">
        <v>3961.5</v>
      </c>
      <c r="R498" s="28">
        <f>Q498*29.5%</f>
        <v>1168.6424999999999</v>
      </c>
      <c r="S498" s="28">
        <f>Q498*23.7%</f>
        <v>938.87549999999999</v>
      </c>
      <c r="T498" s="28">
        <f>Q498*15.2%</f>
        <v>602.14800000000002</v>
      </c>
      <c r="U498" s="28">
        <f>Q498*28.9%</f>
        <v>1144.8734999999999</v>
      </c>
      <c r="V498" s="28">
        <f>Q498*2.6%</f>
        <v>102.999</v>
      </c>
      <c r="W498" s="26">
        <f t="shared" si="142"/>
        <v>32228704020</v>
      </c>
      <c r="X498" s="26">
        <f t="shared" si="143"/>
        <v>32228.704020000001</v>
      </c>
      <c r="Y498" s="26">
        <f t="shared" si="144"/>
        <v>585470085</v>
      </c>
      <c r="Z498" s="26">
        <f t="shared" si="145"/>
        <v>585.47008500000004</v>
      </c>
      <c r="AA498" s="9">
        <f t="shared" si="146"/>
        <v>1668977758974.9299</v>
      </c>
      <c r="AB498" s="9">
        <v>166.89777589749301</v>
      </c>
      <c r="AC498" s="9">
        <f t="shared" si="147"/>
        <v>345099797081.25</v>
      </c>
      <c r="AD498" s="9">
        <v>345099.79708125</v>
      </c>
      <c r="AE498" s="21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  <c r="DU498" s="22"/>
      <c r="DV498" s="22"/>
      <c r="DW498" s="22"/>
      <c r="DX498" s="22"/>
      <c r="DY498" s="22"/>
      <c r="DZ498" s="22"/>
      <c r="EA498" s="22"/>
      <c r="EB498" s="22"/>
      <c r="EC498" s="22"/>
      <c r="ED498" s="22"/>
      <c r="EE498" s="22"/>
      <c r="EF498" s="22"/>
      <c r="EG498" s="22"/>
      <c r="EH498" s="22"/>
      <c r="EI498" s="22"/>
      <c r="EJ498" s="22"/>
      <c r="EK498" s="22"/>
      <c r="EL498" s="22"/>
      <c r="EM498" s="22"/>
      <c r="EN498" s="22"/>
      <c r="EO498" s="22"/>
      <c r="EP498" s="22"/>
      <c r="EQ498" s="22"/>
      <c r="ER498" s="22"/>
      <c r="ES498" s="22"/>
      <c r="ET498" s="22"/>
      <c r="EU498" s="22"/>
      <c r="EV498" s="22"/>
      <c r="EW498" s="22"/>
      <c r="EX498" s="22"/>
      <c r="EY498" s="22"/>
      <c r="EZ498" s="22"/>
      <c r="FA498" s="22"/>
      <c r="FB498" s="22"/>
      <c r="FC498" s="22"/>
      <c r="FD498" s="22"/>
      <c r="FE498" s="22"/>
      <c r="FF498" s="22"/>
      <c r="FG498" s="22"/>
      <c r="FH498" s="22"/>
      <c r="FI498" s="22"/>
      <c r="FJ498" s="22"/>
      <c r="FK498" s="22"/>
      <c r="FL498" s="22"/>
      <c r="FM498" s="22"/>
      <c r="FN498" s="22"/>
      <c r="FO498" s="22"/>
      <c r="FP498" s="22"/>
      <c r="FQ498" s="22"/>
      <c r="FR498" s="22"/>
      <c r="FS498" s="22"/>
      <c r="FT498" s="22"/>
      <c r="FU498" s="22"/>
      <c r="FV498" s="22"/>
      <c r="FW498" s="22"/>
      <c r="FX498" s="22"/>
      <c r="FY498" s="22"/>
      <c r="FZ498" s="22"/>
      <c r="GA498" s="22"/>
      <c r="GB498" s="22"/>
      <c r="GC498" s="22"/>
      <c r="GD498" s="22"/>
      <c r="GE498" s="22"/>
      <c r="GF498" s="22"/>
      <c r="GG498" s="22"/>
      <c r="GH498" s="22"/>
      <c r="GI498" s="22"/>
      <c r="GJ498" s="22"/>
      <c r="GK498" s="22"/>
      <c r="GL498" s="22"/>
      <c r="GM498" s="22"/>
      <c r="GN498" s="22"/>
      <c r="GO498" s="22"/>
      <c r="GP498" s="22"/>
      <c r="GQ498" s="22"/>
      <c r="GR498" s="22"/>
      <c r="GS498" s="22"/>
      <c r="GT498" s="22"/>
    </row>
    <row r="499" spans="1:204">
      <c r="A499" s="7" t="s">
        <v>141</v>
      </c>
      <c r="B499" s="8">
        <v>2012</v>
      </c>
      <c r="C499" s="23">
        <v>210.43</v>
      </c>
      <c r="D499" s="24">
        <v>325.38</v>
      </c>
      <c r="E499" s="41">
        <v>0</v>
      </c>
      <c r="F499" s="27">
        <v>134.03</v>
      </c>
      <c r="G499" s="26">
        <f t="shared" si="137"/>
        <v>1964769845000</v>
      </c>
      <c r="H499" s="26">
        <f t="shared" si="138"/>
        <v>196.47698449999999</v>
      </c>
      <c r="I499" s="26">
        <f t="shared" si="139"/>
        <v>32075509200</v>
      </c>
      <c r="J499" s="26">
        <f t="shared" si="151"/>
        <v>32075.5092</v>
      </c>
      <c r="K499" s="27" t="s">
        <v>142</v>
      </c>
      <c r="L499" s="27">
        <v>59.18</v>
      </c>
      <c r="M499" s="26">
        <f t="shared" si="140"/>
        <v>4789178852.6406002</v>
      </c>
      <c r="N499" s="26">
        <f t="shared" si="152"/>
        <v>4789.1788526405999</v>
      </c>
      <c r="O499" s="26">
        <f t="shared" si="141"/>
        <v>302002734808.5</v>
      </c>
      <c r="P499" s="26">
        <f t="shared" si="153"/>
        <v>302002.73480849998</v>
      </c>
      <c r="Q499" s="27">
        <v>4860.8</v>
      </c>
      <c r="R499" s="28">
        <f>Q499*28%</f>
        <v>1361.0239999999999</v>
      </c>
      <c r="S499" s="28">
        <f>Q499*24.4%</f>
        <v>1186.0352</v>
      </c>
      <c r="T499" s="28">
        <f>Q499*12.8%</f>
        <v>622.18240000000003</v>
      </c>
      <c r="U499" s="28">
        <f>Q499*32%</f>
        <v>1555.4559999999999</v>
      </c>
      <c r="V499" s="28">
        <f>Q499*2.9%</f>
        <v>140.9632</v>
      </c>
      <c r="W499" s="26">
        <f t="shared" si="142"/>
        <v>39807813248</v>
      </c>
      <c r="X499" s="26">
        <f t="shared" si="143"/>
        <v>39807.813247999999</v>
      </c>
      <c r="Y499" s="26">
        <f t="shared" si="144"/>
        <v>721123984</v>
      </c>
      <c r="Z499" s="26">
        <f t="shared" si="145"/>
        <v>721.12398399999995</v>
      </c>
      <c r="AA499" s="9">
        <f t="shared" si="146"/>
        <v>2009366837100.6399</v>
      </c>
      <c r="AB499" s="9">
        <v>200.93668371006399</v>
      </c>
      <c r="AC499" s="9">
        <f t="shared" si="147"/>
        <v>334799367992.5</v>
      </c>
      <c r="AD499" s="9">
        <v>334799.36799250002</v>
      </c>
      <c r="AE499" s="21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  <c r="DT499" s="22"/>
      <c r="DU499" s="22"/>
      <c r="DV499" s="22"/>
      <c r="DW499" s="22"/>
      <c r="DX499" s="22"/>
      <c r="DY499" s="22"/>
      <c r="DZ499" s="22"/>
      <c r="EA499" s="22"/>
      <c r="EB499" s="22"/>
      <c r="EC499" s="22"/>
      <c r="ED499" s="22"/>
      <c r="EE499" s="22"/>
      <c r="EF499" s="22"/>
      <c r="EG499" s="22"/>
      <c r="EH499" s="22"/>
      <c r="EI499" s="22"/>
      <c r="EJ499" s="22"/>
      <c r="EK499" s="22"/>
      <c r="EL499" s="22"/>
      <c r="EM499" s="22"/>
      <c r="EN499" s="22"/>
      <c r="EO499" s="22"/>
      <c r="EP499" s="22"/>
      <c r="EQ499" s="22"/>
      <c r="ER499" s="22"/>
      <c r="ES499" s="22"/>
      <c r="ET499" s="22"/>
      <c r="EU499" s="22"/>
      <c r="EV499" s="22"/>
      <c r="EW499" s="22"/>
      <c r="EX499" s="22"/>
      <c r="EY499" s="22"/>
      <c r="EZ499" s="22"/>
      <c r="FA499" s="22"/>
      <c r="FB499" s="22"/>
      <c r="FC499" s="22"/>
      <c r="FD499" s="22"/>
      <c r="FE499" s="22"/>
      <c r="FF499" s="22"/>
      <c r="FG499" s="22"/>
      <c r="FH499" s="22"/>
      <c r="FI499" s="22"/>
      <c r="FJ499" s="22"/>
      <c r="FK499" s="22"/>
      <c r="FL499" s="22"/>
      <c r="FM499" s="22"/>
      <c r="FN499" s="22"/>
      <c r="FO499" s="22"/>
      <c r="FP499" s="22"/>
      <c r="FQ499" s="22"/>
      <c r="FR499" s="22"/>
      <c r="FS499" s="22"/>
      <c r="FT499" s="22"/>
      <c r="FU499" s="22"/>
      <c r="FV499" s="22"/>
      <c r="FW499" s="22"/>
      <c r="FX499" s="22"/>
      <c r="FY499" s="22"/>
      <c r="FZ499" s="22"/>
      <c r="GA499" s="22"/>
      <c r="GB499" s="22"/>
      <c r="GC499" s="22"/>
      <c r="GD499" s="22"/>
      <c r="GE499" s="22"/>
      <c r="GF499" s="22"/>
      <c r="GG499" s="22"/>
      <c r="GH499" s="22"/>
      <c r="GI499" s="22"/>
      <c r="GJ499" s="22"/>
      <c r="GK499" s="22"/>
      <c r="GL499" s="22"/>
      <c r="GM499" s="22"/>
      <c r="GN499" s="22"/>
      <c r="GO499" s="22"/>
      <c r="GP499" s="22"/>
      <c r="GQ499" s="22"/>
      <c r="GR499" s="22"/>
      <c r="GS499" s="22"/>
      <c r="GT499" s="22"/>
    </row>
    <row r="500" spans="1:204">
      <c r="A500" s="7" t="s">
        <v>141</v>
      </c>
      <c r="B500" s="8">
        <v>2013</v>
      </c>
      <c r="C500" s="23">
        <v>224.83</v>
      </c>
      <c r="D500" s="24">
        <v>319.62</v>
      </c>
      <c r="E500" s="41">
        <v>0</v>
      </c>
      <c r="F500" s="27">
        <v>145.27000000000001</v>
      </c>
      <c r="G500" s="26">
        <f t="shared" si="137"/>
        <v>2066114257000</v>
      </c>
      <c r="H500" s="26">
        <f t="shared" si="138"/>
        <v>206.61142570000001</v>
      </c>
      <c r="I500" s="26">
        <f t="shared" si="139"/>
        <v>33841926800</v>
      </c>
      <c r="J500" s="26">
        <f t="shared" si="151"/>
        <v>33841.926800000001</v>
      </c>
      <c r="K500" s="27">
        <v>83676</v>
      </c>
      <c r="L500" s="27">
        <v>52.07</v>
      </c>
      <c r="M500" s="26">
        <f t="shared" si="140"/>
        <v>3908978051.6244001</v>
      </c>
      <c r="N500" s="26">
        <f t="shared" si="152"/>
        <v>3908.9780516244</v>
      </c>
      <c r="O500" s="26">
        <f t="shared" si="141"/>
        <v>246497802279</v>
      </c>
      <c r="P500" s="26">
        <f t="shared" si="153"/>
        <v>246497.802279</v>
      </c>
      <c r="Q500" s="27">
        <v>5205.7299999999996</v>
      </c>
      <c r="R500" s="28">
        <f>Q500*28.1%</f>
        <v>1462.8101300000001</v>
      </c>
      <c r="S500" s="28">
        <f>Q500*25.6%</f>
        <v>1332.66688</v>
      </c>
      <c r="T500" s="28">
        <f>Q500*10.6%</f>
        <v>551.80737999999997</v>
      </c>
      <c r="U500" s="28">
        <f>Q500*33.1%</f>
        <v>1723.09663</v>
      </c>
      <c r="V500" s="28">
        <f>Q500*2.7%</f>
        <v>140.55471</v>
      </c>
      <c r="W500" s="26">
        <f t="shared" si="142"/>
        <v>43117916329.400002</v>
      </c>
      <c r="X500" s="26">
        <f t="shared" si="143"/>
        <v>43117.916329400003</v>
      </c>
      <c r="Y500" s="26">
        <f t="shared" si="144"/>
        <v>777475775.5</v>
      </c>
      <c r="Z500" s="26">
        <f t="shared" si="145"/>
        <v>777.47577550000005</v>
      </c>
      <c r="AA500" s="9">
        <f t="shared" si="146"/>
        <v>2113141151381.02</v>
      </c>
      <c r="AB500" s="9">
        <v>211.31411513810201</v>
      </c>
      <c r="AC500" s="9">
        <f t="shared" si="147"/>
        <v>281117204854.5</v>
      </c>
      <c r="AD500" s="9">
        <v>281117.20485450001</v>
      </c>
      <c r="AE500" s="21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  <c r="DU500" s="22"/>
      <c r="DV500" s="22"/>
      <c r="DW500" s="22"/>
      <c r="DX500" s="22"/>
      <c r="DY500" s="22"/>
      <c r="DZ500" s="22"/>
      <c r="EA500" s="22"/>
      <c r="EB500" s="22"/>
      <c r="EC500" s="22"/>
      <c r="ED500" s="22"/>
      <c r="EE500" s="22"/>
      <c r="EF500" s="22"/>
      <c r="EG500" s="22"/>
      <c r="EH500" s="22"/>
      <c r="EI500" s="22"/>
      <c r="EJ500" s="22"/>
      <c r="EK500" s="22"/>
      <c r="EL500" s="22"/>
      <c r="EM500" s="22"/>
      <c r="EN500" s="22"/>
      <c r="EO500" s="22"/>
      <c r="EP500" s="22"/>
      <c r="EQ500" s="22"/>
      <c r="ER500" s="22"/>
      <c r="ES500" s="22"/>
      <c r="ET500" s="22"/>
      <c r="EU500" s="22"/>
      <c r="EV500" s="22"/>
      <c r="EW500" s="22"/>
      <c r="EX500" s="22"/>
      <c r="EY500" s="22"/>
      <c r="EZ500" s="22"/>
      <c r="FA500" s="22"/>
      <c r="FB500" s="22"/>
      <c r="FC500" s="22"/>
      <c r="FD500" s="22"/>
      <c r="FE500" s="22"/>
      <c r="FF500" s="22"/>
      <c r="FG500" s="22"/>
      <c r="FH500" s="22"/>
      <c r="FI500" s="22"/>
      <c r="FJ500" s="22"/>
      <c r="FK500" s="22"/>
      <c r="FL500" s="22"/>
      <c r="FM500" s="22"/>
      <c r="FN500" s="22"/>
      <c r="FO500" s="22"/>
      <c r="FP500" s="22"/>
      <c r="FQ500" s="22"/>
      <c r="FR500" s="22"/>
      <c r="FS500" s="22"/>
      <c r="FT500" s="22"/>
      <c r="FU500" s="22"/>
      <c r="FV500" s="22"/>
      <c r="FW500" s="22"/>
      <c r="FX500" s="22"/>
      <c r="FY500" s="22"/>
      <c r="FZ500" s="22"/>
      <c r="GA500" s="22"/>
      <c r="GB500" s="22"/>
      <c r="GC500" s="22"/>
      <c r="GD500" s="22"/>
      <c r="GE500" s="22"/>
      <c r="GF500" s="22"/>
      <c r="GG500" s="22"/>
      <c r="GH500" s="22"/>
      <c r="GI500" s="22"/>
      <c r="GJ500" s="22"/>
      <c r="GK500" s="22"/>
      <c r="GL500" s="22"/>
      <c r="GM500" s="22"/>
      <c r="GN500" s="22"/>
      <c r="GO500" s="22"/>
      <c r="GP500" s="22"/>
      <c r="GQ500" s="22"/>
      <c r="GR500" s="22"/>
      <c r="GS500" s="22"/>
      <c r="GT500" s="22"/>
    </row>
    <row r="501" spans="1:204">
      <c r="A501" s="7" t="s">
        <v>141</v>
      </c>
      <c r="B501" s="8">
        <v>2014</v>
      </c>
      <c r="C501" s="23">
        <v>220.19</v>
      </c>
      <c r="D501" s="30">
        <v>279.81</v>
      </c>
      <c r="E501" s="41">
        <v>0</v>
      </c>
      <c r="F501" s="27">
        <v>145.5</v>
      </c>
      <c r="G501" s="26">
        <f t="shared" si="137"/>
        <v>1991126832000</v>
      </c>
      <c r="H501" s="26">
        <f t="shared" si="138"/>
        <v>199.11268319999999</v>
      </c>
      <c r="I501" s="26">
        <f t="shared" si="139"/>
        <v>32736184400</v>
      </c>
      <c r="J501" s="26">
        <f t="shared" si="151"/>
        <v>32736.184399999998</v>
      </c>
      <c r="K501" s="27">
        <v>80206</v>
      </c>
      <c r="L501" s="27">
        <v>46.28</v>
      </c>
      <c r="M501" s="26">
        <f t="shared" si="140"/>
        <v>3330235539.6855998</v>
      </c>
      <c r="N501" s="26">
        <f t="shared" si="152"/>
        <v>3330.2355396856001</v>
      </c>
      <c r="O501" s="26">
        <f t="shared" si="141"/>
        <v>210002647946</v>
      </c>
      <c r="P501" s="26">
        <f t="shared" si="153"/>
        <v>210002.64794600001</v>
      </c>
      <c r="Q501" s="27">
        <v>4953.17</v>
      </c>
      <c r="R501" s="28">
        <f>Q501*14.2%</f>
        <v>703.35014000000001</v>
      </c>
      <c r="S501" s="28">
        <f>Q501*50.1%</f>
        <v>2481.5381699999998</v>
      </c>
      <c r="T501" s="28">
        <f>Q501*9.1%</f>
        <v>450.73847000000001</v>
      </c>
      <c r="U501" s="28">
        <f>Q501*24%</f>
        <v>1188.7608</v>
      </c>
      <c r="V501" s="28">
        <f>Q501*2.6%</f>
        <v>128.78242</v>
      </c>
      <c r="W501" s="26">
        <f t="shared" si="142"/>
        <v>55164543987.400002</v>
      </c>
      <c r="X501" s="26">
        <f t="shared" si="143"/>
        <v>55164.5439874</v>
      </c>
      <c r="Y501" s="26">
        <f t="shared" si="144"/>
        <v>936669212.85000002</v>
      </c>
      <c r="Z501" s="26">
        <f t="shared" si="145"/>
        <v>936.66921285000001</v>
      </c>
      <c r="AA501" s="9">
        <f t="shared" si="146"/>
        <v>2049621611527.0901</v>
      </c>
      <c r="AB501" s="9">
        <v>204.962161152709</v>
      </c>
      <c r="AC501" s="9">
        <f t="shared" si="147"/>
        <v>243675501558.85001</v>
      </c>
      <c r="AD501" s="9">
        <v>243675.50155885</v>
      </c>
      <c r="AE501" s="21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  <c r="DU501" s="22"/>
      <c r="DV501" s="22"/>
      <c r="DW501" s="22"/>
      <c r="DX501" s="22"/>
      <c r="DY501" s="22"/>
      <c r="DZ501" s="22"/>
      <c r="EA501" s="22"/>
      <c r="EB501" s="22"/>
      <c r="EC501" s="22"/>
      <c r="ED501" s="22"/>
      <c r="EE501" s="22"/>
      <c r="EF501" s="22"/>
      <c r="EG501" s="22"/>
      <c r="EH501" s="22"/>
      <c r="EI501" s="22"/>
      <c r="EJ501" s="22"/>
      <c r="EK501" s="22"/>
      <c r="EL501" s="22"/>
      <c r="EM501" s="22"/>
      <c r="EN501" s="22"/>
      <c r="EO501" s="22"/>
      <c r="EP501" s="22"/>
      <c r="EQ501" s="22"/>
      <c r="ER501" s="22"/>
      <c r="ES501" s="22"/>
      <c r="ET501" s="22"/>
      <c r="EU501" s="22"/>
      <c r="EV501" s="22"/>
      <c r="EW501" s="22"/>
      <c r="EX501" s="22"/>
      <c r="EY501" s="22"/>
      <c r="EZ501" s="22"/>
      <c r="FA501" s="22"/>
      <c r="FB501" s="22"/>
      <c r="FC501" s="22"/>
      <c r="FD501" s="22"/>
      <c r="FE501" s="22"/>
      <c r="FF501" s="22"/>
      <c r="FG501" s="22"/>
      <c r="FH501" s="22"/>
      <c r="FI501" s="22"/>
      <c r="FJ501" s="22"/>
      <c r="FK501" s="22"/>
      <c r="FL501" s="22"/>
      <c r="FM501" s="22"/>
      <c r="FN501" s="22"/>
      <c r="FO501" s="22"/>
      <c r="FP501" s="22"/>
      <c r="FQ501" s="22"/>
      <c r="FR501" s="22"/>
      <c r="FS501" s="22"/>
      <c r="FT501" s="22"/>
      <c r="FU501" s="22"/>
      <c r="FV501" s="22"/>
      <c r="FW501" s="22"/>
      <c r="FX501" s="22"/>
      <c r="FY501" s="22"/>
      <c r="FZ501" s="22"/>
      <c r="GA501" s="22"/>
      <c r="GB501" s="22"/>
      <c r="GC501" s="22"/>
      <c r="GD501" s="22"/>
      <c r="GE501" s="22"/>
      <c r="GF501" s="22"/>
      <c r="GG501" s="22"/>
      <c r="GH501" s="22"/>
      <c r="GI501" s="22"/>
      <c r="GJ501" s="22"/>
      <c r="GK501" s="22"/>
      <c r="GL501" s="22"/>
      <c r="GM501" s="22"/>
      <c r="GN501" s="22"/>
      <c r="GO501" s="22"/>
      <c r="GP501" s="22"/>
      <c r="GQ501" s="22"/>
      <c r="GR501" s="22"/>
      <c r="GS501" s="22"/>
      <c r="GT501" s="22"/>
    </row>
    <row r="502" spans="1:204">
      <c r="A502" s="7" t="s">
        <v>141</v>
      </c>
      <c r="B502" s="8">
        <v>2015</v>
      </c>
      <c r="C502" s="23">
        <v>228.02</v>
      </c>
      <c r="D502" s="24">
        <v>249.27</v>
      </c>
      <c r="E502" s="41">
        <v>0</v>
      </c>
      <c r="F502" s="27">
        <v>151.49</v>
      </c>
      <c r="G502" s="26">
        <f t="shared" si="137"/>
        <v>1994849033000</v>
      </c>
      <c r="H502" s="26">
        <f t="shared" si="138"/>
        <v>199.48490330000001</v>
      </c>
      <c r="I502" s="26">
        <f t="shared" si="139"/>
        <v>33000104800</v>
      </c>
      <c r="J502" s="26">
        <f t="shared" si="151"/>
        <v>33000.104800000001</v>
      </c>
      <c r="K502" s="27">
        <v>80335</v>
      </c>
      <c r="L502" s="27">
        <v>48.23</v>
      </c>
      <c r="M502" s="26">
        <f t="shared" si="140"/>
        <v>3476136348.5485001</v>
      </c>
      <c r="N502" s="26">
        <f t="shared" si="152"/>
        <v>3476.1363485484999</v>
      </c>
      <c r="O502" s="26">
        <f t="shared" si="141"/>
        <v>219203065103.75</v>
      </c>
      <c r="P502" s="26">
        <f t="shared" si="153"/>
        <v>219203.06510375001</v>
      </c>
      <c r="Q502" s="27">
        <v>6097.36</v>
      </c>
      <c r="R502" s="28">
        <f>Q502*13.9%</f>
        <v>847.53304000000003</v>
      </c>
      <c r="S502" s="28">
        <f>Q502*48.3%</f>
        <v>2945.0248799999999</v>
      </c>
      <c r="T502" s="28">
        <f>Q502*8.1%</f>
        <v>493.88616000000002</v>
      </c>
      <c r="U502" s="28">
        <f>Q502*27.2%</f>
        <v>1658.4819199999999</v>
      </c>
      <c r="V502" s="28">
        <f>Q502*2.5%</f>
        <v>152.434</v>
      </c>
      <c r="W502" s="26">
        <f t="shared" si="142"/>
        <v>66661888117.599998</v>
      </c>
      <c r="X502" s="26">
        <f t="shared" si="143"/>
        <v>66661.8881176</v>
      </c>
      <c r="Y502" s="26">
        <f t="shared" si="144"/>
        <v>1135846707.5999999</v>
      </c>
      <c r="Z502" s="26">
        <f t="shared" si="145"/>
        <v>1135.8467075999999</v>
      </c>
      <c r="AA502" s="9">
        <f t="shared" si="146"/>
        <v>2064987057466.1499</v>
      </c>
      <c r="AB502" s="9">
        <v>206.498705746615</v>
      </c>
      <c r="AC502" s="9">
        <f t="shared" si="147"/>
        <v>253339016611.35001</v>
      </c>
      <c r="AD502" s="9">
        <v>253339.01661135</v>
      </c>
      <c r="AE502" s="21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/>
      <c r="DA502" s="22"/>
      <c r="DB502" s="22"/>
      <c r="DC502" s="22"/>
      <c r="DD502" s="22"/>
      <c r="DE502" s="22"/>
      <c r="DF502" s="22"/>
      <c r="DG502" s="22"/>
      <c r="DH502" s="22"/>
      <c r="DI502" s="22"/>
      <c r="DJ502" s="22"/>
      <c r="DK502" s="22"/>
      <c r="DL502" s="22"/>
      <c r="DM502" s="22"/>
      <c r="DN502" s="22"/>
      <c r="DO502" s="22"/>
      <c r="DP502" s="22"/>
      <c r="DQ502" s="22"/>
      <c r="DR502" s="22"/>
      <c r="DS502" s="22"/>
      <c r="DT502" s="22"/>
      <c r="DU502" s="22"/>
      <c r="DV502" s="22"/>
      <c r="DW502" s="22"/>
      <c r="DX502" s="22"/>
      <c r="DY502" s="22"/>
      <c r="DZ502" s="22"/>
      <c r="EA502" s="22"/>
      <c r="EB502" s="22"/>
      <c r="EC502" s="22"/>
      <c r="ED502" s="22"/>
      <c r="EE502" s="22"/>
      <c r="EF502" s="22"/>
      <c r="EG502" s="22"/>
      <c r="EH502" s="22"/>
      <c r="EI502" s="22"/>
      <c r="EJ502" s="22"/>
      <c r="EK502" s="22"/>
      <c r="EL502" s="22"/>
      <c r="EM502" s="22"/>
      <c r="EN502" s="22"/>
      <c r="EO502" s="22"/>
      <c r="EP502" s="22"/>
      <c r="EQ502" s="22"/>
      <c r="ER502" s="22"/>
      <c r="ES502" s="22"/>
      <c r="ET502" s="22"/>
      <c r="EU502" s="22"/>
      <c r="EV502" s="22"/>
      <c r="EW502" s="22"/>
      <c r="EX502" s="22"/>
      <c r="EY502" s="22"/>
      <c r="EZ502" s="22"/>
      <c r="FA502" s="22"/>
      <c r="FB502" s="22"/>
      <c r="FC502" s="22"/>
      <c r="FD502" s="22"/>
      <c r="FE502" s="22"/>
      <c r="FF502" s="22"/>
      <c r="FG502" s="22"/>
      <c r="FH502" s="22"/>
      <c r="FI502" s="22"/>
      <c r="FJ502" s="22"/>
      <c r="FK502" s="22"/>
      <c r="FL502" s="22"/>
      <c r="FM502" s="22"/>
      <c r="FN502" s="22"/>
      <c r="FO502" s="22"/>
      <c r="FP502" s="22"/>
      <c r="FQ502" s="22"/>
      <c r="FR502" s="22"/>
      <c r="FS502" s="22"/>
      <c r="FT502" s="22"/>
      <c r="FU502" s="22"/>
      <c r="FV502" s="22"/>
      <c r="FW502" s="22"/>
      <c r="FX502" s="22"/>
      <c r="FY502" s="22"/>
      <c r="FZ502" s="22"/>
      <c r="GA502" s="22"/>
      <c r="GB502" s="22"/>
      <c r="GC502" s="22"/>
      <c r="GD502" s="22"/>
      <c r="GE502" s="22"/>
      <c r="GF502" s="22"/>
      <c r="GG502" s="22"/>
      <c r="GH502" s="22"/>
      <c r="GI502" s="22"/>
      <c r="GJ502" s="22"/>
      <c r="GK502" s="22"/>
      <c r="GL502" s="22"/>
      <c r="GM502" s="22"/>
      <c r="GN502" s="22"/>
      <c r="GO502" s="22"/>
      <c r="GP502" s="22"/>
      <c r="GQ502" s="22"/>
      <c r="GR502" s="22"/>
      <c r="GS502" s="22"/>
      <c r="GT502" s="22"/>
    </row>
    <row r="503" spans="1:204">
      <c r="A503" s="7" t="s">
        <v>141</v>
      </c>
      <c r="B503" s="8">
        <v>2016</v>
      </c>
      <c r="C503" s="23">
        <v>244.58</v>
      </c>
      <c r="D503" s="24">
        <v>213.47</v>
      </c>
      <c r="E503" s="41">
        <v>0</v>
      </c>
      <c r="F503" s="27">
        <v>147.02000000000001</v>
      </c>
      <c r="G503" s="26">
        <f t="shared" si="137"/>
        <v>1903649072000</v>
      </c>
      <c r="H503" s="26">
        <f t="shared" si="138"/>
        <v>190.3649072</v>
      </c>
      <c r="I503" s="26">
        <f t="shared" si="139"/>
        <v>32055710800</v>
      </c>
      <c r="J503" s="26">
        <f t="shared" si="151"/>
        <v>32055.710800000001</v>
      </c>
      <c r="K503" s="27">
        <v>80648</v>
      </c>
      <c r="L503" s="27">
        <v>48.19</v>
      </c>
      <c r="M503" s="26">
        <f t="shared" si="140"/>
        <v>3486785819.2504001</v>
      </c>
      <c r="N503" s="26">
        <f t="shared" si="152"/>
        <v>3486.7858192504</v>
      </c>
      <c r="O503" s="26">
        <f t="shared" si="141"/>
        <v>219874614314</v>
      </c>
      <c r="P503" s="26">
        <f t="shared" si="153"/>
        <v>219874.61431400001</v>
      </c>
      <c r="Q503" s="27">
        <v>8101.5</v>
      </c>
      <c r="R503" s="28">
        <f>Q503*29.5%</f>
        <v>2389.9425000000001</v>
      </c>
      <c r="S503" s="28">
        <f>Q503*30.1%</f>
        <v>2438.5515</v>
      </c>
      <c r="T503" s="28">
        <f>Q503*12.6%</f>
        <v>1020.789</v>
      </c>
      <c r="U503" s="28">
        <f>Q503*22.1%</f>
        <v>1790.4314999999999</v>
      </c>
      <c r="V503" s="28">
        <f>Q503*5.6%</f>
        <v>453.68400000000003</v>
      </c>
      <c r="W503" s="26">
        <f t="shared" si="142"/>
        <v>70075058460</v>
      </c>
      <c r="X503" s="26">
        <f t="shared" si="143"/>
        <v>70075.05846</v>
      </c>
      <c r="Y503" s="26">
        <f t="shared" si="144"/>
        <v>1243418220</v>
      </c>
      <c r="Z503" s="26">
        <f t="shared" si="145"/>
        <v>1243.41822</v>
      </c>
      <c r="AA503" s="9">
        <f t="shared" si="146"/>
        <v>1977210916279.25</v>
      </c>
      <c r="AB503" s="9">
        <v>197.72109162792501</v>
      </c>
      <c r="AC503" s="9">
        <f t="shared" si="147"/>
        <v>253173743334</v>
      </c>
      <c r="AD503" s="9">
        <v>253173.743334</v>
      </c>
      <c r="AE503" s="21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/>
      <c r="DA503" s="22"/>
      <c r="DB503" s="22"/>
      <c r="DC503" s="22"/>
      <c r="DD503" s="22"/>
      <c r="DE503" s="22"/>
      <c r="DF503" s="22"/>
      <c r="DG503" s="22"/>
      <c r="DH503" s="22"/>
      <c r="DI503" s="22"/>
      <c r="DJ503" s="22"/>
      <c r="DK503" s="22"/>
      <c r="DL503" s="22"/>
      <c r="DM503" s="22"/>
      <c r="DN503" s="22"/>
      <c r="DO503" s="22"/>
      <c r="DP503" s="22"/>
      <c r="DQ503" s="22"/>
      <c r="DR503" s="22"/>
      <c r="DS503" s="22"/>
      <c r="DT503" s="22"/>
      <c r="DU503" s="22"/>
      <c r="DV503" s="22"/>
      <c r="DW503" s="22"/>
      <c r="DX503" s="22"/>
      <c r="DY503" s="22"/>
      <c r="DZ503" s="22"/>
      <c r="EA503" s="22"/>
      <c r="EB503" s="22"/>
      <c r="EC503" s="22"/>
      <c r="ED503" s="22"/>
      <c r="EE503" s="22"/>
      <c r="EF503" s="22"/>
      <c r="EG503" s="22"/>
      <c r="EH503" s="22"/>
      <c r="EI503" s="22"/>
      <c r="EJ503" s="22"/>
      <c r="EK503" s="22"/>
      <c r="EL503" s="22"/>
      <c r="EM503" s="22"/>
      <c r="EN503" s="22"/>
      <c r="EO503" s="22"/>
      <c r="EP503" s="22"/>
      <c r="EQ503" s="22"/>
      <c r="ER503" s="22"/>
      <c r="ES503" s="22"/>
      <c r="ET503" s="22"/>
      <c r="EU503" s="22"/>
      <c r="EV503" s="22"/>
      <c r="EW503" s="22"/>
      <c r="EX503" s="22"/>
      <c r="EY503" s="22"/>
      <c r="EZ503" s="22"/>
      <c r="FA503" s="22"/>
      <c r="FB503" s="22"/>
      <c r="FC503" s="22"/>
      <c r="FD503" s="22"/>
      <c r="FE503" s="22"/>
      <c r="FF503" s="22"/>
      <c r="FG503" s="22"/>
      <c r="FH503" s="22"/>
      <c r="FI503" s="22"/>
      <c r="FJ503" s="22"/>
      <c r="FK503" s="22"/>
      <c r="FL503" s="22"/>
      <c r="FM503" s="22"/>
      <c r="FN503" s="22"/>
      <c r="FO503" s="22"/>
      <c r="FP503" s="22"/>
      <c r="FQ503" s="22"/>
      <c r="FR503" s="22"/>
      <c r="FS503" s="22"/>
      <c r="FT503" s="22"/>
      <c r="FU503" s="22"/>
      <c r="FV503" s="22"/>
      <c r="FW503" s="22"/>
      <c r="FX503" s="22"/>
      <c r="FY503" s="22"/>
      <c r="FZ503" s="22"/>
      <c r="GA503" s="22"/>
      <c r="GB503" s="22"/>
      <c r="GC503" s="22"/>
      <c r="GD503" s="22"/>
      <c r="GE503" s="22"/>
      <c r="GF503" s="22"/>
      <c r="GG503" s="22"/>
      <c r="GH503" s="22"/>
      <c r="GI503" s="22"/>
      <c r="GJ503" s="22"/>
      <c r="GK503" s="22"/>
      <c r="GL503" s="22"/>
      <c r="GM503" s="22"/>
      <c r="GN503" s="22"/>
      <c r="GO503" s="22"/>
      <c r="GP503" s="22"/>
      <c r="GQ503" s="22"/>
      <c r="GR503" s="22"/>
      <c r="GS503" s="22"/>
      <c r="GT503" s="22"/>
    </row>
    <row r="504" spans="1:204">
      <c r="A504" s="7" t="s">
        <v>141</v>
      </c>
      <c r="B504" s="8">
        <v>2017</v>
      </c>
      <c r="C504" s="23">
        <v>270.97000000000003</v>
      </c>
      <c r="D504" s="24">
        <v>157.57</v>
      </c>
      <c r="E504" s="41">
        <v>0</v>
      </c>
      <c r="F504" s="27">
        <v>193.2</v>
      </c>
      <c r="G504" s="26">
        <f t="shared" si="137"/>
        <v>2232901062000</v>
      </c>
      <c r="H504" s="26">
        <f t="shared" si="138"/>
        <v>223.2901062</v>
      </c>
      <c r="I504" s="26">
        <f t="shared" si="139"/>
        <v>37476770800</v>
      </c>
      <c r="J504" s="26">
        <f t="shared" si="151"/>
        <v>37476.770799999998</v>
      </c>
      <c r="K504" s="27">
        <v>75201</v>
      </c>
      <c r="L504" s="27">
        <v>46.86</v>
      </c>
      <c r="M504" s="26">
        <f t="shared" si="140"/>
        <v>3161554283.6262002</v>
      </c>
      <c r="N504" s="26">
        <f t="shared" si="152"/>
        <v>3161.5542836261998</v>
      </c>
      <c r="O504" s="26">
        <f t="shared" si="141"/>
        <v>199365709504.5</v>
      </c>
      <c r="P504" s="26">
        <f t="shared" si="153"/>
        <v>199365.7095045</v>
      </c>
      <c r="Q504" s="27">
        <v>10725.51</v>
      </c>
      <c r="R504" s="28">
        <f>Q504*29.4%</f>
        <v>3153.2999399999999</v>
      </c>
      <c r="S504" s="28">
        <f>Q504*24.8%</f>
        <v>2659.9264800000001</v>
      </c>
      <c r="T504" s="28">
        <f>Q504*11.9%</f>
        <v>1276.3356900000001</v>
      </c>
      <c r="U504" s="28">
        <f>Q504*29.8%</f>
        <v>3196.2019799999998</v>
      </c>
      <c r="V504" s="28">
        <f>Q504*4.1%</f>
        <v>439.74590999999998</v>
      </c>
      <c r="W504" s="26">
        <f t="shared" si="142"/>
        <v>87247948156.199997</v>
      </c>
      <c r="X504" s="26">
        <f t="shared" si="143"/>
        <v>87247.9481562</v>
      </c>
      <c r="Y504" s="26">
        <f t="shared" si="144"/>
        <v>1576060066.95</v>
      </c>
      <c r="Z504" s="26">
        <f t="shared" si="145"/>
        <v>1576.06006695</v>
      </c>
      <c r="AA504" s="9">
        <f t="shared" si="146"/>
        <v>2323310564439.8301</v>
      </c>
      <c r="AB504" s="9">
        <v>232.33105644398299</v>
      </c>
      <c r="AC504" s="9">
        <f t="shared" si="147"/>
        <v>238418540371.45001</v>
      </c>
      <c r="AD504" s="9">
        <v>238418.54037145001</v>
      </c>
      <c r="AE504" s="21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/>
      <c r="DA504" s="22"/>
      <c r="DB504" s="22"/>
      <c r="DC504" s="22"/>
      <c r="DD504" s="22"/>
      <c r="DE504" s="22"/>
      <c r="DF504" s="22"/>
      <c r="DG504" s="22"/>
      <c r="DH504" s="22"/>
      <c r="DI504" s="22"/>
      <c r="DJ504" s="22"/>
      <c r="DK504" s="22"/>
      <c r="DL504" s="22"/>
      <c r="DM504" s="22"/>
      <c r="DN504" s="22"/>
      <c r="DO504" s="22"/>
      <c r="DP504" s="22"/>
      <c r="DQ504" s="22"/>
      <c r="DR504" s="22"/>
      <c r="DS504" s="22"/>
      <c r="DT504" s="22"/>
      <c r="DU504" s="22"/>
      <c r="DV504" s="22"/>
      <c r="DW504" s="22"/>
      <c r="DX504" s="22"/>
      <c r="DY504" s="22"/>
      <c r="DZ504" s="22"/>
      <c r="EA504" s="22"/>
      <c r="EB504" s="22"/>
      <c r="EC504" s="22"/>
      <c r="ED504" s="22"/>
      <c r="EE504" s="22"/>
      <c r="EF504" s="22"/>
      <c r="EG504" s="22"/>
      <c r="EH504" s="22"/>
      <c r="EI504" s="22"/>
      <c r="EJ504" s="22"/>
      <c r="EK504" s="22"/>
      <c r="EL504" s="22"/>
      <c r="EM504" s="22"/>
      <c r="EN504" s="22"/>
      <c r="EO504" s="22"/>
      <c r="EP504" s="22"/>
      <c r="EQ504" s="22"/>
      <c r="ER504" s="22"/>
      <c r="ES504" s="22"/>
      <c r="ET504" s="22"/>
      <c r="EU504" s="22"/>
      <c r="EV504" s="22"/>
      <c r="EW504" s="22"/>
      <c r="EX504" s="22"/>
      <c r="EY504" s="22"/>
      <c r="EZ504" s="22"/>
      <c r="FA504" s="22"/>
      <c r="FB504" s="22"/>
      <c r="FC504" s="22"/>
      <c r="FD504" s="22"/>
      <c r="FE504" s="22"/>
      <c r="FF504" s="22"/>
      <c r="FG504" s="22"/>
      <c r="FH504" s="22"/>
      <c r="FI504" s="22"/>
      <c r="FJ504" s="22"/>
      <c r="FK504" s="22"/>
      <c r="FL504" s="22"/>
      <c r="FM504" s="22"/>
      <c r="FN504" s="22"/>
      <c r="FO504" s="22"/>
      <c r="FP504" s="22"/>
      <c r="FQ504" s="22"/>
      <c r="FR504" s="22"/>
      <c r="FS504" s="22"/>
      <c r="FT504" s="22"/>
      <c r="FU504" s="22"/>
      <c r="FV504" s="22"/>
      <c r="FW504" s="22"/>
      <c r="FX504" s="22"/>
      <c r="FY504" s="22"/>
      <c r="FZ504" s="22"/>
      <c r="GA504" s="22"/>
      <c r="GB504" s="22"/>
      <c r="GC504" s="22"/>
      <c r="GD504" s="22"/>
      <c r="GE504" s="22"/>
      <c r="GF504" s="22"/>
      <c r="GG504" s="22"/>
      <c r="GH504" s="22"/>
      <c r="GI504" s="22"/>
      <c r="GJ504" s="22"/>
      <c r="GK504" s="22"/>
      <c r="GL504" s="22"/>
      <c r="GM504" s="22"/>
      <c r="GN504" s="22"/>
      <c r="GO504" s="22"/>
      <c r="GP504" s="22"/>
      <c r="GQ504" s="22"/>
      <c r="GR504" s="22"/>
      <c r="GS504" s="22"/>
      <c r="GT504" s="22"/>
    </row>
    <row r="505" spans="1:204">
      <c r="A505" s="7" t="s">
        <v>141</v>
      </c>
      <c r="B505" s="8">
        <v>2018</v>
      </c>
      <c r="C505" s="23">
        <v>282.61</v>
      </c>
      <c r="D505" s="24">
        <v>123.15</v>
      </c>
      <c r="E505" s="41">
        <v>0</v>
      </c>
      <c r="F505" s="27">
        <v>231.25</v>
      </c>
      <c r="G505" s="26">
        <f t="shared" si="137"/>
        <v>2516929237000</v>
      </c>
      <c r="H505" s="26">
        <f t="shared" si="138"/>
        <v>251.69292369999999</v>
      </c>
      <c r="I505" s="26">
        <f t="shared" si="139"/>
        <v>41913272000</v>
      </c>
      <c r="J505" s="26">
        <f t="shared" si="151"/>
        <v>41913.271999999997</v>
      </c>
      <c r="K505" s="27">
        <v>66852</v>
      </c>
      <c r="L505" s="27">
        <v>49.43</v>
      </c>
      <c r="M505" s="26">
        <f t="shared" si="140"/>
        <v>2964693204.9612002</v>
      </c>
      <c r="N505" s="26">
        <f t="shared" si="152"/>
        <v>2964.6932049612001</v>
      </c>
      <c r="O505" s="26">
        <f t="shared" si="141"/>
        <v>186951768417</v>
      </c>
      <c r="P505" s="26">
        <f t="shared" si="153"/>
        <v>186951.76841700001</v>
      </c>
      <c r="Q505" s="27">
        <v>15287.61</v>
      </c>
      <c r="R505" s="28">
        <f>Q505*28.7%</f>
        <v>4387.5440699999999</v>
      </c>
      <c r="S505" s="28">
        <f>Q505*24.4%</f>
        <v>3730.1768400000001</v>
      </c>
      <c r="T505" s="28">
        <f>Q505*13.3%</f>
        <v>2033.2521300000001</v>
      </c>
      <c r="U505" s="28">
        <f>Q505*29.5%</f>
        <v>4509.8449499999997</v>
      </c>
      <c r="V505" s="28">
        <f>Q505*4%</f>
        <v>611.50440000000003</v>
      </c>
      <c r="W505" s="26">
        <f t="shared" si="142"/>
        <v>124276344964.2</v>
      </c>
      <c r="X505" s="26">
        <f t="shared" si="143"/>
        <v>124276.34496420001</v>
      </c>
      <c r="Y505" s="26">
        <f t="shared" si="144"/>
        <v>2249342497.3499999</v>
      </c>
      <c r="Z505" s="26">
        <f t="shared" si="145"/>
        <v>2249.34249735</v>
      </c>
      <c r="AA505" s="9">
        <f t="shared" si="146"/>
        <v>2644170275169.1602</v>
      </c>
      <c r="AB505" s="9">
        <v>264.41702751691599</v>
      </c>
      <c r="AC505" s="9">
        <f t="shared" si="147"/>
        <v>231114382914.35001</v>
      </c>
      <c r="AD505" s="9">
        <v>231114.38291434999</v>
      </c>
      <c r="AE505" s="21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/>
      <c r="CC505" s="22"/>
      <c r="CD505" s="22"/>
      <c r="CE505" s="22"/>
      <c r="CF505" s="22"/>
      <c r="CG505" s="22"/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2"/>
      <c r="DA505" s="22"/>
      <c r="DB505" s="22"/>
      <c r="DC505" s="22"/>
      <c r="DD505" s="22"/>
      <c r="DE505" s="22"/>
      <c r="DF505" s="22"/>
      <c r="DG505" s="22"/>
      <c r="DH505" s="22"/>
      <c r="DI505" s="22"/>
      <c r="DJ505" s="22"/>
      <c r="DK505" s="22"/>
      <c r="DL505" s="22"/>
      <c r="DM505" s="22"/>
      <c r="DN505" s="22"/>
      <c r="DO505" s="22"/>
      <c r="DP505" s="22"/>
      <c r="DQ505" s="22"/>
      <c r="DR505" s="22"/>
      <c r="DS505" s="22"/>
      <c r="DT505" s="22"/>
      <c r="DU505" s="22"/>
      <c r="DV505" s="22"/>
      <c r="DW505" s="22"/>
      <c r="DX505" s="22"/>
      <c r="DY505" s="22"/>
      <c r="DZ505" s="22"/>
      <c r="EA505" s="22"/>
      <c r="EB505" s="22"/>
      <c r="EC505" s="22"/>
      <c r="ED505" s="22"/>
      <c r="EE505" s="22"/>
      <c r="EF505" s="22"/>
      <c r="EG505" s="22"/>
      <c r="EH505" s="22"/>
      <c r="EI505" s="22"/>
      <c r="EJ505" s="22"/>
      <c r="EK505" s="22"/>
      <c r="EL505" s="22"/>
      <c r="EM505" s="22"/>
      <c r="EN505" s="22"/>
      <c r="EO505" s="22"/>
      <c r="EP505" s="22"/>
      <c r="EQ505" s="22"/>
      <c r="ER505" s="22"/>
      <c r="ES505" s="22"/>
      <c r="ET505" s="22"/>
      <c r="EU505" s="22"/>
      <c r="EV505" s="22"/>
      <c r="EW505" s="22"/>
      <c r="EX505" s="22"/>
      <c r="EY505" s="22"/>
      <c r="EZ505" s="22"/>
      <c r="FA505" s="22"/>
      <c r="FB505" s="22"/>
      <c r="FC505" s="22"/>
      <c r="FD505" s="22"/>
      <c r="FE505" s="22"/>
      <c r="FF505" s="22"/>
      <c r="FG505" s="22"/>
      <c r="FH505" s="22"/>
      <c r="FI505" s="22"/>
      <c r="FJ505" s="22"/>
      <c r="FK505" s="22"/>
      <c r="FL505" s="22"/>
      <c r="FM505" s="22"/>
      <c r="FN505" s="22"/>
      <c r="FO505" s="22"/>
      <c r="FP505" s="22"/>
      <c r="FQ505" s="22"/>
      <c r="FR505" s="22"/>
      <c r="FS505" s="22"/>
      <c r="FT505" s="22"/>
      <c r="FU505" s="22"/>
      <c r="FV505" s="22"/>
      <c r="FW505" s="22"/>
      <c r="FX505" s="22"/>
      <c r="FY505" s="22"/>
      <c r="FZ505" s="22"/>
      <c r="GA505" s="22"/>
      <c r="GB505" s="22"/>
      <c r="GC505" s="22"/>
      <c r="GD505" s="22"/>
      <c r="GE505" s="22"/>
      <c r="GF505" s="22"/>
      <c r="GG505" s="22"/>
      <c r="GH505" s="22"/>
      <c r="GI505" s="22"/>
      <c r="GJ505" s="22"/>
      <c r="GK505" s="22"/>
      <c r="GL505" s="22"/>
      <c r="GM505" s="22"/>
      <c r="GN505" s="22"/>
      <c r="GO505" s="22"/>
      <c r="GP505" s="22"/>
      <c r="GQ505" s="22"/>
      <c r="GR505" s="22"/>
      <c r="GS505" s="22"/>
      <c r="GT505" s="22"/>
    </row>
    <row r="506" spans="1:204">
      <c r="A506" s="7" t="s">
        <v>141</v>
      </c>
      <c r="B506" s="8">
        <v>2019</v>
      </c>
      <c r="C506" s="23">
        <v>303.14999999999998</v>
      </c>
      <c r="D506" s="24">
        <v>111.38</v>
      </c>
      <c r="E506" s="41">
        <v>0</v>
      </c>
      <c r="F506" s="27">
        <v>211.64</v>
      </c>
      <c r="G506" s="26">
        <f t="shared" si="137"/>
        <v>2339030228000</v>
      </c>
      <c r="H506" s="26">
        <f t="shared" si="138"/>
        <v>233.9030228</v>
      </c>
      <c r="I506" s="26">
        <f t="shared" si="139"/>
        <v>39732435200</v>
      </c>
      <c r="J506" s="26">
        <f t="shared" si="151"/>
        <v>39732.4352</v>
      </c>
      <c r="K506" s="27">
        <v>56529</v>
      </c>
      <c r="L506" s="27">
        <v>51.7</v>
      </c>
      <c r="M506" s="26">
        <f t="shared" si="140"/>
        <v>2622023555.4809999</v>
      </c>
      <c r="N506" s="26">
        <f t="shared" si="152"/>
        <v>2622.0235554810001</v>
      </c>
      <c r="O506" s="26">
        <f t="shared" si="141"/>
        <v>165343226647.5</v>
      </c>
      <c r="P506" s="26">
        <f t="shared" si="153"/>
        <v>165343.22664750001</v>
      </c>
      <c r="Q506" s="27">
        <v>21329.79</v>
      </c>
      <c r="R506" s="28">
        <f>Q506*28.8%</f>
        <v>6142.9795199999999</v>
      </c>
      <c r="S506" s="28">
        <f>Q506*23.8%</f>
        <v>5076.4900200000002</v>
      </c>
      <c r="T506" s="28">
        <f>Q506*13.3%</f>
        <v>2836.8620700000001</v>
      </c>
      <c r="U506" s="28">
        <f>Q506*30%</f>
        <v>6398.9369999999999</v>
      </c>
      <c r="V506" s="28">
        <f>Q506*4%</f>
        <v>853.19159999999999</v>
      </c>
      <c r="W506" s="26">
        <f t="shared" si="142"/>
        <v>171976551024.60001</v>
      </c>
      <c r="X506" s="26">
        <f t="shared" si="143"/>
        <v>171976.55102459999</v>
      </c>
      <c r="Y506" s="26">
        <f t="shared" si="144"/>
        <v>3119055191.6999998</v>
      </c>
      <c r="Z506" s="26">
        <f t="shared" si="145"/>
        <v>3119.0551916999998</v>
      </c>
      <c r="AA506" s="9">
        <f t="shared" si="146"/>
        <v>2513628802580.0801</v>
      </c>
      <c r="AB506" s="9">
        <v>251.362880258008</v>
      </c>
      <c r="AC506" s="9">
        <f t="shared" si="147"/>
        <v>208194717039.20001</v>
      </c>
      <c r="AD506" s="9">
        <v>208194.71703920001</v>
      </c>
      <c r="AE506" s="21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/>
      <c r="DA506" s="22"/>
      <c r="DB506" s="22"/>
      <c r="DC506" s="22"/>
      <c r="DD506" s="22"/>
      <c r="DE506" s="22"/>
      <c r="DF506" s="22"/>
      <c r="DG506" s="22"/>
      <c r="DH506" s="22"/>
      <c r="DI506" s="22"/>
      <c r="DJ506" s="22"/>
      <c r="DK506" s="22"/>
      <c r="DL506" s="22"/>
      <c r="DM506" s="22"/>
      <c r="DN506" s="22"/>
      <c r="DO506" s="22"/>
      <c r="DP506" s="22"/>
      <c r="DQ506" s="22"/>
      <c r="DR506" s="22"/>
      <c r="DS506" s="22"/>
      <c r="DT506" s="22"/>
      <c r="DU506" s="22"/>
      <c r="DV506" s="22"/>
      <c r="DW506" s="22"/>
      <c r="DX506" s="22"/>
      <c r="DY506" s="22"/>
      <c r="DZ506" s="22"/>
      <c r="EA506" s="22"/>
      <c r="EB506" s="22"/>
      <c r="EC506" s="22"/>
      <c r="ED506" s="22"/>
      <c r="EE506" s="22"/>
      <c r="EF506" s="22"/>
      <c r="EG506" s="22"/>
      <c r="EH506" s="22"/>
      <c r="EI506" s="22"/>
      <c r="EJ506" s="22"/>
      <c r="EK506" s="22"/>
      <c r="EL506" s="22"/>
      <c r="EM506" s="22"/>
      <c r="EN506" s="22"/>
      <c r="EO506" s="22"/>
      <c r="EP506" s="22"/>
      <c r="EQ506" s="22"/>
      <c r="ER506" s="22"/>
      <c r="ES506" s="22"/>
      <c r="ET506" s="22"/>
      <c r="EU506" s="22"/>
      <c r="EV506" s="22"/>
      <c r="EW506" s="22"/>
      <c r="EX506" s="22"/>
      <c r="EY506" s="22"/>
      <c r="EZ506" s="22"/>
      <c r="FA506" s="22"/>
      <c r="FB506" s="22"/>
      <c r="FC506" s="22"/>
      <c r="FD506" s="22"/>
      <c r="FE506" s="22"/>
      <c r="FF506" s="22"/>
      <c r="FG506" s="22"/>
      <c r="FH506" s="22"/>
      <c r="FI506" s="22"/>
      <c r="FJ506" s="22"/>
      <c r="FK506" s="22"/>
      <c r="FL506" s="22"/>
      <c r="FM506" s="22"/>
      <c r="FN506" s="22"/>
      <c r="FO506" s="22"/>
      <c r="FP506" s="22"/>
      <c r="FQ506" s="22"/>
      <c r="FR506" s="22"/>
      <c r="FS506" s="22"/>
      <c r="FT506" s="22"/>
      <c r="FU506" s="22"/>
      <c r="FV506" s="22"/>
      <c r="FW506" s="22"/>
      <c r="FX506" s="22"/>
      <c r="FY506" s="22"/>
      <c r="FZ506" s="22"/>
      <c r="GA506" s="22"/>
      <c r="GB506" s="22"/>
      <c r="GC506" s="22"/>
      <c r="GD506" s="22"/>
      <c r="GE506" s="22"/>
      <c r="GF506" s="22"/>
      <c r="GG506" s="22"/>
      <c r="GH506" s="22"/>
      <c r="GI506" s="22"/>
      <c r="GJ506" s="22"/>
      <c r="GK506" s="22"/>
      <c r="GL506" s="22"/>
      <c r="GM506" s="22"/>
      <c r="GN506" s="22"/>
      <c r="GO506" s="22"/>
      <c r="GP506" s="22"/>
      <c r="GQ506" s="22"/>
      <c r="GR506" s="22"/>
      <c r="GS506" s="22"/>
      <c r="GT506" s="22"/>
    </row>
    <row r="507" spans="1:204">
      <c r="A507" s="7" t="s">
        <v>141</v>
      </c>
      <c r="B507" s="8">
        <v>2020</v>
      </c>
      <c r="C507" s="23">
        <v>141.58000000000001</v>
      </c>
      <c r="D507" s="24">
        <v>43.39</v>
      </c>
      <c r="E507" s="41">
        <v>0</v>
      </c>
      <c r="F507" s="27">
        <v>150.33000000000001</v>
      </c>
      <c r="G507" s="26">
        <f t="shared" si="137"/>
        <v>1532944149000</v>
      </c>
      <c r="H507" s="26">
        <f t="shared" si="138"/>
        <v>153.29441489999999</v>
      </c>
      <c r="I507" s="26">
        <f t="shared" si="139"/>
        <v>25004437600</v>
      </c>
      <c r="J507" s="26">
        <f t="shared" si="151"/>
        <v>25004.437600000001</v>
      </c>
      <c r="K507" s="27">
        <v>59124</v>
      </c>
      <c r="L507" s="27">
        <v>39.28</v>
      </c>
      <c r="M507" s="26">
        <f t="shared" si="140"/>
        <v>2083579282.2623999</v>
      </c>
      <c r="N507" s="26">
        <f t="shared" si="152"/>
        <v>2083.5792822623998</v>
      </c>
      <c r="O507" s="26">
        <f t="shared" si="141"/>
        <v>131389254984</v>
      </c>
      <c r="P507" s="26">
        <f t="shared" si="153"/>
        <v>131389.254984</v>
      </c>
      <c r="Q507" s="27">
        <v>15811.1</v>
      </c>
      <c r="R507" s="28">
        <f>Q507*18%</f>
        <v>2845.998</v>
      </c>
      <c r="S507" s="28">
        <f>Q507*15.5%</f>
        <v>2450.7204999999999</v>
      </c>
      <c r="T507" s="28">
        <f>Q507*15.8%</f>
        <v>2498.1538</v>
      </c>
      <c r="U507" s="28">
        <f>Q507*44%</f>
        <v>6956.884</v>
      </c>
      <c r="V507" s="28">
        <f>Q507*6.7%</f>
        <v>1059.3436999999999</v>
      </c>
      <c r="W507" s="26">
        <f t="shared" si="142"/>
        <v>115367588482</v>
      </c>
      <c r="X507" s="26">
        <f t="shared" si="143"/>
        <v>115367.58848200001</v>
      </c>
      <c r="Y507" s="26">
        <f t="shared" si="144"/>
        <v>2162958480</v>
      </c>
      <c r="Z507" s="26">
        <f t="shared" si="145"/>
        <v>2162.9584799999998</v>
      </c>
      <c r="AA507" s="9">
        <f t="shared" si="146"/>
        <v>1650395316764.26</v>
      </c>
      <c r="AB507" s="9">
        <v>165.03953167642601</v>
      </c>
      <c r="AC507" s="9">
        <f t="shared" si="147"/>
        <v>158556651064</v>
      </c>
      <c r="AD507" s="9">
        <v>158556.65106400001</v>
      </c>
      <c r="AE507" s="21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/>
      <c r="DA507" s="22"/>
      <c r="DB507" s="22"/>
      <c r="DC507" s="22"/>
      <c r="DD507" s="22"/>
      <c r="DE507" s="22"/>
      <c r="DF507" s="22"/>
      <c r="DG507" s="22"/>
      <c r="DH507" s="22"/>
      <c r="DI507" s="22"/>
      <c r="DJ507" s="22"/>
      <c r="DK507" s="22"/>
      <c r="DL507" s="22"/>
      <c r="DM507" s="22"/>
      <c r="DN507" s="22"/>
      <c r="DO507" s="22"/>
      <c r="DP507" s="22"/>
      <c r="DQ507" s="22"/>
      <c r="DR507" s="22"/>
      <c r="DS507" s="22"/>
      <c r="DT507" s="22"/>
      <c r="DU507" s="22"/>
      <c r="DV507" s="22"/>
      <c r="DW507" s="22"/>
      <c r="DX507" s="22"/>
      <c r="DY507" s="22"/>
      <c r="DZ507" s="22"/>
      <c r="EA507" s="22"/>
      <c r="EB507" s="22"/>
      <c r="EC507" s="22"/>
      <c r="ED507" s="22"/>
      <c r="EE507" s="22"/>
      <c r="EF507" s="22"/>
      <c r="EG507" s="22"/>
      <c r="EH507" s="22"/>
      <c r="EI507" s="22"/>
      <c r="EJ507" s="22"/>
      <c r="EK507" s="22"/>
      <c r="EL507" s="22"/>
      <c r="EM507" s="22"/>
      <c r="EN507" s="22"/>
      <c r="EO507" s="22"/>
      <c r="EP507" s="22"/>
      <c r="EQ507" s="22"/>
      <c r="ER507" s="22"/>
      <c r="ES507" s="22"/>
      <c r="ET507" s="22"/>
      <c r="EU507" s="22"/>
      <c r="EV507" s="22"/>
      <c r="EW507" s="22"/>
      <c r="EX507" s="22"/>
      <c r="EY507" s="22"/>
      <c r="EZ507" s="22"/>
      <c r="FA507" s="22"/>
      <c r="FB507" s="22"/>
      <c r="FC507" s="22"/>
      <c r="FD507" s="22"/>
      <c r="FE507" s="22"/>
      <c r="FF507" s="22"/>
      <c r="FG507" s="22"/>
      <c r="FH507" s="22"/>
      <c r="FI507" s="22"/>
      <c r="FJ507" s="22"/>
      <c r="FK507" s="22"/>
      <c r="FL507" s="22"/>
      <c r="FM507" s="22"/>
      <c r="FN507" s="22"/>
      <c r="FO507" s="22"/>
      <c r="FP507" s="22"/>
      <c r="FQ507" s="22"/>
      <c r="FR507" s="22"/>
      <c r="FS507" s="22"/>
      <c r="FT507" s="22"/>
      <c r="FU507" s="22"/>
      <c r="FV507" s="22"/>
      <c r="FW507" s="22"/>
      <c r="FX507" s="22"/>
      <c r="FY507" s="22"/>
      <c r="FZ507" s="22"/>
      <c r="GA507" s="22"/>
      <c r="GB507" s="22"/>
      <c r="GC507" s="22"/>
      <c r="GD507" s="22"/>
      <c r="GE507" s="22"/>
      <c r="GF507" s="22"/>
      <c r="GG507" s="22"/>
      <c r="GH507" s="22"/>
      <c r="GI507" s="22"/>
      <c r="GJ507" s="22"/>
      <c r="GK507" s="22"/>
      <c r="GL507" s="22"/>
      <c r="GM507" s="22"/>
      <c r="GN507" s="22"/>
      <c r="GO507" s="22"/>
      <c r="GP507" s="22"/>
      <c r="GQ507" s="22"/>
      <c r="GR507" s="22"/>
      <c r="GS507" s="22"/>
      <c r="GT507" s="22"/>
    </row>
    <row r="508" spans="1:204">
      <c r="A508" s="7" t="s">
        <v>141</v>
      </c>
      <c r="B508" s="8">
        <v>2021</v>
      </c>
      <c r="C508" s="23">
        <v>180.66</v>
      </c>
      <c r="D508" s="24">
        <v>80.12</v>
      </c>
      <c r="E508" s="41">
        <v>0</v>
      </c>
      <c r="F508" s="27">
        <v>152.57</v>
      </c>
      <c r="G508" s="26">
        <f t="shared" si="137"/>
        <v>1653556583000</v>
      </c>
      <c r="H508" s="26">
        <f t="shared" si="138"/>
        <v>165.35565829999999</v>
      </c>
      <c r="I508" s="26">
        <f t="shared" si="139"/>
        <v>27441594800</v>
      </c>
      <c r="J508" s="26">
        <f t="shared" si="151"/>
        <v>27441.594799999999</v>
      </c>
      <c r="K508" s="27">
        <v>71555</v>
      </c>
      <c r="L508" s="27">
        <v>38.799999999999997</v>
      </c>
      <c r="M508" s="26">
        <f t="shared" si="140"/>
        <v>2490843574.7800002</v>
      </c>
      <c r="N508" s="26">
        <f t="shared" si="152"/>
        <v>2490.8435747799999</v>
      </c>
      <c r="O508" s="26">
        <f t="shared" si="141"/>
        <v>157071096050</v>
      </c>
      <c r="P508" s="26">
        <f t="shared" si="153"/>
        <v>157071.09604999999</v>
      </c>
      <c r="Q508" s="27">
        <v>19057</v>
      </c>
      <c r="R508" s="28">
        <f>Q508*19.5%</f>
        <v>3716.1149999999998</v>
      </c>
      <c r="S508" s="28">
        <f>Q508*16.2%</f>
        <v>3087.2339999999999</v>
      </c>
      <c r="T508" s="28">
        <f>Q508*14%</f>
        <v>2667.98</v>
      </c>
      <c r="U508" s="28">
        <f>Q508*44.3%</f>
        <v>8442.2510000000002</v>
      </c>
      <c r="V508" s="28">
        <f>Q508*6.1%</f>
        <v>1162.4770000000001</v>
      </c>
      <c r="W508" s="26">
        <f t="shared" si="142"/>
        <v>139916494000</v>
      </c>
      <c r="X508" s="26">
        <f t="shared" si="143"/>
        <v>139916.49400000001</v>
      </c>
      <c r="Y508" s="26">
        <f t="shared" si="144"/>
        <v>2614620400</v>
      </c>
      <c r="Z508" s="26">
        <f t="shared" si="145"/>
        <v>2614.6203999999998</v>
      </c>
      <c r="AA508" s="9">
        <f t="shared" si="146"/>
        <v>1795963920574.78</v>
      </c>
      <c r="AB508" s="9">
        <v>179.596392057478</v>
      </c>
      <c r="AC508" s="9">
        <f t="shared" si="147"/>
        <v>187127311250</v>
      </c>
      <c r="AD508" s="9">
        <v>187127.31125</v>
      </c>
      <c r="AE508" s="21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  <c r="CD508" s="22"/>
      <c r="CE508" s="22"/>
      <c r="CF508" s="22"/>
      <c r="CG508" s="22"/>
      <c r="CH508" s="22"/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/>
      <c r="DA508" s="22"/>
      <c r="DB508" s="22"/>
      <c r="DC508" s="22"/>
      <c r="DD508" s="22"/>
      <c r="DE508" s="22"/>
      <c r="DF508" s="22"/>
      <c r="DG508" s="22"/>
      <c r="DH508" s="22"/>
      <c r="DI508" s="22"/>
      <c r="DJ508" s="22"/>
      <c r="DK508" s="22"/>
      <c r="DL508" s="22"/>
      <c r="DM508" s="22"/>
      <c r="DN508" s="22"/>
      <c r="DO508" s="22"/>
      <c r="DP508" s="22"/>
      <c r="DQ508" s="22"/>
      <c r="DR508" s="22"/>
      <c r="DS508" s="22"/>
      <c r="DT508" s="22"/>
      <c r="DU508" s="22"/>
      <c r="DV508" s="22"/>
      <c r="DW508" s="22"/>
      <c r="DX508" s="22"/>
      <c r="DY508" s="22"/>
      <c r="DZ508" s="22"/>
      <c r="EA508" s="22"/>
      <c r="EB508" s="22"/>
      <c r="EC508" s="22"/>
      <c r="ED508" s="22"/>
      <c r="EE508" s="22"/>
      <c r="EF508" s="22"/>
      <c r="EG508" s="22"/>
      <c r="EH508" s="22"/>
      <c r="EI508" s="22"/>
      <c r="EJ508" s="22"/>
      <c r="EK508" s="22"/>
      <c r="EL508" s="22"/>
      <c r="EM508" s="22"/>
      <c r="EN508" s="22"/>
      <c r="EO508" s="22"/>
      <c r="EP508" s="22"/>
      <c r="EQ508" s="22"/>
      <c r="ER508" s="22"/>
      <c r="ES508" s="22"/>
      <c r="ET508" s="22"/>
      <c r="EU508" s="22"/>
      <c r="EV508" s="22"/>
      <c r="EW508" s="22"/>
      <c r="EX508" s="22"/>
      <c r="EY508" s="22"/>
      <c r="EZ508" s="22"/>
      <c r="FA508" s="22"/>
      <c r="FB508" s="22"/>
      <c r="FC508" s="22"/>
      <c r="FD508" s="22"/>
      <c r="FE508" s="22"/>
      <c r="FF508" s="22"/>
      <c r="FG508" s="22"/>
      <c r="FH508" s="22"/>
      <c r="FI508" s="22"/>
      <c r="FJ508" s="22"/>
      <c r="FK508" s="22"/>
      <c r="FL508" s="22"/>
      <c r="FM508" s="22"/>
      <c r="FN508" s="22"/>
      <c r="FO508" s="22"/>
      <c r="FP508" s="22"/>
      <c r="FQ508" s="22"/>
      <c r="FR508" s="22"/>
      <c r="FS508" s="22"/>
      <c r="FT508" s="22"/>
      <c r="FU508" s="22"/>
      <c r="FV508" s="22"/>
      <c r="FW508" s="22"/>
      <c r="FX508" s="22"/>
      <c r="FY508" s="22"/>
      <c r="FZ508" s="22"/>
      <c r="GA508" s="22"/>
      <c r="GB508" s="22"/>
      <c r="GC508" s="22"/>
      <c r="GD508" s="22"/>
      <c r="GE508" s="22"/>
      <c r="GF508" s="22"/>
      <c r="GG508" s="22"/>
      <c r="GH508" s="22"/>
      <c r="GI508" s="22"/>
      <c r="GJ508" s="22"/>
      <c r="GK508" s="22"/>
      <c r="GL508" s="22"/>
      <c r="GM508" s="22"/>
      <c r="GN508" s="22"/>
      <c r="GO508" s="22"/>
      <c r="GP508" s="22"/>
      <c r="GQ508" s="22"/>
      <c r="GR508" s="22"/>
      <c r="GS508" s="22"/>
      <c r="GT508" s="22"/>
    </row>
    <row r="509" spans="1:204">
      <c r="A509" s="7" t="s">
        <v>141</v>
      </c>
      <c r="B509" s="8">
        <v>2022</v>
      </c>
      <c r="C509" s="23">
        <v>133.11000000000001</v>
      </c>
      <c r="D509" s="24">
        <v>60.01</v>
      </c>
      <c r="E509" s="41">
        <v>0</v>
      </c>
      <c r="F509" s="27">
        <v>95.84</v>
      </c>
      <c r="G509" s="26">
        <f t="shared" si="137"/>
        <v>1073227982000</v>
      </c>
      <c r="H509" s="26">
        <f t="shared" si="138"/>
        <v>107.32279819999999</v>
      </c>
      <c r="I509" s="26">
        <f t="shared" si="139"/>
        <v>18098620400</v>
      </c>
      <c r="J509" s="26">
        <f t="shared" si="151"/>
        <v>18098.6204</v>
      </c>
      <c r="K509" s="27">
        <v>68133</v>
      </c>
      <c r="L509" s="31">
        <v>35.5</v>
      </c>
      <c r="M509" s="26">
        <f t="shared" si="140"/>
        <v>2170004368.1550002</v>
      </c>
      <c r="N509" s="26">
        <f t="shared" si="152"/>
        <v>2170.0043681550001</v>
      </c>
      <c r="O509" s="26">
        <f t="shared" si="141"/>
        <v>136839168862.5</v>
      </c>
      <c r="P509" s="26">
        <f t="shared" si="153"/>
        <v>136839.1688625</v>
      </c>
      <c r="Q509" s="27">
        <v>12230.02</v>
      </c>
      <c r="R509" s="28">
        <f>Q509*19.5%</f>
        <v>2384.8539000000001</v>
      </c>
      <c r="S509" s="28">
        <f>Q509*16.2%</f>
        <v>1981.26324</v>
      </c>
      <c r="T509" s="28">
        <f>Q509*14%</f>
        <v>1712.2028</v>
      </c>
      <c r="U509" s="28">
        <f>Q509*44.3%</f>
        <v>5417.8988600000002</v>
      </c>
      <c r="V509" s="28">
        <f>Q509*6.1%</f>
        <v>746.03121999999996</v>
      </c>
      <c r="W509" s="26">
        <f t="shared" si="142"/>
        <v>89792806840</v>
      </c>
      <c r="X509" s="26">
        <f t="shared" si="143"/>
        <v>89792.806840000005</v>
      </c>
      <c r="Y509" s="26">
        <f t="shared" si="144"/>
        <v>1677958744</v>
      </c>
      <c r="Z509" s="26">
        <f t="shared" si="145"/>
        <v>1677.958744</v>
      </c>
      <c r="AA509" s="9">
        <f t="shared" si="146"/>
        <v>1165190793208.1599</v>
      </c>
      <c r="AB509" s="9">
        <v>116.519079320816</v>
      </c>
      <c r="AC509" s="9">
        <f t="shared" si="147"/>
        <v>156615748006.5</v>
      </c>
      <c r="AD509" s="9">
        <v>156615.74800650001</v>
      </c>
      <c r="AE509" s="21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  <c r="CD509" s="22"/>
      <c r="CE509" s="22"/>
      <c r="CF509" s="22"/>
      <c r="CG509" s="22"/>
      <c r="CH509" s="22"/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/>
      <c r="DA509" s="22"/>
      <c r="DB509" s="22"/>
      <c r="DC509" s="22"/>
      <c r="DD509" s="22"/>
      <c r="DE509" s="22"/>
      <c r="DF509" s="22"/>
      <c r="DG509" s="22"/>
      <c r="DH509" s="22"/>
      <c r="DI509" s="22"/>
      <c r="DJ509" s="22"/>
      <c r="DK509" s="22"/>
      <c r="DL509" s="22"/>
      <c r="DM509" s="22"/>
      <c r="DN509" s="22"/>
      <c r="DO509" s="22"/>
      <c r="DP509" s="22"/>
      <c r="DQ509" s="22"/>
      <c r="DR509" s="22"/>
      <c r="DS509" s="22"/>
      <c r="DT509" s="22"/>
      <c r="DU509" s="22"/>
      <c r="DV509" s="22"/>
      <c r="DW509" s="22"/>
      <c r="DX509" s="22"/>
      <c r="DY509" s="22"/>
      <c r="DZ509" s="22"/>
      <c r="EA509" s="22"/>
      <c r="EB509" s="22"/>
      <c r="EC509" s="22"/>
      <c r="ED509" s="22"/>
      <c r="EE509" s="22"/>
      <c r="EF509" s="22"/>
      <c r="EG509" s="22"/>
      <c r="EH509" s="22"/>
      <c r="EI509" s="22"/>
      <c r="EJ509" s="22"/>
      <c r="EK509" s="22"/>
      <c r="EL509" s="22"/>
      <c r="EM509" s="22"/>
      <c r="EN509" s="22"/>
      <c r="EO509" s="22"/>
      <c r="EP509" s="22"/>
      <c r="EQ509" s="22"/>
      <c r="ER509" s="22"/>
      <c r="ES509" s="22"/>
      <c r="ET509" s="22"/>
      <c r="EU509" s="22"/>
      <c r="EV509" s="22"/>
      <c r="EW509" s="22"/>
      <c r="EX509" s="22"/>
      <c r="EY509" s="22"/>
      <c r="EZ509" s="22"/>
      <c r="FA509" s="22"/>
      <c r="FB509" s="22"/>
      <c r="FC509" s="22"/>
      <c r="FD509" s="22"/>
      <c r="FE509" s="22"/>
      <c r="FF509" s="22"/>
      <c r="FG509" s="22"/>
      <c r="FH509" s="22"/>
      <c r="FI509" s="22"/>
      <c r="FJ509" s="22"/>
      <c r="FK509" s="22"/>
      <c r="FL509" s="22"/>
      <c r="FM509" s="22"/>
      <c r="FN509" s="22"/>
      <c r="FO509" s="22"/>
      <c r="FP509" s="22"/>
      <c r="FQ509" s="22"/>
      <c r="FR509" s="22"/>
      <c r="FS509" s="22"/>
      <c r="FT509" s="22"/>
      <c r="FU509" s="22"/>
      <c r="FV509" s="22"/>
      <c r="FW509" s="22"/>
      <c r="FX509" s="22"/>
      <c r="FY509" s="22"/>
      <c r="FZ509" s="22"/>
      <c r="GA509" s="22"/>
      <c r="GB509" s="22"/>
      <c r="GC509" s="22"/>
      <c r="GD509" s="22"/>
      <c r="GE509" s="22"/>
      <c r="GF509" s="22"/>
      <c r="GG509" s="22"/>
      <c r="GH509" s="22"/>
      <c r="GI509" s="22"/>
      <c r="GJ509" s="22"/>
      <c r="GK509" s="22"/>
      <c r="GL509" s="22"/>
      <c r="GM509" s="22"/>
      <c r="GN509" s="22"/>
      <c r="GO509" s="22"/>
      <c r="GP509" s="22"/>
      <c r="GQ509" s="22"/>
      <c r="GR509" s="22"/>
      <c r="GS509" s="22"/>
      <c r="GT509" s="22"/>
    </row>
    <row r="510" spans="1:204">
      <c r="A510" s="7" t="s">
        <v>141</v>
      </c>
      <c r="B510" s="8">
        <v>2023</v>
      </c>
      <c r="C510" s="23">
        <v>316.2</v>
      </c>
      <c r="D510" s="24">
        <v>136.27000000000001</v>
      </c>
      <c r="E510" s="41">
        <v>0</v>
      </c>
      <c r="F510" s="27">
        <v>181.97</v>
      </c>
      <c r="G510" s="26">
        <f t="shared" si="137"/>
        <v>2132855681000</v>
      </c>
      <c r="H510" s="26">
        <f t="shared" si="138"/>
        <v>213.28556810000001</v>
      </c>
      <c r="I510" s="26">
        <f t="shared" si="139"/>
        <v>36923784800</v>
      </c>
      <c r="J510" s="26">
        <f t="shared" si="151"/>
        <v>36923.784800000001</v>
      </c>
      <c r="K510" s="27">
        <v>69110</v>
      </c>
      <c r="L510" s="31">
        <v>48.655000000000001</v>
      </c>
      <c r="M510" s="26">
        <f t="shared" si="140"/>
        <v>3016776336.8484998</v>
      </c>
      <c r="N510" s="26">
        <f t="shared" si="152"/>
        <v>3016.7763368484998</v>
      </c>
      <c r="O510" s="26">
        <f t="shared" si="141"/>
        <v>190236099353.75</v>
      </c>
      <c r="P510" s="26">
        <f t="shared" si="153"/>
        <v>190236.09935375</v>
      </c>
      <c r="Q510" s="27">
        <v>26544.03</v>
      </c>
      <c r="R510" s="28">
        <f>Q510*19.5%</f>
        <v>5176.0858500000004</v>
      </c>
      <c r="S510" s="28">
        <f>Q510*16.2%</f>
        <v>4300.1328599999997</v>
      </c>
      <c r="T510" s="28">
        <f>Q510*14%</f>
        <v>3716.1642000000002</v>
      </c>
      <c r="U510" s="28">
        <f>Q510*44.3%</f>
        <v>11759.005289999999</v>
      </c>
      <c r="V510" s="28">
        <f>Q510*6.1%</f>
        <v>1619.1858299999999</v>
      </c>
      <c r="W510" s="26">
        <f t="shared" si="142"/>
        <v>194886268260</v>
      </c>
      <c r="X510" s="26">
        <f t="shared" si="143"/>
        <v>194886.26826000001</v>
      </c>
      <c r="Y510" s="26">
        <f t="shared" si="144"/>
        <v>3641840916</v>
      </c>
      <c r="Z510" s="26">
        <f t="shared" si="145"/>
        <v>3641.8409160000001</v>
      </c>
      <c r="AA510" s="9">
        <f t="shared" si="146"/>
        <v>2330758725596.8501</v>
      </c>
      <c r="AB510" s="9">
        <v>233.075872559685</v>
      </c>
      <c r="AC510" s="9">
        <f t="shared" si="147"/>
        <v>230801725069.75</v>
      </c>
      <c r="AD510" s="9">
        <v>230801.72506975001</v>
      </c>
      <c r="AE510" s="21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2"/>
      <c r="CH510" s="22"/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/>
      <c r="DA510" s="22"/>
      <c r="DB510" s="22"/>
      <c r="DC510" s="22"/>
      <c r="DD510" s="22"/>
      <c r="DE510" s="22"/>
      <c r="DF510" s="22"/>
      <c r="DG510" s="22"/>
      <c r="DH510" s="22"/>
      <c r="DI510" s="22"/>
      <c r="DJ510" s="22"/>
      <c r="DK510" s="22"/>
      <c r="DL510" s="22"/>
      <c r="DM510" s="22"/>
      <c r="DN510" s="22"/>
      <c r="DO510" s="22"/>
      <c r="DP510" s="22"/>
      <c r="DQ510" s="22"/>
      <c r="DR510" s="22"/>
      <c r="DS510" s="22"/>
      <c r="DT510" s="22"/>
      <c r="DU510" s="22"/>
      <c r="DV510" s="22"/>
      <c r="DW510" s="22"/>
      <c r="DX510" s="22"/>
      <c r="DY510" s="22"/>
      <c r="DZ510" s="22"/>
      <c r="EA510" s="22"/>
      <c r="EB510" s="22"/>
      <c r="EC510" s="22"/>
      <c r="ED510" s="22"/>
      <c r="EE510" s="22"/>
      <c r="EF510" s="22"/>
      <c r="EG510" s="22"/>
      <c r="EH510" s="22"/>
      <c r="EI510" s="22"/>
      <c r="EJ510" s="22"/>
      <c r="EK510" s="22"/>
      <c r="EL510" s="22"/>
      <c r="EM510" s="22"/>
      <c r="EN510" s="22"/>
      <c r="EO510" s="22"/>
      <c r="EP510" s="22"/>
      <c r="EQ510" s="22"/>
      <c r="ER510" s="22"/>
      <c r="ES510" s="22"/>
      <c r="ET510" s="22"/>
      <c r="EU510" s="22"/>
      <c r="EV510" s="22"/>
      <c r="EW510" s="22"/>
      <c r="EX510" s="22"/>
      <c r="EY510" s="22"/>
      <c r="EZ510" s="22"/>
      <c r="FA510" s="22"/>
      <c r="FB510" s="22"/>
      <c r="FC510" s="22"/>
      <c r="FD510" s="22"/>
      <c r="FE510" s="22"/>
      <c r="FF510" s="22"/>
      <c r="FG510" s="22"/>
      <c r="FH510" s="22"/>
      <c r="FI510" s="22"/>
      <c r="FJ510" s="22"/>
      <c r="FK510" s="22"/>
      <c r="FL510" s="22"/>
      <c r="FM510" s="22"/>
      <c r="FN510" s="22"/>
      <c r="FO510" s="22"/>
      <c r="FP510" s="22"/>
      <c r="FQ510" s="22"/>
      <c r="FR510" s="22"/>
      <c r="FS510" s="22"/>
      <c r="FT510" s="22"/>
      <c r="FU510" s="22"/>
      <c r="FV510" s="22"/>
      <c r="FW510" s="22"/>
      <c r="FX510" s="22"/>
      <c r="FY510" s="22"/>
      <c r="FZ510" s="22"/>
      <c r="GA510" s="22"/>
      <c r="GB510" s="22"/>
      <c r="GC510" s="22"/>
      <c r="GD510" s="22"/>
      <c r="GE510" s="22"/>
      <c r="GF510" s="22"/>
      <c r="GG510" s="22"/>
      <c r="GH510" s="22"/>
      <c r="GI510" s="22"/>
      <c r="GJ510" s="22"/>
      <c r="GK510" s="22"/>
      <c r="GL510" s="22"/>
      <c r="GM510" s="22"/>
      <c r="GN510" s="22"/>
      <c r="GO510" s="22"/>
      <c r="GP510" s="22"/>
      <c r="GQ510" s="22"/>
      <c r="GR510" s="22"/>
      <c r="GS510" s="22"/>
      <c r="GT510" s="22"/>
    </row>
    <row r="511" spans="1:204">
      <c r="A511" s="7" t="s">
        <v>141</v>
      </c>
      <c r="B511" s="8">
        <v>2024</v>
      </c>
      <c r="C511" s="28">
        <v>341.04</v>
      </c>
      <c r="D511" s="28">
        <v>159.24</v>
      </c>
      <c r="E511" s="41">
        <v>0</v>
      </c>
      <c r="F511" s="27">
        <v>220.16</v>
      </c>
      <c r="G511" s="26">
        <f t="shared" ref="G511" si="154">(31.6%*27*C511+13.8%*133*D511+10.6%*106*E511+64.7%*137*F511)*100000000</f>
        <v>2534720648000</v>
      </c>
      <c r="H511" s="26">
        <f t="shared" ref="H511" si="155">G511/10000000000</f>
        <v>253.4720648</v>
      </c>
      <c r="I511" s="26">
        <f t="shared" ref="I511" si="156">(31.6%*C511*1+13.8%*D511*1.8+10.6%*E511*0.9+64.7%*F511*2)*100000000</f>
        <v>43221089600</v>
      </c>
      <c r="J511" s="26">
        <f t="shared" si="151"/>
        <v>43221.089599999999</v>
      </c>
      <c r="K511" s="31">
        <v>69110</v>
      </c>
      <c r="L511" s="31">
        <v>48.655000000000001</v>
      </c>
      <c r="M511" s="26">
        <f t="shared" ref="M511" si="157">K511*L511*2.458*365</f>
        <v>3016776336.8484998</v>
      </c>
      <c r="N511" s="26">
        <f t="shared" ref="N511" si="158">M511/10000000000</f>
        <v>0.30167763368485001</v>
      </c>
      <c r="O511" s="26">
        <f t="shared" ref="O511" si="159">K511*L511*155*365</f>
        <v>190236099353.75</v>
      </c>
      <c r="P511" s="26">
        <f t="shared" si="153"/>
        <v>190236.09935375</v>
      </c>
      <c r="Q511" s="31">
        <v>26544.03</v>
      </c>
      <c r="R511" s="28">
        <f>Q511*19.5%</f>
        <v>5176.0858500000004</v>
      </c>
      <c r="S511" s="28">
        <f>Q511*16.2%</f>
        <v>4300.1328599999997</v>
      </c>
      <c r="T511" s="28">
        <f>Q511*14%</f>
        <v>3716.1642000000002</v>
      </c>
      <c r="U511" s="28">
        <f>Q511*44.3%</f>
        <v>11759.005289999999</v>
      </c>
      <c r="V511" s="28">
        <f>Q511*6.1%</f>
        <v>1619.1858299999999</v>
      </c>
      <c r="W511" s="26">
        <f t="shared" si="142"/>
        <v>194886268260</v>
      </c>
      <c r="X511" s="26">
        <f t="shared" si="143"/>
        <v>194886.26826000001</v>
      </c>
      <c r="Y511" s="26">
        <f t="shared" si="144"/>
        <v>3641840916</v>
      </c>
      <c r="Z511" s="26">
        <f t="shared" si="145"/>
        <v>3641.8409160000001</v>
      </c>
      <c r="AA511" s="9">
        <f t="shared" si="146"/>
        <v>2732623692596.8501</v>
      </c>
      <c r="AB511" s="9">
        <v>273.26236925968499</v>
      </c>
      <c r="AC511" s="9">
        <f t="shared" si="147"/>
        <v>237099029869.75</v>
      </c>
      <c r="AD511" s="9">
        <v>237099.02986975</v>
      </c>
      <c r="AE511" s="21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  <c r="CF511" s="22"/>
      <c r="CG511" s="22"/>
      <c r="CH511" s="22"/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/>
      <c r="DA511" s="22"/>
      <c r="DB511" s="22"/>
      <c r="DC511" s="22"/>
      <c r="DD511" s="22"/>
      <c r="DE511" s="22"/>
      <c r="DF511" s="22"/>
      <c r="DG511" s="22"/>
      <c r="DH511" s="22"/>
      <c r="DI511" s="22"/>
      <c r="DJ511" s="22"/>
      <c r="DK511" s="22"/>
      <c r="DL511" s="22"/>
      <c r="DM511" s="22"/>
      <c r="DN511" s="22"/>
      <c r="DO511" s="22"/>
      <c r="DP511" s="22"/>
      <c r="DQ511" s="22"/>
      <c r="DR511" s="22"/>
      <c r="DS511" s="22"/>
      <c r="DT511" s="22"/>
      <c r="DU511" s="22"/>
      <c r="DV511" s="22"/>
      <c r="DW511" s="22"/>
      <c r="DX511" s="22"/>
      <c r="DY511" s="22"/>
      <c r="DZ511" s="22"/>
      <c r="EA511" s="22"/>
      <c r="EB511" s="22"/>
      <c r="EC511" s="22"/>
      <c r="ED511" s="22"/>
      <c r="EE511" s="22"/>
      <c r="EF511" s="22"/>
      <c r="EG511" s="22"/>
      <c r="EH511" s="22"/>
      <c r="EI511" s="22"/>
      <c r="EJ511" s="22"/>
      <c r="EK511" s="22"/>
      <c r="EL511" s="22"/>
      <c r="EM511" s="22"/>
      <c r="EN511" s="22"/>
      <c r="EO511" s="22"/>
      <c r="EP511" s="22"/>
      <c r="EQ511" s="22"/>
      <c r="ER511" s="22"/>
      <c r="ES511" s="22"/>
      <c r="ET511" s="22"/>
      <c r="EU511" s="22"/>
      <c r="EV511" s="22"/>
      <c r="EW511" s="22"/>
      <c r="EX511" s="22"/>
      <c r="EY511" s="22"/>
      <c r="EZ511" s="22"/>
      <c r="FA511" s="22"/>
      <c r="FB511" s="22"/>
      <c r="FC511" s="22"/>
      <c r="FD511" s="22"/>
      <c r="FE511" s="22"/>
      <c r="FF511" s="22"/>
      <c r="FG511" s="22"/>
      <c r="FH511" s="22"/>
      <c r="FI511" s="22"/>
      <c r="FJ511" s="22"/>
      <c r="FK511" s="22"/>
      <c r="FL511" s="22"/>
      <c r="FM511" s="22"/>
      <c r="FN511" s="22"/>
      <c r="FO511" s="22"/>
      <c r="FP511" s="22"/>
      <c r="FQ511" s="22"/>
      <c r="FR511" s="22"/>
      <c r="FS511" s="22"/>
      <c r="FT511" s="22"/>
      <c r="FU511" s="22"/>
      <c r="FV511" s="22"/>
      <c r="FW511" s="22"/>
      <c r="FX511" s="22"/>
      <c r="FY511" s="22"/>
      <c r="FZ511" s="22"/>
      <c r="GA511" s="22"/>
      <c r="GB511" s="22"/>
      <c r="GC511" s="22"/>
      <c r="GD511" s="22"/>
      <c r="GE511" s="22"/>
      <c r="GF511" s="22"/>
      <c r="GG511" s="22"/>
      <c r="GH511" s="22"/>
      <c r="GI511" s="22"/>
      <c r="GJ511" s="22"/>
      <c r="GK511" s="22"/>
      <c r="GL511" s="22"/>
      <c r="GM511" s="22"/>
      <c r="GN511" s="22"/>
      <c r="GO511" s="22"/>
      <c r="GP511" s="22"/>
      <c r="GQ511" s="22"/>
      <c r="GR511" s="22"/>
      <c r="GS511" s="22"/>
      <c r="GT511" s="22"/>
      <c r="GU511" s="22"/>
      <c r="GV511" s="22"/>
    </row>
  </sheetData>
  <hyperlinks>
    <hyperlink ref="D501" r:id="rId1" display="279.81" xr:uid="{00000000-0004-0000-0100-000000000000}"/>
    <hyperlink ref="C16" r:id="rId2" display="44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38A82-ED50-FC42-A0CC-AD0B08A2CB11}">
  <dimension ref="A1:L481"/>
  <sheetViews>
    <sheetView tabSelected="1" topLeftCell="B1" zoomScale="120" zoomScaleNormal="120" workbookViewId="0">
      <selection activeCell="K10" sqref="K10"/>
    </sheetView>
  </sheetViews>
  <sheetFormatPr baseColWidth="10" defaultRowHeight="15"/>
  <cols>
    <col min="3" max="3" width="28.83203125" bestFit="1" customWidth="1"/>
    <col min="4" max="4" width="33.6640625" bestFit="1" customWidth="1"/>
    <col min="5" max="5" width="33.33203125" bestFit="1" customWidth="1"/>
    <col min="6" max="6" width="21" bestFit="1" customWidth="1"/>
    <col min="7" max="7" width="11" bestFit="1" customWidth="1"/>
    <col min="8" max="8" width="12.1640625" bestFit="1" customWidth="1"/>
    <col min="9" max="9" width="29.83203125" bestFit="1" customWidth="1"/>
    <col min="10" max="10" width="14.33203125" bestFit="1" customWidth="1"/>
    <col min="11" max="11" width="33.6640625" style="45" bestFit="1" customWidth="1"/>
    <col min="12" max="12" width="33.33203125" style="45" bestFit="1" customWidth="1"/>
  </cols>
  <sheetData>
    <row r="1" spans="1:10">
      <c r="A1" s="45" t="s">
        <v>144</v>
      </c>
      <c r="B1" s="45" t="s">
        <v>4</v>
      </c>
      <c r="C1" s="45" t="s">
        <v>3</v>
      </c>
      <c r="D1" s="49" t="s">
        <v>143</v>
      </c>
      <c r="E1" s="49" t="s">
        <v>32</v>
      </c>
      <c r="F1" s="47" t="s">
        <v>182</v>
      </c>
      <c r="G1" s="47" t="s">
        <v>146</v>
      </c>
      <c r="H1" s="45" t="s">
        <v>147</v>
      </c>
      <c r="I1" s="47" t="s">
        <v>183</v>
      </c>
      <c r="J1" s="45" t="s">
        <v>145</v>
      </c>
    </row>
    <row r="2" spans="1:10">
      <c r="A2" s="45">
        <v>1</v>
      </c>
      <c r="B2" s="45">
        <v>2008</v>
      </c>
      <c r="C2" s="47" t="s">
        <v>148</v>
      </c>
      <c r="D2" s="49">
        <v>694.52025722778205</v>
      </c>
      <c r="E2" s="49">
        <v>793832.53746450006</v>
      </c>
      <c r="F2" s="45">
        <v>14181</v>
      </c>
      <c r="G2" s="45">
        <v>1907</v>
      </c>
      <c r="H2" s="45">
        <v>8.1659321373215796</v>
      </c>
      <c r="I2" s="46">
        <v>3.8642406933228285E-3</v>
      </c>
      <c r="J2" s="45">
        <v>84.9</v>
      </c>
    </row>
    <row r="3" spans="1:10">
      <c r="A3" s="45">
        <v>1</v>
      </c>
      <c r="B3" s="45">
        <v>2009</v>
      </c>
      <c r="C3" s="47" t="s">
        <v>148</v>
      </c>
      <c r="D3" s="49">
        <v>766.91546679295902</v>
      </c>
      <c r="E3" s="49">
        <v>770483.84539100004</v>
      </c>
      <c r="F3" s="45">
        <v>16257</v>
      </c>
      <c r="G3" s="45">
        <v>2144.5</v>
      </c>
      <c r="H3" s="45">
        <v>8.3603054358790896</v>
      </c>
      <c r="I3" s="46">
        <v>1.5770640520480163E-3</v>
      </c>
      <c r="J3" s="45">
        <v>85</v>
      </c>
    </row>
    <row r="4" spans="1:10">
      <c r="A4" s="45">
        <v>1</v>
      </c>
      <c r="B4" s="45">
        <v>2010</v>
      </c>
      <c r="C4" s="47" t="s">
        <v>148</v>
      </c>
      <c r="D4" s="49">
        <v>971.95828647341</v>
      </c>
      <c r="E4" s="49">
        <v>848986.32083650003</v>
      </c>
      <c r="F4" s="45">
        <v>17900</v>
      </c>
      <c r="G4" s="45">
        <v>2425.1</v>
      </c>
      <c r="H4" s="45">
        <v>8.5652211604268196</v>
      </c>
      <c r="I4" s="46">
        <v>7.4170661553211894E-4</v>
      </c>
      <c r="J4" s="45">
        <v>85.959999999999894</v>
      </c>
    </row>
    <row r="5" spans="1:10">
      <c r="A5" s="45">
        <v>1</v>
      </c>
      <c r="B5" s="45">
        <v>2011</v>
      </c>
      <c r="C5" s="47" t="s">
        <v>148</v>
      </c>
      <c r="D5" s="49">
        <v>1072.9956231566</v>
      </c>
      <c r="E5" s="49">
        <v>831085.51040000003</v>
      </c>
      <c r="F5" s="45">
        <v>20884</v>
      </c>
      <c r="G5" s="45">
        <v>2864.3</v>
      </c>
      <c r="H5" s="45">
        <v>8.8073222675110703</v>
      </c>
      <c r="I5" s="46">
        <v>3.8278080850468599E-4</v>
      </c>
      <c r="J5" s="45">
        <v>86.2</v>
      </c>
    </row>
    <row r="6" spans="1:10">
      <c r="A6" s="45">
        <v>1</v>
      </c>
      <c r="B6" s="45">
        <v>2012</v>
      </c>
      <c r="C6" s="47" t="s">
        <v>148</v>
      </c>
      <c r="D6" s="49">
        <v>1127.14136976092</v>
      </c>
      <c r="E6" s="49">
        <v>871649.67642549996</v>
      </c>
      <c r="F6" s="45">
        <v>22633.7</v>
      </c>
      <c r="G6" s="45">
        <v>3301.3</v>
      </c>
      <c r="H6" s="45">
        <v>9.0027010071979401</v>
      </c>
      <c r="I6" s="46">
        <v>1.0627487783566876E-3</v>
      </c>
      <c r="J6" s="45">
        <v>86.29</v>
      </c>
    </row>
    <row r="7" spans="1:10">
      <c r="A7" s="45">
        <v>1</v>
      </c>
      <c r="B7" s="45">
        <v>2013</v>
      </c>
      <c r="C7" s="47" t="s">
        <v>148</v>
      </c>
      <c r="D7" s="49">
        <v>1160.31294421853</v>
      </c>
      <c r="E7" s="49">
        <v>842099.82640949998</v>
      </c>
      <c r="F7" s="45">
        <v>24738.799999999999</v>
      </c>
      <c r="G7" s="45">
        <v>3666.3</v>
      </c>
      <c r="H7" s="45">
        <v>9.4091912307213406</v>
      </c>
      <c r="I7" s="46">
        <v>1.2817838518252114E-3</v>
      </c>
      <c r="J7" s="45">
        <v>86.39</v>
      </c>
    </row>
    <row r="8" spans="1:10">
      <c r="A8" s="45">
        <v>1</v>
      </c>
      <c r="B8" s="45">
        <v>2014</v>
      </c>
      <c r="C8" s="47" t="s">
        <v>148</v>
      </c>
      <c r="D8" s="49">
        <v>1244.8162303813399</v>
      </c>
      <c r="E8" s="49">
        <v>733487.52613450005</v>
      </c>
      <c r="F8" s="45">
        <v>25722.2</v>
      </c>
      <c r="G8" s="45">
        <v>3997</v>
      </c>
      <c r="H8" s="45">
        <v>9.5992695114442501</v>
      </c>
      <c r="I8" s="46">
        <v>2.1487169297149992E-3</v>
      </c>
      <c r="J8" s="45">
        <v>86.5</v>
      </c>
    </row>
    <row r="9" spans="1:10">
      <c r="A9" s="45">
        <v>1</v>
      </c>
      <c r="B9" s="45">
        <v>2015</v>
      </c>
      <c r="C9" s="47" t="s">
        <v>148</v>
      </c>
      <c r="D9" s="49">
        <v>1368.8772075361001</v>
      </c>
      <c r="E9" s="49">
        <v>803881.56602499995</v>
      </c>
      <c r="F9" s="45">
        <v>26859</v>
      </c>
      <c r="G9" s="45">
        <v>4320</v>
      </c>
      <c r="H9" s="45">
        <v>9.7231639984048499</v>
      </c>
      <c r="I9" s="46">
        <v>2.8898782850039031E-3</v>
      </c>
      <c r="J9" s="45">
        <v>86.709999999999894</v>
      </c>
    </row>
    <row r="10" spans="1:10">
      <c r="A10" s="45">
        <v>1</v>
      </c>
      <c r="B10" s="45">
        <v>2016</v>
      </c>
      <c r="C10" s="47" t="s">
        <v>148</v>
      </c>
      <c r="D10" s="49">
        <v>1496.8037747635601</v>
      </c>
      <c r="E10" s="49">
        <v>813888.80735899997</v>
      </c>
      <c r="F10" s="45">
        <v>28115</v>
      </c>
      <c r="G10" s="45">
        <v>4683</v>
      </c>
      <c r="H10" s="45">
        <v>9.8328504729366806</v>
      </c>
      <c r="I10" s="46">
        <v>2.7168202448081421E-3</v>
      </c>
      <c r="J10" s="45">
        <v>86.76</v>
      </c>
    </row>
    <row r="11" spans="1:10">
      <c r="A11" s="45">
        <v>1</v>
      </c>
      <c r="B11" s="45">
        <v>2017</v>
      </c>
      <c r="C11" s="47" t="s">
        <v>148</v>
      </c>
      <c r="D11" s="49">
        <v>1654.88253081057</v>
      </c>
      <c r="E11" s="49">
        <v>1120060.2282445</v>
      </c>
      <c r="F11" s="45">
        <v>29353.599999999999</v>
      </c>
      <c r="G11" s="45">
        <v>5122.3999999999996</v>
      </c>
      <c r="H11" s="45">
        <v>9.9593951844744204</v>
      </c>
      <c r="I11" s="46">
        <v>4.0316528989423296E-3</v>
      </c>
      <c r="J11" s="45">
        <v>86.93</v>
      </c>
    </row>
    <row r="12" spans="1:10">
      <c r="A12" s="45">
        <v>1</v>
      </c>
      <c r="B12" s="45">
        <v>2018</v>
      </c>
      <c r="C12" s="47" t="s">
        <v>148</v>
      </c>
      <c r="D12" s="49">
        <v>1800.3489129142099</v>
      </c>
      <c r="E12" s="49">
        <v>778312.707864</v>
      </c>
      <c r="F12" s="45">
        <v>30693</v>
      </c>
      <c r="G12" s="45">
        <v>5556.2</v>
      </c>
      <c r="H12" s="45">
        <v>10.1227837121214</v>
      </c>
      <c r="I12" s="46">
        <v>4.6822387014179096E-4</v>
      </c>
      <c r="J12" s="45">
        <v>87.09</v>
      </c>
    </row>
    <row r="13" spans="1:10">
      <c r="A13" s="45">
        <v>1</v>
      </c>
      <c r="B13" s="45">
        <v>2019</v>
      </c>
      <c r="C13" s="47" t="s">
        <v>148</v>
      </c>
      <c r="D13" s="49">
        <v>1857.2480266443799</v>
      </c>
      <c r="E13" s="49">
        <v>746846.97447699995</v>
      </c>
      <c r="F13" s="45">
        <v>31833</v>
      </c>
      <c r="G13" s="45">
        <v>5866.2</v>
      </c>
      <c r="H13" s="45">
        <v>10.1412438162182</v>
      </c>
      <c r="I13" s="46">
        <v>1.7222444795324393E-4</v>
      </c>
      <c r="J13" s="45">
        <v>87.349999999999895</v>
      </c>
    </row>
    <row r="14" spans="1:10">
      <c r="A14" s="45">
        <v>1</v>
      </c>
      <c r="B14" s="45">
        <v>2020</v>
      </c>
      <c r="C14" s="47" t="s">
        <v>148</v>
      </c>
      <c r="D14" s="49">
        <v>826.06553816094799</v>
      </c>
      <c r="E14" s="49">
        <v>295167.07136925001</v>
      </c>
      <c r="F14" s="45">
        <v>18352.400000000001</v>
      </c>
      <c r="G14" s="45">
        <v>2880.9</v>
      </c>
      <c r="H14" s="45">
        <v>10.2688942633983</v>
      </c>
      <c r="I14" s="46">
        <v>1.203731992197598E-4</v>
      </c>
      <c r="J14" s="45">
        <v>87.55</v>
      </c>
    </row>
    <row r="15" spans="1:10">
      <c r="A15" s="45">
        <v>1</v>
      </c>
      <c r="B15" s="45">
        <v>2021</v>
      </c>
      <c r="C15" s="47" t="s">
        <v>148</v>
      </c>
      <c r="D15" s="49">
        <v>832.86814024381999</v>
      </c>
      <c r="E15" s="49">
        <v>395493.727441</v>
      </c>
      <c r="F15" s="45">
        <v>25488.3</v>
      </c>
      <c r="G15" s="45">
        <v>4138.5</v>
      </c>
      <c r="H15" s="45">
        <v>10.372396833200799</v>
      </c>
      <c r="I15" s="46">
        <v>1.0845246024833051E-4</v>
      </c>
      <c r="J15" s="45">
        <v>87.5</v>
      </c>
    </row>
    <row r="16" spans="1:10">
      <c r="A16" s="45">
        <v>1</v>
      </c>
      <c r="B16" s="45">
        <v>2022</v>
      </c>
      <c r="C16" s="47" t="s">
        <v>148</v>
      </c>
      <c r="D16" s="49">
        <v>455.39664812710498</v>
      </c>
      <c r="E16" s="49">
        <v>288687.96037300001</v>
      </c>
      <c r="F16" s="45">
        <v>18206.7</v>
      </c>
      <c r="G16" s="45">
        <v>2490.9</v>
      </c>
      <c r="H16" s="45">
        <v>10.3564721766123</v>
      </c>
      <c r="I16" s="46">
        <v>6.2425542053847987E-5</v>
      </c>
      <c r="J16" s="45">
        <v>87.569999999999894</v>
      </c>
    </row>
    <row r="17" spans="1:10">
      <c r="A17" s="45">
        <v>1</v>
      </c>
      <c r="B17" s="45">
        <v>2023</v>
      </c>
      <c r="C17" s="47" t="s">
        <v>148</v>
      </c>
      <c r="D17" s="49">
        <v>1524.9564602012899</v>
      </c>
      <c r="E17" s="49">
        <v>584584.26743200002</v>
      </c>
      <c r="F17" s="45">
        <v>32736.9</v>
      </c>
      <c r="G17" s="45">
        <v>5731.2</v>
      </c>
      <c r="H17" s="45">
        <v>9.8682747967803799</v>
      </c>
      <c r="I17" s="46">
        <v>2.2799161425576521E-4</v>
      </c>
      <c r="J17" s="45">
        <v>87.83</v>
      </c>
    </row>
    <row r="18" spans="1:10">
      <c r="A18" s="45">
        <v>2</v>
      </c>
      <c r="B18" s="45">
        <v>2008</v>
      </c>
      <c r="C18" s="45" t="s">
        <v>149</v>
      </c>
      <c r="D18" s="49">
        <v>67.423217284622694</v>
      </c>
      <c r="E18" s="49">
        <v>92073.776360000003</v>
      </c>
      <c r="F18" s="45">
        <v>7004</v>
      </c>
      <c r="G18" s="45">
        <v>810.71</v>
      </c>
      <c r="H18" s="45">
        <v>6.3561076606958897</v>
      </c>
      <c r="I18" s="46">
        <v>7.0994008944392888E-3</v>
      </c>
      <c r="J18" s="45">
        <v>77.23</v>
      </c>
    </row>
    <row r="19" spans="1:10">
      <c r="A19" s="45">
        <v>2</v>
      </c>
      <c r="B19" s="45">
        <v>2009</v>
      </c>
      <c r="C19" s="45" t="s">
        <v>149</v>
      </c>
      <c r="D19" s="49">
        <v>74.889224859295993</v>
      </c>
      <c r="E19" s="49">
        <v>90576.480397249994</v>
      </c>
      <c r="F19" s="45">
        <v>5537.4</v>
      </c>
      <c r="G19" s="45">
        <v>950.4</v>
      </c>
      <c r="H19" s="45">
        <v>6.7369669580018599</v>
      </c>
      <c r="I19" s="46">
        <v>7.2640497034735961E-3</v>
      </c>
      <c r="J19" s="45">
        <v>78.010000000000005</v>
      </c>
    </row>
    <row r="20" spans="1:10">
      <c r="A20" s="45">
        <v>2</v>
      </c>
      <c r="B20" s="45">
        <v>2010</v>
      </c>
      <c r="C20" s="45" t="s">
        <v>149</v>
      </c>
      <c r="D20" s="49">
        <v>85.379000938234199</v>
      </c>
      <c r="E20" s="49">
        <v>93658.454444999996</v>
      </c>
      <c r="F20" s="45">
        <v>6117.5</v>
      </c>
      <c r="G20" s="45">
        <v>1151.9000000000001</v>
      </c>
      <c r="H20" s="45">
        <v>6.9948499858330697</v>
      </c>
      <c r="I20" s="46">
        <v>5.8042505198604303E-3</v>
      </c>
      <c r="J20" s="45">
        <v>79.55</v>
      </c>
    </row>
    <row r="21" spans="1:10">
      <c r="A21" s="45">
        <v>2</v>
      </c>
      <c r="B21" s="45">
        <v>2011</v>
      </c>
      <c r="C21" s="45" t="s">
        <v>149</v>
      </c>
      <c r="D21" s="49">
        <v>98.396022983671401</v>
      </c>
      <c r="E21" s="49">
        <v>95496.061403999993</v>
      </c>
      <c r="F21" s="45">
        <v>10605.4</v>
      </c>
      <c r="G21" s="45">
        <v>1384.7</v>
      </c>
      <c r="H21" s="45">
        <v>7.3796321526095499</v>
      </c>
      <c r="I21" s="46">
        <v>4.7302324141986199E-3</v>
      </c>
      <c r="J21" s="45">
        <v>80.430000000000007</v>
      </c>
    </row>
    <row r="22" spans="1:10">
      <c r="A22" s="45">
        <v>2</v>
      </c>
      <c r="B22" s="45">
        <v>2012</v>
      </c>
      <c r="C22" s="45" t="s">
        <v>149</v>
      </c>
      <c r="D22" s="49">
        <v>155.21451036871801</v>
      </c>
      <c r="E22" s="49">
        <v>107067.6362175</v>
      </c>
      <c r="F22" s="45">
        <v>11729.6</v>
      </c>
      <c r="G22" s="45">
        <v>1663.02</v>
      </c>
      <c r="H22" s="45">
        <v>7.7493224646603602</v>
      </c>
      <c r="I22" s="46">
        <v>3.5119433877825019E-3</v>
      </c>
      <c r="J22" s="45">
        <v>81.55</v>
      </c>
    </row>
    <row r="23" spans="1:10">
      <c r="A23" s="45">
        <v>2</v>
      </c>
      <c r="B23" s="45">
        <v>2013</v>
      </c>
      <c r="C23" s="45" t="s">
        <v>149</v>
      </c>
      <c r="D23" s="49">
        <v>165.91797146826701</v>
      </c>
      <c r="E23" s="49">
        <v>106135.588131</v>
      </c>
      <c r="F23" s="45">
        <v>13301.3</v>
      </c>
      <c r="G23" s="45">
        <v>1983.99</v>
      </c>
      <c r="H23" s="45">
        <v>7.9979993179797297</v>
      </c>
      <c r="I23" s="46">
        <v>3.8893228825333578E-3</v>
      </c>
      <c r="J23" s="45">
        <v>82.29</v>
      </c>
    </row>
    <row r="24" spans="1:10">
      <c r="A24" s="45">
        <v>2</v>
      </c>
      <c r="B24" s="45">
        <v>2014</v>
      </c>
      <c r="C24" s="45" t="s">
        <v>149</v>
      </c>
      <c r="D24" s="49">
        <v>193.38019853004499</v>
      </c>
      <c r="E24" s="49">
        <v>111798.68855525</v>
      </c>
      <c r="F24" s="45">
        <v>15271.7</v>
      </c>
      <c r="G24" s="45">
        <v>2244.94</v>
      </c>
      <c r="H24" s="45">
        <v>8.1155208815467699</v>
      </c>
      <c r="I24" s="46">
        <v>5.5614489980867991E-3</v>
      </c>
      <c r="J24" s="45">
        <v>82.55</v>
      </c>
    </row>
    <row r="25" spans="1:10">
      <c r="A25" s="45">
        <v>2</v>
      </c>
      <c r="B25" s="45">
        <v>2015</v>
      </c>
      <c r="C25" s="45" t="s">
        <v>149</v>
      </c>
      <c r="D25" s="49">
        <v>213.933361364571</v>
      </c>
      <c r="E25" s="49">
        <v>107057.30028225</v>
      </c>
      <c r="F25" s="45">
        <v>17059</v>
      </c>
      <c r="G25" s="45">
        <v>2591.19</v>
      </c>
      <c r="H25" s="45">
        <v>8.6015343398499908</v>
      </c>
      <c r="I25" s="46">
        <v>6.292679090980577E-3</v>
      </c>
      <c r="J25" s="45">
        <v>82.88</v>
      </c>
    </row>
    <row r="26" spans="1:10">
      <c r="A26" s="45">
        <v>2</v>
      </c>
      <c r="B26" s="45">
        <v>2016</v>
      </c>
      <c r="C26" s="45" t="s">
        <v>149</v>
      </c>
      <c r="D26" s="49">
        <v>239.44163185238901</v>
      </c>
      <c r="E26" s="49">
        <v>118617.233825</v>
      </c>
      <c r="F26" s="45">
        <v>18811</v>
      </c>
      <c r="G26" s="45">
        <v>2920.27</v>
      </c>
      <c r="H26" s="45">
        <v>8.8125457701722407</v>
      </c>
      <c r="I26" s="46">
        <v>2.7457460906440499E-3</v>
      </c>
      <c r="J26" s="45">
        <v>83.27</v>
      </c>
    </row>
    <row r="27" spans="1:10">
      <c r="A27" s="45">
        <v>2</v>
      </c>
      <c r="B27" s="45">
        <v>2017</v>
      </c>
      <c r="C27" s="45" t="s">
        <v>149</v>
      </c>
      <c r="D27" s="49">
        <v>276.70124811095502</v>
      </c>
      <c r="E27" s="49">
        <v>120593.3241265</v>
      </c>
      <c r="F27" s="45">
        <v>20769</v>
      </c>
      <c r="G27" s="45">
        <v>3292.13</v>
      </c>
      <c r="H27" s="45">
        <v>8.8239423265852306</v>
      </c>
      <c r="I27" s="46">
        <v>1.9861762840837033E-3</v>
      </c>
      <c r="J27" s="45">
        <v>83.569999999999894</v>
      </c>
    </row>
    <row r="28" spans="1:10">
      <c r="A28" s="45">
        <v>2</v>
      </c>
      <c r="B28" s="45">
        <v>2018</v>
      </c>
      <c r="C28" s="45" t="s">
        <v>149</v>
      </c>
      <c r="D28" s="49">
        <v>295.52135643682499</v>
      </c>
      <c r="E28" s="49">
        <v>114993.7325235</v>
      </c>
      <c r="F28" s="45">
        <v>22651</v>
      </c>
      <c r="G28" s="45">
        <v>3841</v>
      </c>
      <c r="H28" s="45">
        <v>8.87192625111763</v>
      </c>
      <c r="I28" s="46">
        <v>1.6939605789239871E-3</v>
      </c>
      <c r="J28" s="45">
        <v>83.95</v>
      </c>
    </row>
    <row r="29" spans="1:10">
      <c r="A29" s="45">
        <v>2</v>
      </c>
      <c r="B29" s="45">
        <v>2019</v>
      </c>
      <c r="C29" s="45" t="s">
        <v>149</v>
      </c>
      <c r="D29" s="49">
        <v>316.325249173445</v>
      </c>
      <c r="E29" s="49">
        <v>109172.93671975</v>
      </c>
      <c r="F29" s="45">
        <v>24497</v>
      </c>
      <c r="G29" s="45">
        <v>4235.22</v>
      </c>
      <c r="H29" s="45">
        <v>8.9109904946567209</v>
      </c>
      <c r="I29" s="46">
        <v>2.8804976785673443E-3</v>
      </c>
      <c r="J29" s="45">
        <v>84.31</v>
      </c>
    </row>
    <row r="30" spans="1:10">
      <c r="A30" s="45">
        <v>2</v>
      </c>
      <c r="B30" s="45">
        <v>2020</v>
      </c>
      <c r="C30" s="45" t="s">
        <v>149</v>
      </c>
      <c r="D30" s="49">
        <v>147.25016017842901</v>
      </c>
      <c r="E30" s="49">
        <v>60561.6083125</v>
      </c>
      <c r="F30" s="45">
        <v>14124</v>
      </c>
      <c r="G30" s="45">
        <v>1331.42</v>
      </c>
      <c r="H30" s="45">
        <v>9.0757798785804908</v>
      </c>
      <c r="I30" s="46">
        <v>1.7342658970300718E-3</v>
      </c>
      <c r="J30" s="45">
        <v>84.7</v>
      </c>
    </row>
    <row r="31" spans="1:10">
      <c r="A31" s="45">
        <v>2</v>
      </c>
      <c r="B31" s="45">
        <v>2021</v>
      </c>
      <c r="C31" s="45" t="s">
        <v>149</v>
      </c>
      <c r="D31" s="49">
        <v>168.86140569659401</v>
      </c>
      <c r="E31" s="49">
        <v>67021.766859249998</v>
      </c>
      <c r="F31" s="45">
        <v>17894</v>
      </c>
      <c r="G31" s="45">
        <v>1968.81</v>
      </c>
      <c r="H31" s="45">
        <v>8.8086680621067206</v>
      </c>
      <c r="I31" s="46">
        <v>1.992682685652131E-4</v>
      </c>
      <c r="J31" s="45">
        <v>84.88</v>
      </c>
    </row>
    <row r="32" spans="1:10">
      <c r="A32" s="45">
        <v>2</v>
      </c>
      <c r="B32" s="45">
        <v>2022</v>
      </c>
      <c r="C32" s="45" t="s">
        <v>149</v>
      </c>
      <c r="D32" s="49">
        <v>80.673947557438396</v>
      </c>
      <c r="E32" s="49">
        <v>45285.528440000002</v>
      </c>
      <c r="F32" s="45">
        <v>11212</v>
      </c>
      <c r="G32" s="45">
        <v>773.06</v>
      </c>
      <c r="H32" s="45">
        <v>8.7013464030391603</v>
      </c>
      <c r="I32" s="46">
        <v>9.5236861296305216E-4</v>
      </c>
      <c r="J32" s="45">
        <v>85.11</v>
      </c>
    </row>
    <row r="33" spans="1:10">
      <c r="A33" s="45">
        <v>2</v>
      </c>
      <c r="B33" s="45">
        <v>2023</v>
      </c>
      <c r="C33" s="45" t="s">
        <v>149</v>
      </c>
      <c r="D33" s="49">
        <v>248.356622132621</v>
      </c>
      <c r="E33" s="49">
        <v>72640.223192000005</v>
      </c>
      <c r="F33" s="45">
        <v>23559</v>
      </c>
      <c r="G33" s="45">
        <v>2215.41</v>
      </c>
      <c r="H33" s="45">
        <v>8.1143247091553405</v>
      </c>
      <c r="I33" s="46">
        <v>2.6382258723642469E-3</v>
      </c>
      <c r="J33" s="45">
        <v>85.489999999999895</v>
      </c>
    </row>
    <row r="34" spans="1:10">
      <c r="A34" s="45">
        <v>3</v>
      </c>
      <c r="B34" s="45">
        <v>2008</v>
      </c>
      <c r="C34" s="45" t="s">
        <v>150</v>
      </c>
      <c r="D34" s="49">
        <v>135.33749482208501</v>
      </c>
      <c r="E34" s="49">
        <v>331658.62562191999</v>
      </c>
      <c r="F34" s="45">
        <v>9747</v>
      </c>
      <c r="G34" s="45">
        <v>535.45000000000005</v>
      </c>
      <c r="H34" s="45">
        <v>6.1903154058531502</v>
      </c>
      <c r="I34" s="46">
        <v>3.2662897616287383E-3</v>
      </c>
      <c r="J34" s="45">
        <v>41.9</v>
      </c>
    </row>
    <row r="35" spans="1:10">
      <c r="A35" s="45">
        <v>3</v>
      </c>
      <c r="B35" s="45">
        <v>2009</v>
      </c>
      <c r="C35" s="45" t="s">
        <v>150</v>
      </c>
      <c r="D35" s="49">
        <v>145.36926970161599</v>
      </c>
      <c r="E35" s="49">
        <v>402033.92539798003</v>
      </c>
      <c r="F35" s="45">
        <v>12164</v>
      </c>
      <c r="G35" s="45">
        <v>688.7</v>
      </c>
      <c r="H35" s="45">
        <v>6.49526555593701</v>
      </c>
      <c r="I35" s="46">
        <v>2.0871321499013806E-3</v>
      </c>
      <c r="J35" s="45">
        <v>43.74</v>
      </c>
    </row>
    <row r="36" spans="1:10">
      <c r="A36" s="45">
        <v>3</v>
      </c>
      <c r="B36" s="45">
        <v>2010</v>
      </c>
      <c r="C36" s="45" t="s">
        <v>150</v>
      </c>
      <c r="D36" s="49">
        <v>176.36329170587501</v>
      </c>
      <c r="E36" s="49">
        <v>183429.01551960999</v>
      </c>
      <c r="F36" s="45">
        <v>14851</v>
      </c>
      <c r="G36" s="45">
        <v>890.84</v>
      </c>
      <c r="H36" s="45">
        <v>6.7080840838530698</v>
      </c>
      <c r="I36" s="46">
        <v>1.4487865405398192E-3</v>
      </c>
      <c r="J36" s="45">
        <v>44.5</v>
      </c>
    </row>
    <row r="37" spans="1:10">
      <c r="A37" s="45">
        <v>3</v>
      </c>
      <c r="B37" s="45">
        <v>2011</v>
      </c>
      <c r="C37" s="45" t="s">
        <v>150</v>
      </c>
      <c r="D37" s="49">
        <v>209.95768063098001</v>
      </c>
      <c r="E37" s="49">
        <v>327716.15795828</v>
      </c>
      <c r="F37" s="45">
        <v>18627</v>
      </c>
      <c r="G37" s="45">
        <v>1192.21</v>
      </c>
      <c r="H37" s="45">
        <v>7.0021559544036203</v>
      </c>
      <c r="I37" s="46">
        <v>2.6651081814996497E-3</v>
      </c>
      <c r="J37" s="45">
        <v>45.59</v>
      </c>
    </row>
    <row r="38" spans="1:10">
      <c r="A38" s="45">
        <v>3</v>
      </c>
      <c r="B38" s="45">
        <v>2012</v>
      </c>
      <c r="C38" s="45" t="s">
        <v>150</v>
      </c>
      <c r="D38" s="49">
        <v>230.87007394922699</v>
      </c>
      <c r="E38" s="49">
        <v>321819.89314055</v>
      </c>
      <c r="F38" s="45">
        <v>22911</v>
      </c>
      <c r="G38" s="45">
        <v>1553.91</v>
      </c>
      <c r="H38" s="45">
        <v>7.3658128372094698</v>
      </c>
      <c r="I38" s="46">
        <v>2.4447755325863155E-3</v>
      </c>
      <c r="J38" s="45">
        <v>46.6</v>
      </c>
    </row>
    <row r="39" spans="1:10">
      <c r="A39" s="45">
        <v>3</v>
      </c>
      <c r="B39" s="45">
        <v>2013</v>
      </c>
      <c r="C39" s="45" t="s">
        <v>150</v>
      </c>
      <c r="D39" s="49">
        <v>193.939538038991</v>
      </c>
      <c r="E39" s="49">
        <v>314786.17995621997</v>
      </c>
      <c r="F39" s="45">
        <v>26988</v>
      </c>
      <c r="G39" s="45">
        <v>1973.82</v>
      </c>
      <c r="H39" s="45">
        <v>7.3581937527330297</v>
      </c>
      <c r="I39" s="46">
        <v>5.1969433866463572E-3</v>
      </c>
      <c r="J39" s="45">
        <v>48.02</v>
      </c>
    </row>
    <row r="40" spans="1:10">
      <c r="A40" s="45">
        <v>3</v>
      </c>
      <c r="B40" s="45">
        <v>2014</v>
      </c>
      <c r="C40" s="45" t="s">
        <v>150</v>
      </c>
      <c r="D40" s="49">
        <v>221.33499971509201</v>
      </c>
      <c r="E40" s="49">
        <v>284762.11797690002</v>
      </c>
      <c r="F40" s="45">
        <v>31368</v>
      </c>
      <c r="G40" s="45">
        <v>2528.66</v>
      </c>
      <c r="H40" s="45">
        <v>7.5817196401253097</v>
      </c>
      <c r="I40" s="46">
        <v>8.8453805077414165E-3</v>
      </c>
      <c r="J40" s="45">
        <v>49.36</v>
      </c>
    </row>
    <row r="41" spans="1:10">
      <c r="A41" s="45">
        <v>3</v>
      </c>
      <c r="B41" s="45">
        <v>2015</v>
      </c>
      <c r="C41" s="45" t="s">
        <v>150</v>
      </c>
      <c r="D41" s="49">
        <v>223.90074018502699</v>
      </c>
      <c r="E41" s="49">
        <v>280843.5641812</v>
      </c>
      <c r="F41" s="45">
        <v>37060</v>
      </c>
      <c r="G41" s="45">
        <v>3395.6</v>
      </c>
      <c r="H41" s="45">
        <v>7.9536697786498003</v>
      </c>
      <c r="I41" s="46">
        <v>5.4016995132849278E-3</v>
      </c>
      <c r="J41" s="45">
        <v>51.67</v>
      </c>
    </row>
    <row r="42" spans="1:10">
      <c r="A42" s="45">
        <v>3</v>
      </c>
      <c r="B42" s="45">
        <v>2016</v>
      </c>
      <c r="C42" s="45" t="s">
        <v>150</v>
      </c>
      <c r="D42" s="49">
        <v>242.62876138901399</v>
      </c>
      <c r="E42" s="49">
        <v>283606.05379283999</v>
      </c>
      <c r="F42" s="45">
        <v>46532</v>
      </c>
      <c r="G42" s="45">
        <v>4610.13</v>
      </c>
      <c r="H42" s="45">
        <v>8.3197173868506002</v>
      </c>
      <c r="I42" s="46">
        <v>2.3100344926970315E-3</v>
      </c>
      <c r="J42" s="45">
        <v>53.87</v>
      </c>
    </row>
    <row r="43" spans="1:10">
      <c r="A43" s="45">
        <v>3</v>
      </c>
      <c r="B43" s="45">
        <v>2017</v>
      </c>
      <c r="C43" s="45" t="s">
        <v>150</v>
      </c>
      <c r="D43" s="49">
        <v>281.88581706456898</v>
      </c>
      <c r="E43" s="49">
        <v>295855.74958225002</v>
      </c>
      <c r="F43" s="45">
        <v>57074</v>
      </c>
      <c r="G43" s="45">
        <v>6089.6</v>
      </c>
      <c r="H43" s="45">
        <v>8.49249057877587</v>
      </c>
      <c r="I43" s="46">
        <v>3.1113592418094173E-3</v>
      </c>
      <c r="J43" s="45">
        <v>55.74</v>
      </c>
    </row>
    <row r="44" spans="1:10">
      <c r="A44" s="45">
        <v>3</v>
      </c>
      <c r="B44" s="45">
        <v>2018</v>
      </c>
      <c r="C44" s="45" t="s">
        <v>150</v>
      </c>
      <c r="D44" s="49">
        <v>305.73764812875203</v>
      </c>
      <c r="E44" s="49">
        <v>281927.40149726003</v>
      </c>
      <c r="F44" s="45">
        <v>67611</v>
      </c>
      <c r="G44" s="45">
        <v>7580.21</v>
      </c>
      <c r="H44" s="45">
        <v>8.6946696965469901</v>
      </c>
      <c r="I44" s="46">
        <v>9.0348755294914138E-3</v>
      </c>
      <c r="J44" s="45">
        <v>57.33</v>
      </c>
    </row>
    <row r="45" spans="1:10">
      <c r="A45" s="45">
        <v>3</v>
      </c>
      <c r="B45" s="45">
        <v>2019</v>
      </c>
      <c r="C45" s="45" t="s">
        <v>150</v>
      </c>
      <c r="D45" s="49">
        <v>321.326762539946</v>
      </c>
      <c r="E45" s="49">
        <v>292144.88312627003</v>
      </c>
      <c r="F45" s="45">
        <v>78078.899999999994</v>
      </c>
      <c r="G45" s="45">
        <v>9248.69</v>
      </c>
      <c r="H45" s="45">
        <v>8.9382691470385502</v>
      </c>
      <c r="I45" s="46">
        <v>3.3055506436553968E-3</v>
      </c>
      <c r="J45" s="45">
        <v>58.77</v>
      </c>
    </row>
    <row r="46" spans="1:10">
      <c r="A46" s="45">
        <v>3</v>
      </c>
      <c r="B46" s="45">
        <v>2020</v>
      </c>
      <c r="C46" s="45" t="s">
        <v>150</v>
      </c>
      <c r="D46" s="49">
        <v>162.760584335304</v>
      </c>
      <c r="E46" s="49">
        <v>189549.47624304</v>
      </c>
      <c r="F46" s="45">
        <v>37952.5</v>
      </c>
      <c r="G46" s="45">
        <v>3674.7</v>
      </c>
      <c r="H46" s="45">
        <v>9.2001890209198098</v>
      </c>
      <c r="I46" s="46">
        <v>1.1088382301249131E-3</v>
      </c>
      <c r="J46" s="45">
        <v>60.07</v>
      </c>
    </row>
    <row r="47" spans="1:10">
      <c r="A47" s="45">
        <v>3</v>
      </c>
      <c r="B47" s="45">
        <v>2021</v>
      </c>
      <c r="C47" s="45" t="s">
        <v>150</v>
      </c>
      <c r="D47" s="49">
        <v>156.14876820842201</v>
      </c>
      <c r="E47" s="49">
        <v>165890.51372451999</v>
      </c>
      <c r="F47" s="45">
        <v>42861.3</v>
      </c>
      <c r="G47" s="45">
        <v>4424.42</v>
      </c>
      <c r="H47" s="45">
        <v>9.1233653579617808</v>
      </c>
      <c r="I47" s="46">
        <v>6.7609660140246109E-4</v>
      </c>
      <c r="J47" s="45">
        <v>61.14</v>
      </c>
    </row>
    <row r="48" spans="1:10">
      <c r="A48" s="45">
        <v>3</v>
      </c>
      <c r="B48" s="45">
        <v>2022</v>
      </c>
      <c r="C48" s="45" t="s">
        <v>150</v>
      </c>
      <c r="D48" s="49">
        <v>110.91076989274301</v>
      </c>
      <c r="E48" s="49">
        <v>160213.52506474001</v>
      </c>
      <c r="F48" s="45">
        <v>33156.9</v>
      </c>
      <c r="G48" s="45">
        <v>3008.88</v>
      </c>
      <c r="H48" s="45">
        <v>9.0453477973040002</v>
      </c>
      <c r="I48" s="46">
        <v>1.1607871730049811E-3</v>
      </c>
      <c r="J48" s="45">
        <v>61.65</v>
      </c>
    </row>
    <row r="49" spans="1:10">
      <c r="A49" s="45">
        <v>3</v>
      </c>
      <c r="B49" s="45">
        <v>2023</v>
      </c>
      <c r="C49" s="45" t="s">
        <v>150</v>
      </c>
      <c r="D49" s="49">
        <v>266.93067028871099</v>
      </c>
      <c r="E49" s="49">
        <v>218217.57781399999</v>
      </c>
      <c r="F49" s="45">
        <v>84400</v>
      </c>
      <c r="G49" s="45">
        <v>10116.200000000001</v>
      </c>
      <c r="H49" s="45">
        <v>8.4980103719994595</v>
      </c>
      <c r="I49" s="46">
        <v>1.6322273647511939E-3</v>
      </c>
      <c r="J49" s="45">
        <v>62.77</v>
      </c>
    </row>
    <row r="50" spans="1:10">
      <c r="A50" s="45">
        <v>4</v>
      </c>
      <c r="B50" s="45">
        <v>2008</v>
      </c>
      <c r="C50" s="45" t="s">
        <v>151</v>
      </c>
      <c r="D50" s="49">
        <v>130.061019045444</v>
      </c>
      <c r="E50" s="49">
        <v>240587.384405066</v>
      </c>
      <c r="F50" s="45">
        <v>9383.7999999999993</v>
      </c>
      <c r="G50" s="45">
        <v>721.3</v>
      </c>
      <c r="H50" s="45">
        <v>5.6419070709381103</v>
      </c>
      <c r="I50" s="46">
        <v>1.2935757398040221E-2</v>
      </c>
      <c r="J50" s="45">
        <v>45.11</v>
      </c>
    </row>
    <row r="51" spans="1:10">
      <c r="A51" s="45">
        <v>4</v>
      </c>
      <c r="B51" s="45">
        <v>2009</v>
      </c>
      <c r="C51" s="45" t="s">
        <v>151</v>
      </c>
      <c r="D51" s="49">
        <v>131.78147438147499</v>
      </c>
      <c r="E51" s="49">
        <v>251864.42097338001</v>
      </c>
      <c r="F51" s="45">
        <v>10610.7</v>
      </c>
      <c r="G51" s="45">
        <v>865.85</v>
      </c>
      <c r="H51" s="45">
        <v>6.0161571596983503</v>
      </c>
      <c r="I51" s="46">
        <v>1.0340419273757956E-2</v>
      </c>
      <c r="J51" s="45">
        <v>45.99</v>
      </c>
    </row>
    <row r="52" spans="1:10">
      <c r="A52" s="45">
        <v>4</v>
      </c>
      <c r="B52" s="45">
        <v>2010</v>
      </c>
      <c r="C52" s="45" t="s">
        <v>151</v>
      </c>
      <c r="D52" s="49">
        <v>149.008630908611</v>
      </c>
      <c r="E52" s="49">
        <v>193718.77426649799</v>
      </c>
      <c r="F52" s="45">
        <v>12496.8</v>
      </c>
      <c r="G52" s="45">
        <v>1052.26</v>
      </c>
      <c r="H52" s="45">
        <v>6.1569789855855603</v>
      </c>
      <c r="I52" s="46">
        <v>5.6778976014947502E-3</v>
      </c>
      <c r="J52" s="45">
        <v>48.05</v>
      </c>
    </row>
    <row r="53" spans="1:10">
      <c r="A53" s="45">
        <v>4</v>
      </c>
      <c r="B53" s="45">
        <v>2011</v>
      </c>
      <c r="C53" s="45" t="s">
        <v>151</v>
      </c>
      <c r="D53" s="49">
        <v>169.16850527657601</v>
      </c>
      <c r="E53" s="49">
        <v>236589.39679500001</v>
      </c>
      <c r="F53" s="45">
        <v>14974.8</v>
      </c>
      <c r="G53" s="45">
        <v>1305.0999999999999</v>
      </c>
      <c r="H53" s="45">
        <v>6.2747620212419397</v>
      </c>
      <c r="I53" s="46">
        <v>4.4704847224444084E-3</v>
      </c>
      <c r="J53" s="45">
        <v>49.79</v>
      </c>
    </row>
    <row r="54" spans="1:10">
      <c r="A54" s="45">
        <v>4</v>
      </c>
      <c r="B54" s="45">
        <v>2012</v>
      </c>
      <c r="C54" s="45" t="s">
        <v>151</v>
      </c>
      <c r="D54" s="49">
        <v>191.189815229533</v>
      </c>
      <c r="E54" s="49">
        <v>229810.30281769999</v>
      </c>
      <c r="F54" s="45">
        <v>19434</v>
      </c>
      <c r="G54" s="45">
        <v>1766.28</v>
      </c>
      <c r="H54" s="45">
        <v>6.6411821697405902</v>
      </c>
      <c r="I54" s="46">
        <v>5.1066125363326172E-3</v>
      </c>
      <c r="J54" s="45">
        <v>51.32</v>
      </c>
    </row>
    <row r="55" spans="1:10">
      <c r="A55" s="45">
        <v>4</v>
      </c>
      <c r="B55" s="45">
        <v>2013</v>
      </c>
      <c r="C55" s="45" t="s">
        <v>151</v>
      </c>
      <c r="D55" s="49">
        <v>211.12398889919899</v>
      </c>
      <c r="E55" s="49">
        <v>224227.2816321</v>
      </c>
      <c r="F55" s="45">
        <v>24605.200000000001</v>
      </c>
      <c r="G55" s="45">
        <v>2253.65</v>
      </c>
      <c r="H55" s="45">
        <v>6.8167358805949698</v>
      </c>
      <c r="I55" s="46">
        <v>9.0876363695840626E-3</v>
      </c>
      <c r="J55" s="45">
        <v>52.88</v>
      </c>
    </row>
    <row r="56" spans="1:10">
      <c r="A56" s="45">
        <v>4</v>
      </c>
      <c r="B56" s="45">
        <v>2014</v>
      </c>
      <c r="C56" s="45" t="s">
        <v>151</v>
      </c>
      <c r="D56" s="49">
        <v>226.16709288821201</v>
      </c>
      <c r="E56" s="49">
        <v>193862.07974399999</v>
      </c>
      <c r="F56" s="45">
        <v>29951.1</v>
      </c>
      <c r="G56" s="45">
        <v>2829.29</v>
      </c>
      <c r="H56" s="45">
        <v>6.9167150203536103</v>
      </c>
      <c r="I56" s="46">
        <v>5.3989634611384596E-3</v>
      </c>
      <c r="J56" s="45">
        <v>54.3</v>
      </c>
    </row>
    <row r="57" spans="1:10">
      <c r="A57" s="45">
        <v>4</v>
      </c>
      <c r="B57" s="45">
        <v>2015</v>
      </c>
      <c r="C57" s="45" t="s">
        <v>151</v>
      </c>
      <c r="D57" s="49">
        <v>253.87083596085699</v>
      </c>
      <c r="E57" s="49">
        <v>151495.65408635</v>
      </c>
      <c r="F57" s="45">
        <v>36007</v>
      </c>
      <c r="G57" s="45">
        <v>3428.91</v>
      </c>
      <c r="H57" s="45">
        <v>6.9930151229329596</v>
      </c>
      <c r="I57" s="46">
        <v>6.0632123901505266E-3</v>
      </c>
      <c r="J57" s="45">
        <v>55.87</v>
      </c>
    </row>
    <row r="58" spans="1:10">
      <c r="A58" s="45">
        <v>4</v>
      </c>
      <c r="B58" s="45">
        <v>2016</v>
      </c>
      <c r="C58" s="45" t="s">
        <v>151</v>
      </c>
      <c r="D58" s="49">
        <v>273.29732387860798</v>
      </c>
      <c r="E58" s="49">
        <v>161935.6970702</v>
      </c>
      <c r="F58" s="45">
        <v>44329.7</v>
      </c>
      <c r="G58" s="45">
        <v>4227.97</v>
      </c>
      <c r="H58" s="45">
        <v>7.2026611965232403</v>
      </c>
      <c r="I58" s="46">
        <v>6.7716382959560478E-3</v>
      </c>
      <c r="J58" s="45">
        <v>57.27</v>
      </c>
    </row>
    <row r="59" spans="1:10">
      <c r="A59" s="45">
        <v>4</v>
      </c>
      <c r="B59" s="45">
        <v>2017</v>
      </c>
      <c r="C59" s="45" t="s">
        <v>151</v>
      </c>
      <c r="D59" s="49">
        <v>321.16562729380502</v>
      </c>
      <c r="E59" s="49">
        <v>181766.76939500001</v>
      </c>
      <c r="F59" s="45">
        <v>56072.5</v>
      </c>
      <c r="G59" s="45">
        <v>5338.61</v>
      </c>
      <c r="H59" s="45">
        <v>7.4944302150315698</v>
      </c>
      <c r="I59" s="46">
        <v>8.751736789360148E-3</v>
      </c>
      <c r="J59" s="45">
        <v>58.59</v>
      </c>
    </row>
    <row r="60" spans="1:10">
      <c r="A60" s="45">
        <v>4</v>
      </c>
      <c r="B60" s="45">
        <v>2018</v>
      </c>
      <c r="C60" s="45" t="s">
        <v>151</v>
      </c>
      <c r="D60" s="49">
        <v>377.13775986415101</v>
      </c>
      <c r="E60" s="49">
        <v>177189.1304089</v>
      </c>
      <c r="F60" s="45">
        <v>70377.600000000006</v>
      </c>
      <c r="G60" s="45">
        <v>6699.46</v>
      </c>
      <c r="H60" s="45">
        <v>7.6563371664301796</v>
      </c>
      <c r="I60" s="46">
        <v>6.1848662982013358E-3</v>
      </c>
      <c r="J60" s="45">
        <v>59.85</v>
      </c>
    </row>
    <row r="61" spans="1:10">
      <c r="A61" s="45">
        <v>4</v>
      </c>
      <c r="B61" s="45">
        <v>2019</v>
      </c>
      <c r="C61" s="45" t="s">
        <v>151</v>
      </c>
      <c r="D61" s="49">
        <v>410.03171336410799</v>
      </c>
      <c r="E61" s="49">
        <v>173141.37505999999</v>
      </c>
      <c r="F61" s="45">
        <v>83390.100000000006</v>
      </c>
      <c r="G61" s="45">
        <v>7999.35</v>
      </c>
      <c r="H61" s="45">
        <v>7.9276850456157799</v>
      </c>
      <c r="I61" s="46">
        <v>6.4720251568505336E-3</v>
      </c>
      <c r="J61" s="45">
        <v>61.29</v>
      </c>
    </row>
    <row r="62" spans="1:10">
      <c r="A62" s="45">
        <v>4</v>
      </c>
      <c r="B62" s="45">
        <v>2020</v>
      </c>
      <c r="C62" s="45" t="s">
        <v>151</v>
      </c>
      <c r="D62" s="49">
        <v>242.482499362477</v>
      </c>
      <c r="E62" s="49">
        <v>87602.223352827394</v>
      </c>
      <c r="F62" s="45">
        <v>33252</v>
      </c>
      <c r="G62" s="45">
        <v>2919.71</v>
      </c>
      <c r="H62" s="45">
        <v>8.1628013534920605</v>
      </c>
      <c r="I62" s="46">
        <v>4.2093521459703031E-3</v>
      </c>
      <c r="J62" s="45">
        <v>62.53</v>
      </c>
    </row>
    <row r="63" spans="1:10">
      <c r="A63" s="45">
        <v>4</v>
      </c>
      <c r="B63" s="45">
        <v>2021</v>
      </c>
      <c r="C63" s="45" t="s">
        <v>151</v>
      </c>
      <c r="D63" s="49">
        <v>179.69377030684399</v>
      </c>
      <c r="E63" s="49">
        <v>91249.8781931056</v>
      </c>
      <c r="F63" s="45">
        <v>32815.4</v>
      </c>
      <c r="G63" s="45">
        <v>2920.54</v>
      </c>
      <c r="H63" s="45">
        <v>8.0564267675229804</v>
      </c>
      <c r="I63" s="46">
        <v>7.2148981372586215E-4</v>
      </c>
      <c r="J63" s="45">
        <v>63.42</v>
      </c>
    </row>
    <row r="64" spans="1:10">
      <c r="A64" s="45">
        <v>4</v>
      </c>
      <c r="B64" s="45">
        <v>2022</v>
      </c>
      <c r="C64" s="45" t="s">
        <v>151</v>
      </c>
      <c r="D64" s="49">
        <v>98.3365352689556</v>
      </c>
      <c r="E64" s="49">
        <v>89999.529547664904</v>
      </c>
      <c r="F64" s="45">
        <v>29048.9</v>
      </c>
      <c r="G64" s="45">
        <v>1452.99</v>
      </c>
      <c r="H64" s="45">
        <v>8.00869818298853</v>
      </c>
      <c r="I64" s="46">
        <v>3.4082109322339444E-4</v>
      </c>
      <c r="J64" s="45">
        <v>63.96</v>
      </c>
    </row>
    <row r="65" spans="1:10">
      <c r="A65" s="45">
        <v>4</v>
      </c>
      <c r="B65" s="45">
        <v>2023</v>
      </c>
      <c r="C65" s="45" t="s">
        <v>151</v>
      </c>
      <c r="D65" s="49">
        <v>237.735096374466</v>
      </c>
      <c r="E65" s="49">
        <v>125531.254484331</v>
      </c>
      <c r="F65" s="45">
        <v>36453</v>
      </c>
      <c r="G65" s="45">
        <v>3530.1</v>
      </c>
      <c r="H65" s="45">
        <v>7.5438028675015101</v>
      </c>
      <c r="I65" s="46">
        <v>1.7382841217290614E-3</v>
      </c>
      <c r="J65" s="45">
        <v>64.97</v>
      </c>
    </row>
    <row r="66" spans="1:10">
      <c r="A66" s="45">
        <v>5</v>
      </c>
      <c r="B66" s="45">
        <v>2008</v>
      </c>
      <c r="C66" s="45" t="s">
        <v>152</v>
      </c>
      <c r="D66" s="49">
        <v>72.075054583041407</v>
      </c>
      <c r="E66" s="49">
        <v>139175.694003752</v>
      </c>
      <c r="F66" s="45">
        <v>3198</v>
      </c>
      <c r="G66" s="45">
        <v>429.5</v>
      </c>
      <c r="H66" s="45">
        <v>4.45434729625351</v>
      </c>
      <c r="I66" s="46">
        <v>1.0484502056825792E-2</v>
      </c>
      <c r="J66" s="45">
        <v>51.71</v>
      </c>
    </row>
    <row r="67" spans="1:10">
      <c r="A67" s="45">
        <v>5</v>
      </c>
      <c r="B67" s="45">
        <v>2009</v>
      </c>
      <c r="C67" s="45" t="s">
        <v>152</v>
      </c>
      <c r="D67" s="49">
        <v>75.313491122290799</v>
      </c>
      <c r="E67" s="49">
        <v>153284.12811844799</v>
      </c>
      <c r="F67" s="45">
        <v>3880.2</v>
      </c>
      <c r="G67" s="45">
        <v>573.22</v>
      </c>
      <c r="H67" s="45">
        <v>4.7095302013123304</v>
      </c>
      <c r="I67" s="46">
        <v>7.5996759890859479E-3</v>
      </c>
      <c r="J67" s="45">
        <v>53.4</v>
      </c>
    </row>
    <row r="68" spans="1:10">
      <c r="A68" s="45">
        <v>5</v>
      </c>
      <c r="B68" s="45">
        <v>2010</v>
      </c>
      <c r="C68" s="45" t="s">
        <v>152</v>
      </c>
      <c r="D68" s="49">
        <v>108.836657362297</v>
      </c>
      <c r="E68" s="49">
        <v>153122.08067065</v>
      </c>
      <c r="F68" s="45">
        <v>4478</v>
      </c>
      <c r="G68" s="45">
        <v>692.92</v>
      </c>
      <c r="H68" s="45">
        <v>4.9972122737641103</v>
      </c>
      <c r="I68" s="46">
        <v>4.8662158188768007E-3</v>
      </c>
      <c r="J68" s="45">
        <v>55.5</v>
      </c>
    </row>
    <row r="69" spans="1:10">
      <c r="A69" s="45">
        <v>5</v>
      </c>
      <c r="B69" s="45">
        <v>2011</v>
      </c>
      <c r="C69" s="45" t="s">
        <v>152</v>
      </c>
      <c r="D69" s="49">
        <v>126.012096883648</v>
      </c>
      <c r="E69" s="49">
        <v>154928.70575775599</v>
      </c>
      <c r="F69" s="45">
        <v>5178</v>
      </c>
      <c r="G69" s="45">
        <v>847.28</v>
      </c>
      <c r="H69" s="45">
        <v>5.3706380281276598</v>
      </c>
      <c r="I69" s="46">
        <v>9.7849706606095016E-3</v>
      </c>
      <c r="J69" s="45">
        <v>57.04</v>
      </c>
    </row>
    <row r="70" spans="1:10">
      <c r="A70" s="45">
        <v>5</v>
      </c>
      <c r="B70" s="45">
        <v>2012</v>
      </c>
      <c r="C70" s="45" t="s">
        <v>152</v>
      </c>
      <c r="D70" s="49">
        <v>152.74171531258</v>
      </c>
      <c r="E70" s="49">
        <v>151412.91979489999</v>
      </c>
      <c r="F70" s="45">
        <v>5887.3</v>
      </c>
      <c r="G70" s="45">
        <v>1080.6500000000001</v>
      </c>
      <c r="H70" s="45">
        <v>5.5373342670185401</v>
      </c>
      <c r="I70" s="46">
        <v>5.316826411075613E-3</v>
      </c>
      <c r="J70" s="45">
        <v>58.42</v>
      </c>
    </row>
    <row r="71" spans="1:10">
      <c r="A71" s="45">
        <v>5</v>
      </c>
      <c r="B71" s="45">
        <v>2013</v>
      </c>
      <c r="C71" s="45" t="s">
        <v>152</v>
      </c>
      <c r="D71" s="49">
        <v>152.86776875069799</v>
      </c>
      <c r="E71" s="49">
        <v>159651.438775002</v>
      </c>
      <c r="F71" s="45">
        <v>6612.8</v>
      </c>
      <c r="G71" s="45">
        <v>1343.73</v>
      </c>
      <c r="H71" s="45">
        <v>5.8861040314501603</v>
      </c>
      <c r="I71" s="46">
        <v>1.6391515848938172E-2</v>
      </c>
      <c r="J71" s="45">
        <v>59.82</v>
      </c>
    </row>
    <row r="72" spans="1:10">
      <c r="A72" s="45">
        <v>5</v>
      </c>
      <c r="B72" s="45">
        <v>2014</v>
      </c>
      <c r="C72" s="45" t="s">
        <v>152</v>
      </c>
      <c r="D72" s="49">
        <v>161.79127014247601</v>
      </c>
      <c r="E72" s="49">
        <v>157986.55756014999</v>
      </c>
      <c r="F72" s="45">
        <v>7415</v>
      </c>
      <c r="G72" s="45">
        <v>1744.97</v>
      </c>
      <c r="H72" s="45">
        <v>6.12249280951439</v>
      </c>
      <c r="I72" s="46">
        <v>1.9345832397774619E-2</v>
      </c>
      <c r="J72" s="45">
        <v>60.97</v>
      </c>
    </row>
    <row r="73" spans="1:10">
      <c r="A73" s="45">
        <v>5</v>
      </c>
      <c r="B73" s="45">
        <v>2015</v>
      </c>
      <c r="C73" s="45" t="s">
        <v>152</v>
      </c>
      <c r="D73" s="49">
        <v>183.04144337945101</v>
      </c>
      <c r="E73" s="49">
        <v>161994.66282559</v>
      </c>
      <c r="F73" s="45">
        <v>8352</v>
      </c>
      <c r="G73" s="45">
        <v>2193.77</v>
      </c>
      <c r="H73" s="45">
        <v>6.4520489544372301</v>
      </c>
      <c r="I73" s="46">
        <v>1.0650660001941183E-2</v>
      </c>
      <c r="J73" s="45">
        <v>62.09</v>
      </c>
    </row>
    <row r="74" spans="1:10">
      <c r="A74" s="45">
        <v>5</v>
      </c>
      <c r="B74" s="45">
        <v>2016</v>
      </c>
      <c r="C74" s="45" t="s">
        <v>152</v>
      </c>
      <c r="D74" s="49">
        <v>201.14944774320799</v>
      </c>
      <c r="E74" s="49">
        <v>137690.8354404</v>
      </c>
      <c r="F74" s="45">
        <v>9627</v>
      </c>
      <c r="G74" s="45">
        <v>2635.56</v>
      </c>
      <c r="H74" s="45">
        <v>6.6528630293533499</v>
      </c>
      <c r="I74" s="46">
        <v>9.322508090243509E-3</v>
      </c>
      <c r="J74" s="45">
        <v>63.4</v>
      </c>
    </row>
    <row r="75" spans="1:10">
      <c r="A75" s="45">
        <v>5</v>
      </c>
      <c r="B75" s="45">
        <v>2017</v>
      </c>
      <c r="C75" s="45" t="s">
        <v>152</v>
      </c>
      <c r="D75" s="49">
        <v>236.289512294611</v>
      </c>
      <c r="E75" s="49">
        <v>172969.0043494</v>
      </c>
      <c r="F75" s="45">
        <v>11461</v>
      </c>
      <c r="G75" s="45">
        <v>3358.59</v>
      </c>
      <c r="H75" s="45">
        <v>7.0228680860826396</v>
      </c>
      <c r="I75" s="46">
        <v>9.0156464041095882E-3</v>
      </c>
      <c r="J75" s="45">
        <v>64.599999999999895</v>
      </c>
    </row>
    <row r="76" spans="1:10">
      <c r="A76" s="45">
        <v>5</v>
      </c>
      <c r="B76" s="45">
        <v>2018</v>
      </c>
      <c r="C76" s="45" t="s">
        <v>152</v>
      </c>
      <c r="D76" s="49">
        <v>259.62055058649997</v>
      </c>
      <c r="E76" s="49">
        <v>159017.858396328</v>
      </c>
      <c r="F76" s="45">
        <v>12856.1</v>
      </c>
      <c r="G76" s="45">
        <v>3924.01</v>
      </c>
      <c r="H76" s="45">
        <v>7.3244899793485301</v>
      </c>
      <c r="I76" s="46">
        <v>6.6871791857685834E-3</v>
      </c>
      <c r="J76" s="45">
        <v>65.510000000000005</v>
      </c>
    </row>
    <row r="77" spans="1:10">
      <c r="A77" s="45">
        <v>5</v>
      </c>
      <c r="B77" s="45">
        <v>2019</v>
      </c>
      <c r="C77" s="45" t="s">
        <v>152</v>
      </c>
      <c r="D77" s="49">
        <v>279.51342098937499</v>
      </c>
      <c r="E77" s="49">
        <v>156163.72379041399</v>
      </c>
      <c r="F77" s="45">
        <v>19317</v>
      </c>
      <c r="G77" s="45">
        <v>4558.5200000000004</v>
      </c>
      <c r="H77" s="45">
        <v>7.6520707461164799</v>
      </c>
      <c r="I77" s="46">
        <v>4.6605539882021031E-3</v>
      </c>
      <c r="J77" s="45">
        <v>66.459999999999894</v>
      </c>
    </row>
    <row r="78" spans="1:10">
      <c r="A78" s="45">
        <v>5</v>
      </c>
      <c r="B78" s="45">
        <v>2020</v>
      </c>
      <c r="C78" s="45" t="s">
        <v>152</v>
      </c>
      <c r="D78" s="49">
        <v>145.087218006672</v>
      </c>
      <c r="E78" s="49">
        <v>103533.93224277</v>
      </c>
      <c r="F78" s="45">
        <v>12494.4</v>
      </c>
      <c r="G78" s="45">
        <v>2404.06</v>
      </c>
      <c r="H78" s="45">
        <v>7.8539930872242403</v>
      </c>
      <c r="I78" s="46">
        <v>2.7584500500214375E-3</v>
      </c>
      <c r="J78" s="45">
        <v>67.48</v>
      </c>
    </row>
    <row r="79" spans="1:10">
      <c r="A79" s="45">
        <v>5</v>
      </c>
      <c r="B79" s="45">
        <v>2021</v>
      </c>
      <c r="C79" s="45" t="s">
        <v>152</v>
      </c>
      <c r="D79" s="49">
        <v>157.05640957599999</v>
      </c>
      <c r="E79" s="49">
        <v>100131.00683976</v>
      </c>
      <c r="F79" s="45">
        <v>13127</v>
      </c>
      <c r="G79" s="45">
        <v>1460.49</v>
      </c>
      <c r="H79" s="45">
        <v>7.8640356590724503</v>
      </c>
      <c r="I79" s="46">
        <v>3.9183069234231035E-3</v>
      </c>
      <c r="J79" s="45">
        <v>68.209999999999894</v>
      </c>
    </row>
    <row r="80" spans="1:10">
      <c r="A80" s="45">
        <v>5</v>
      </c>
      <c r="B80" s="45">
        <v>2022</v>
      </c>
      <c r="C80" s="45" t="s">
        <v>152</v>
      </c>
      <c r="D80" s="49">
        <v>91.880769467401805</v>
      </c>
      <c r="E80" s="49">
        <v>79404.487593049998</v>
      </c>
      <c r="F80" s="45">
        <v>9249.1</v>
      </c>
      <c r="G80" s="45">
        <v>1053.92</v>
      </c>
      <c r="H80" s="45">
        <v>7.90100705199242</v>
      </c>
      <c r="I80" s="46">
        <v>1.1367505513304066E-3</v>
      </c>
      <c r="J80" s="45">
        <v>68.599999999999895</v>
      </c>
    </row>
    <row r="81" spans="1:10">
      <c r="A81" s="45">
        <v>5</v>
      </c>
      <c r="B81" s="45">
        <v>2023</v>
      </c>
      <c r="C81" s="45" t="s">
        <v>152</v>
      </c>
      <c r="D81" s="49">
        <v>246.89810860397401</v>
      </c>
      <c r="E81" s="49">
        <v>139561.50139700001</v>
      </c>
      <c r="F81" s="45">
        <v>23000</v>
      </c>
      <c r="G81" s="45">
        <v>3350</v>
      </c>
      <c r="H81" s="45">
        <v>7.4541410781466801</v>
      </c>
      <c r="I81" s="46">
        <v>1.6183517219761775E-3</v>
      </c>
      <c r="J81" s="45">
        <v>69.58</v>
      </c>
    </row>
    <row r="82" spans="1:10">
      <c r="A82" s="45">
        <v>6</v>
      </c>
      <c r="B82" s="45">
        <v>2008</v>
      </c>
      <c r="C82" s="45" t="s">
        <v>153</v>
      </c>
      <c r="D82" s="49">
        <v>201.333605530798</v>
      </c>
      <c r="E82" s="49">
        <v>434143.43686925003</v>
      </c>
      <c r="F82" s="45">
        <v>19836</v>
      </c>
      <c r="G82" s="45">
        <v>1635.5</v>
      </c>
      <c r="H82" s="45">
        <v>6.9469759921354202</v>
      </c>
      <c r="I82" s="46">
        <v>3.5339116719242903E-3</v>
      </c>
      <c r="J82" s="45">
        <v>60.05</v>
      </c>
    </row>
    <row r="83" spans="1:10">
      <c r="A83" s="45">
        <v>6</v>
      </c>
      <c r="B83" s="45">
        <v>2009</v>
      </c>
      <c r="C83" s="45" t="s">
        <v>153</v>
      </c>
      <c r="D83" s="49">
        <v>213.750877413301</v>
      </c>
      <c r="E83" s="49">
        <v>416795.03326900001</v>
      </c>
      <c r="F83" s="45">
        <v>24195</v>
      </c>
      <c r="G83" s="45">
        <v>2098.8000000000002</v>
      </c>
      <c r="H83" s="45">
        <v>7.22766249872865</v>
      </c>
      <c r="I83" s="46">
        <v>3.3363093217462152E-3</v>
      </c>
      <c r="J83" s="45">
        <v>60.35</v>
      </c>
    </row>
    <row r="84" spans="1:10">
      <c r="A84" s="45">
        <v>6</v>
      </c>
      <c r="B84" s="45">
        <v>2010</v>
      </c>
      <c r="C84" s="45" t="s">
        <v>153</v>
      </c>
      <c r="D84" s="49">
        <v>234.72265285460699</v>
      </c>
      <c r="E84" s="49">
        <v>335584.99906</v>
      </c>
      <c r="F84" s="45">
        <v>28278</v>
      </c>
      <c r="G84" s="45">
        <v>2533.4</v>
      </c>
      <c r="H84" s="45">
        <v>7.3530819205154296</v>
      </c>
      <c r="I84" s="46">
        <v>2.3182973914681235E-3</v>
      </c>
      <c r="J84" s="45">
        <v>62.1</v>
      </c>
    </row>
    <row r="85" spans="1:10">
      <c r="A85" s="45">
        <v>6</v>
      </c>
      <c r="B85" s="45">
        <v>2011</v>
      </c>
      <c r="C85" s="45" t="s">
        <v>153</v>
      </c>
      <c r="D85" s="49">
        <v>245.52895828351501</v>
      </c>
      <c r="E85" s="49">
        <v>346156.04025157</v>
      </c>
      <c r="F85" s="45">
        <v>32564</v>
      </c>
      <c r="G85" s="45">
        <v>3159.3</v>
      </c>
      <c r="H85" s="45">
        <v>7.5652752818989297</v>
      </c>
      <c r="I85" s="46">
        <v>1.5472171107021896E-3</v>
      </c>
      <c r="J85" s="45">
        <v>64.05</v>
      </c>
    </row>
    <row r="86" spans="1:10">
      <c r="A86" s="45">
        <v>6</v>
      </c>
      <c r="B86" s="45">
        <v>2012</v>
      </c>
      <c r="C86" s="45" t="s">
        <v>153</v>
      </c>
      <c r="D86" s="49">
        <v>264.72644356498301</v>
      </c>
      <c r="E86" s="49">
        <v>381117.44808056997</v>
      </c>
      <c r="F86" s="45">
        <v>36282</v>
      </c>
      <c r="G86" s="45">
        <v>3742</v>
      </c>
      <c r="H86" s="45">
        <v>7.7977020355166902</v>
      </c>
      <c r="I86" s="46">
        <v>1.5281978455003709E-3</v>
      </c>
      <c r="J86" s="45">
        <v>65.650000000000006</v>
      </c>
    </row>
    <row r="87" spans="1:10">
      <c r="A87" s="45">
        <v>6</v>
      </c>
      <c r="B87" s="45">
        <v>2013</v>
      </c>
      <c r="C87" s="45" t="s">
        <v>153</v>
      </c>
      <c r="D87" s="49">
        <v>268.45586913471402</v>
      </c>
      <c r="E87" s="49">
        <v>339547.4503044</v>
      </c>
      <c r="F87" s="45">
        <v>40427</v>
      </c>
      <c r="G87" s="45">
        <v>4432.6000000000004</v>
      </c>
      <c r="H87" s="45">
        <v>7.97522083865341</v>
      </c>
      <c r="I87" s="46">
        <v>3.4443007114781828E-3</v>
      </c>
      <c r="J87" s="45">
        <v>66.45</v>
      </c>
    </row>
    <row r="88" spans="1:10">
      <c r="A88" s="45">
        <v>6</v>
      </c>
      <c r="B88" s="45">
        <v>2014</v>
      </c>
      <c r="C88" s="45" t="s">
        <v>153</v>
      </c>
      <c r="D88" s="49">
        <v>342.23123698126199</v>
      </c>
      <c r="E88" s="49">
        <v>304754.15488420997</v>
      </c>
      <c r="F88" s="45">
        <v>45925</v>
      </c>
      <c r="G88" s="45">
        <v>5190.2</v>
      </c>
      <c r="H88" s="45">
        <v>7.8442407181418101</v>
      </c>
      <c r="I88" s="46">
        <v>4.8927067197521538E-3</v>
      </c>
      <c r="J88" s="45">
        <v>67.05</v>
      </c>
    </row>
    <row r="89" spans="1:10">
      <c r="A89" s="45">
        <v>6</v>
      </c>
      <c r="B89" s="45">
        <v>2015</v>
      </c>
      <c r="C89" s="45" t="s">
        <v>153</v>
      </c>
      <c r="D89" s="49">
        <v>327.40485487288601</v>
      </c>
      <c r="E89" s="49">
        <v>378058.34903492499</v>
      </c>
      <c r="F89" s="45">
        <v>39711</v>
      </c>
      <c r="G89" s="45">
        <v>3620.1</v>
      </c>
      <c r="H89" s="45">
        <v>8.0202704728192398</v>
      </c>
      <c r="I89" s="46">
        <v>2.6694492460334193E-3</v>
      </c>
      <c r="J89" s="45">
        <v>68.05</v>
      </c>
    </row>
    <row r="90" spans="1:10">
      <c r="A90" s="45">
        <v>6</v>
      </c>
      <c r="B90" s="45">
        <v>2016</v>
      </c>
      <c r="C90" s="45" t="s">
        <v>153</v>
      </c>
      <c r="D90" s="49">
        <v>334.82110671021701</v>
      </c>
      <c r="E90" s="49">
        <v>289353.84935417998</v>
      </c>
      <c r="F90" s="45">
        <v>44873</v>
      </c>
      <c r="G90" s="45">
        <v>4122.2</v>
      </c>
      <c r="H90" s="45">
        <v>8.2630748358026</v>
      </c>
      <c r="I90" s="46">
        <v>2.9293993199848885E-3</v>
      </c>
      <c r="J90" s="45">
        <v>68.87</v>
      </c>
    </row>
    <row r="91" spans="1:10">
      <c r="A91" s="45">
        <v>6</v>
      </c>
      <c r="B91" s="45">
        <v>2017</v>
      </c>
      <c r="C91" s="45" t="s">
        <v>153</v>
      </c>
      <c r="D91" s="49">
        <v>352.18170603550101</v>
      </c>
      <c r="E91" s="49">
        <v>300961.74986297003</v>
      </c>
      <c r="F91" s="45">
        <v>50318</v>
      </c>
      <c r="G91" s="45">
        <v>4620.7</v>
      </c>
      <c r="H91" s="45">
        <v>8.3916299684408902</v>
      </c>
      <c r="I91" s="46">
        <v>1.8535445375763605E-3</v>
      </c>
      <c r="J91" s="45">
        <v>69.489999999999895</v>
      </c>
    </row>
    <row r="92" spans="1:10">
      <c r="A92" s="45">
        <v>6</v>
      </c>
      <c r="B92" s="45">
        <v>2018</v>
      </c>
      <c r="C92" s="45" t="s">
        <v>153</v>
      </c>
      <c r="D92" s="49">
        <v>390.58009128253201</v>
      </c>
      <c r="E92" s="49">
        <v>282543.44115582498</v>
      </c>
      <c r="F92" s="45">
        <v>56211</v>
      </c>
      <c r="G92" s="45">
        <v>5254.8</v>
      </c>
      <c r="H92" s="45">
        <v>8.5665546209539603</v>
      </c>
      <c r="I92" s="46">
        <v>8.9585570665183024E-4</v>
      </c>
      <c r="J92" s="45">
        <v>70.260000000000005</v>
      </c>
    </row>
    <row r="93" spans="1:10">
      <c r="A93" s="45">
        <v>6</v>
      </c>
      <c r="B93" s="45">
        <v>2019</v>
      </c>
      <c r="C93" s="45" t="s">
        <v>153</v>
      </c>
      <c r="D93" s="49">
        <v>370.60092100855002</v>
      </c>
      <c r="E93" s="49">
        <v>222813.66023596999</v>
      </c>
      <c r="F93" s="45">
        <v>63876</v>
      </c>
      <c r="G93" s="45">
        <v>6102.7</v>
      </c>
      <c r="H93" s="45">
        <v>8.66544076787644</v>
      </c>
      <c r="I93" s="46">
        <v>1.5094880902113707E-3</v>
      </c>
      <c r="J93" s="45">
        <v>71.209999999999894</v>
      </c>
    </row>
    <row r="94" spans="1:10">
      <c r="A94" s="45">
        <v>6</v>
      </c>
      <c r="B94" s="45">
        <v>2020</v>
      </c>
      <c r="C94" s="45" t="s">
        <v>153</v>
      </c>
      <c r="D94" s="49">
        <v>204.986539534548</v>
      </c>
      <c r="E94" s="49">
        <v>150980.68632800001</v>
      </c>
      <c r="F94" s="45">
        <v>30150</v>
      </c>
      <c r="G94" s="45">
        <v>2712.2</v>
      </c>
      <c r="H94" s="45">
        <v>8.8026728403128196</v>
      </c>
      <c r="I94" s="46">
        <v>1.2398178598532759E-3</v>
      </c>
      <c r="J94" s="45">
        <v>72.14</v>
      </c>
    </row>
    <row r="95" spans="1:10">
      <c r="A95" s="45">
        <v>6</v>
      </c>
      <c r="B95" s="45">
        <v>2021</v>
      </c>
      <c r="C95" s="45" t="s">
        <v>153</v>
      </c>
      <c r="D95" s="49">
        <v>205.31563021250599</v>
      </c>
      <c r="E95" s="49">
        <v>161600.97038375001</v>
      </c>
      <c r="F95" s="45">
        <v>49391.4</v>
      </c>
      <c r="G95" s="45">
        <v>3392.2</v>
      </c>
      <c r="H95" s="45">
        <v>8.8025224982844197</v>
      </c>
      <c r="I95" s="46">
        <v>1.286517871411069E-3</v>
      </c>
      <c r="J95" s="45">
        <v>72.81</v>
      </c>
    </row>
    <row r="96" spans="1:10">
      <c r="A96" s="45">
        <v>6</v>
      </c>
      <c r="B96" s="45">
        <v>2022</v>
      </c>
      <c r="C96" s="45" t="s">
        <v>153</v>
      </c>
      <c r="D96" s="49">
        <v>141.063429419519</v>
      </c>
      <c r="E96" s="49">
        <v>126692.19329700001</v>
      </c>
      <c r="F96" s="45">
        <v>27046</v>
      </c>
      <c r="G96" s="45">
        <v>1888.1</v>
      </c>
      <c r="H96" s="45">
        <v>8.70184536354847</v>
      </c>
      <c r="I96" s="46">
        <v>4.5123106523034247E-4</v>
      </c>
      <c r="J96" s="45">
        <v>73</v>
      </c>
    </row>
    <row r="97" spans="1:10">
      <c r="A97" s="45">
        <v>6</v>
      </c>
      <c r="B97" s="45">
        <v>2023</v>
      </c>
      <c r="C97" s="45" t="s">
        <v>153</v>
      </c>
      <c r="D97" s="49">
        <v>251.241276766607</v>
      </c>
      <c r="E97" s="49">
        <v>174590.78927199999</v>
      </c>
      <c r="F97" s="45">
        <v>50910.1</v>
      </c>
      <c r="G97" s="45">
        <v>5022.6000000000004</v>
      </c>
      <c r="H97" s="45">
        <v>7.9655455731299902</v>
      </c>
      <c r="I97" s="46">
        <v>6.0221443807361883E-4</v>
      </c>
      <c r="J97" s="45">
        <v>73.510000000000005</v>
      </c>
    </row>
    <row r="98" spans="1:10">
      <c r="A98" s="45">
        <v>7</v>
      </c>
      <c r="B98" s="45">
        <v>2008</v>
      </c>
      <c r="C98" s="45" t="s">
        <v>154</v>
      </c>
      <c r="D98" s="49">
        <v>83.884791642729695</v>
      </c>
      <c r="E98" s="49">
        <v>158442.422426</v>
      </c>
      <c r="F98" s="45">
        <v>4497</v>
      </c>
      <c r="G98" s="45">
        <v>436.1</v>
      </c>
      <c r="H98" s="45">
        <v>5.6240175061873403</v>
      </c>
      <c r="I98" s="46">
        <v>6.3645918090588557E-3</v>
      </c>
      <c r="J98" s="45">
        <v>53.21</v>
      </c>
    </row>
    <row r="99" spans="1:10">
      <c r="A99" s="45">
        <v>7</v>
      </c>
      <c r="B99" s="45">
        <v>2009</v>
      </c>
      <c r="C99" s="45" t="s">
        <v>154</v>
      </c>
      <c r="D99" s="49">
        <v>89.309343843476398</v>
      </c>
      <c r="E99" s="49">
        <v>145133.27808935</v>
      </c>
      <c r="F99" s="45">
        <v>5433</v>
      </c>
      <c r="G99" s="45">
        <v>564.1</v>
      </c>
      <c r="H99" s="45">
        <v>6.0063531596017299</v>
      </c>
      <c r="I99" s="46">
        <v>4.6483870967741932E-3</v>
      </c>
      <c r="J99" s="45">
        <v>53.32</v>
      </c>
    </row>
    <row r="100" spans="1:10">
      <c r="A100" s="45">
        <v>7</v>
      </c>
      <c r="B100" s="45">
        <v>2010</v>
      </c>
      <c r="C100" s="45" t="s">
        <v>154</v>
      </c>
      <c r="D100" s="49">
        <v>103.862703711763</v>
      </c>
      <c r="E100" s="49">
        <v>131621.90849199999</v>
      </c>
      <c r="F100" s="45">
        <v>6408.9</v>
      </c>
      <c r="G100" s="45">
        <v>712.39</v>
      </c>
      <c r="H100" s="45">
        <v>6.0567840132286204</v>
      </c>
      <c r="I100" s="46">
        <v>3.1220930232558142E-3</v>
      </c>
      <c r="J100" s="45">
        <v>53.35</v>
      </c>
    </row>
    <row r="101" spans="1:10">
      <c r="A101" s="45">
        <v>7</v>
      </c>
      <c r="B101" s="45">
        <v>2011</v>
      </c>
      <c r="C101" s="45" t="s">
        <v>154</v>
      </c>
      <c r="D101" s="49">
        <v>110.60704004921899</v>
      </c>
      <c r="E101" s="49">
        <v>151724.0848132</v>
      </c>
      <c r="F101" s="45">
        <v>7542</v>
      </c>
      <c r="G101" s="45">
        <v>904.29</v>
      </c>
      <c r="H101" s="45">
        <v>6.1047932324149796</v>
      </c>
      <c r="I101" s="46">
        <v>2.7619528619528618E-3</v>
      </c>
      <c r="J101" s="45">
        <v>53.4</v>
      </c>
    </row>
    <row r="102" spans="1:10">
      <c r="A102" s="45">
        <v>7</v>
      </c>
      <c r="B102" s="45">
        <v>2012</v>
      </c>
      <c r="C102" s="45" t="s">
        <v>154</v>
      </c>
      <c r="D102" s="49">
        <v>115.388689871336</v>
      </c>
      <c r="E102" s="49">
        <v>122196.81493715</v>
      </c>
      <c r="F102" s="45">
        <v>8854.2999999999993</v>
      </c>
      <c r="G102" s="45">
        <v>1146.8900000000001</v>
      </c>
      <c r="H102" s="45">
        <v>6.2859980945088596</v>
      </c>
      <c r="I102" s="46">
        <v>2.1613390195116431E-3</v>
      </c>
      <c r="J102" s="45">
        <v>54.54</v>
      </c>
    </row>
    <row r="103" spans="1:10">
      <c r="A103" s="45">
        <v>7</v>
      </c>
      <c r="B103" s="45">
        <v>2013</v>
      </c>
      <c r="C103" s="45" t="s">
        <v>154</v>
      </c>
      <c r="D103" s="49">
        <v>97.355512507732598</v>
      </c>
      <c r="E103" s="49">
        <v>108942.6787205</v>
      </c>
      <c r="F103" s="45">
        <v>10241.9</v>
      </c>
      <c r="G103" s="45">
        <v>1441.64</v>
      </c>
      <c r="H103" s="45">
        <v>6.3403593037277499</v>
      </c>
      <c r="I103" s="46">
        <v>3.2856942545658498E-3</v>
      </c>
      <c r="J103" s="45">
        <v>55.74</v>
      </c>
    </row>
    <row r="104" spans="1:10">
      <c r="A104" s="45">
        <v>7</v>
      </c>
      <c r="B104" s="45">
        <v>2014</v>
      </c>
      <c r="C104" s="45" t="s">
        <v>154</v>
      </c>
      <c r="D104" s="49">
        <v>109.588910687908</v>
      </c>
      <c r="E104" s="49">
        <v>107326.73401025</v>
      </c>
      <c r="F104" s="45">
        <v>12003.5</v>
      </c>
      <c r="G104" s="45">
        <v>1766.55</v>
      </c>
      <c r="H104" s="45">
        <v>6.5680779114119803</v>
      </c>
      <c r="I104" s="46">
        <v>5.3411745513866227E-3</v>
      </c>
      <c r="J104" s="45">
        <v>56.81</v>
      </c>
    </row>
    <row r="105" spans="1:10">
      <c r="A105" s="45">
        <v>7</v>
      </c>
      <c r="B105" s="45">
        <v>2015</v>
      </c>
      <c r="C105" s="45" t="s">
        <v>154</v>
      </c>
      <c r="D105" s="49">
        <v>117.07427631944201</v>
      </c>
      <c r="E105" s="49">
        <v>160812.96330549999</v>
      </c>
      <c r="F105" s="45">
        <v>13982.8</v>
      </c>
      <c r="G105" s="45">
        <v>2220.73</v>
      </c>
      <c r="H105" s="45">
        <v>6.8606636714482896</v>
      </c>
      <c r="I105" s="46">
        <v>3.9215388099783227E-3</v>
      </c>
      <c r="J105" s="45">
        <v>57.64</v>
      </c>
    </row>
    <row r="106" spans="1:10">
      <c r="A106" s="45">
        <v>7</v>
      </c>
      <c r="B106" s="45">
        <v>2016</v>
      </c>
      <c r="C106" s="45" t="s">
        <v>154</v>
      </c>
      <c r="D106" s="49">
        <v>116.840529634923</v>
      </c>
      <c r="E106" s="49">
        <v>97527.6161441</v>
      </c>
      <c r="F106" s="45">
        <v>16416.8</v>
      </c>
      <c r="G106" s="45">
        <v>2845.94</v>
      </c>
      <c r="H106" s="45">
        <v>7.0690234265782603</v>
      </c>
      <c r="I106" s="46">
        <v>3.1256591067911825E-3</v>
      </c>
      <c r="J106" s="45">
        <v>58.75</v>
      </c>
    </row>
    <row r="107" spans="1:10">
      <c r="A107" s="45">
        <v>7</v>
      </c>
      <c r="B107" s="45">
        <v>2017</v>
      </c>
      <c r="C107" s="45" t="s">
        <v>154</v>
      </c>
      <c r="D107" s="49">
        <v>120.4473081253</v>
      </c>
      <c r="E107" s="49">
        <v>88108.927746999994</v>
      </c>
      <c r="F107" s="45">
        <v>19092.900000000001</v>
      </c>
      <c r="G107" s="45">
        <v>3456.5</v>
      </c>
      <c r="H107" s="45">
        <v>7.3714892952142801</v>
      </c>
      <c r="I107" s="46">
        <v>2.8035979228486648E-3</v>
      </c>
      <c r="J107" s="45">
        <v>59.71</v>
      </c>
    </row>
    <row r="108" spans="1:10">
      <c r="A108" s="45">
        <v>7</v>
      </c>
      <c r="B108" s="45">
        <v>2018</v>
      </c>
      <c r="C108" s="45" t="s">
        <v>154</v>
      </c>
      <c r="D108" s="49">
        <v>127.63491918005801</v>
      </c>
      <c r="E108" s="49">
        <v>80852.481657149998</v>
      </c>
      <c r="F108" s="45">
        <v>22012.6</v>
      </c>
      <c r="G108" s="45">
        <v>4165.6000000000004</v>
      </c>
      <c r="H108" s="45">
        <v>7.4838066876658296</v>
      </c>
      <c r="I108" s="46">
        <v>8.6085422243854955E-4</v>
      </c>
      <c r="J108" s="45">
        <v>60.85</v>
      </c>
    </row>
    <row r="109" spans="1:10">
      <c r="A109" s="45">
        <v>7</v>
      </c>
      <c r="B109" s="45">
        <v>2019</v>
      </c>
      <c r="C109" s="45" t="s">
        <v>154</v>
      </c>
      <c r="D109" s="49">
        <v>132.079709869868</v>
      </c>
      <c r="E109" s="49">
        <v>88268.219609399996</v>
      </c>
      <c r="F109" s="45">
        <v>24696.400000000001</v>
      </c>
      <c r="G109" s="45">
        <v>4877.8900000000003</v>
      </c>
      <c r="H109" s="45">
        <v>7.7235624722779699</v>
      </c>
      <c r="I109" s="46">
        <v>2.0243443455403545E-3</v>
      </c>
      <c r="J109" s="45">
        <v>61.63</v>
      </c>
    </row>
    <row r="110" spans="1:10">
      <c r="A110" s="45">
        <v>7</v>
      </c>
      <c r="B110" s="45">
        <v>2020</v>
      </c>
      <c r="C110" s="45" t="s">
        <v>154</v>
      </c>
      <c r="D110" s="49">
        <v>72.571139765340604</v>
      </c>
      <c r="E110" s="49">
        <v>50509.443225000003</v>
      </c>
      <c r="F110" s="45">
        <v>15321.4</v>
      </c>
      <c r="G110" s="45">
        <v>2528.1</v>
      </c>
      <c r="H110" s="45">
        <v>7.8582541821860303</v>
      </c>
      <c r="I110" s="46">
        <v>2.3029247115274765E-4</v>
      </c>
      <c r="J110" s="45">
        <v>62.64</v>
      </c>
    </row>
    <row r="111" spans="1:10">
      <c r="A111" s="45">
        <v>7</v>
      </c>
      <c r="B111" s="45">
        <v>2021</v>
      </c>
      <c r="C111" s="45" t="s">
        <v>154</v>
      </c>
      <c r="D111" s="49">
        <v>82.228489558593097</v>
      </c>
      <c r="E111" s="49">
        <v>51831.4869635</v>
      </c>
      <c r="F111" s="45">
        <v>21074.5</v>
      </c>
      <c r="G111" s="45">
        <v>3274.83</v>
      </c>
      <c r="H111" s="45">
        <v>7.9305658542339597</v>
      </c>
      <c r="I111" s="46">
        <v>1.0267743195728611E-3</v>
      </c>
      <c r="J111" s="45">
        <v>63.36</v>
      </c>
    </row>
    <row r="112" spans="1:10">
      <c r="A112" s="45">
        <v>7</v>
      </c>
      <c r="B112" s="45">
        <v>2022</v>
      </c>
      <c r="C112" s="45" t="s">
        <v>154</v>
      </c>
      <c r="D112" s="49">
        <v>48.727506279316202</v>
      </c>
      <c r="E112" s="49">
        <v>42952.798135999998</v>
      </c>
      <c r="F112" s="45">
        <v>11513</v>
      </c>
      <c r="G112" s="45">
        <v>1543</v>
      </c>
      <c r="H112" s="45">
        <v>7.9779680931285499</v>
      </c>
      <c r="I112" s="46">
        <v>3.3660611573343318E-4</v>
      </c>
      <c r="J112" s="45">
        <v>63.72</v>
      </c>
    </row>
    <row r="113" spans="1:10">
      <c r="A113" s="45">
        <v>7</v>
      </c>
      <c r="B113" s="45">
        <v>2023</v>
      </c>
      <c r="C113" s="45" t="s">
        <v>154</v>
      </c>
      <c r="D113" s="49">
        <v>118.193672874472</v>
      </c>
      <c r="E113" s="49">
        <v>56423.600476500003</v>
      </c>
      <c r="F113" s="45">
        <v>31408.3</v>
      </c>
      <c r="G113" s="45">
        <v>5277.35</v>
      </c>
      <c r="H113" s="45">
        <v>7.55118686729615</v>
      </c>
      <c r="I113" s="46">
        <v>5.8175465587044528E-4</v>
      </c>
      <c r="J113" s="45">
        <v>64.73</v>
      </c>
    </row>
    <row r="114" spans="1:10">
      <c r="A114" s="45">
        <v>8</v>
      </c>
      <c r="B114" s="45">
        <v>2008</v>
      </c>
      <c r="C114" s="45" t="s">
        <v>155</v>
      </c>
      <c r="D114" s="49">
        <v>144.940968120072</v>
      </c>
      <c r="E114" s="49">
        <v>190468.96616000001</v>
      </c>
      <c r="F114" s="45">
        <v>8353</v>
      </c>
      <c r="G114" s="45">
        <v>502.07</v>
      </c>
      <c r="H114" s="45">
        <v>6.3225652399272798</v>
      </c>
      <c r="I114" s="46">
        <v>2.5249362651370301E-3</v>
      </c>
      <c r="J114" s="45">
        <v>55.4</v>
      </c>
    </row>
    <row r="115" spans="1:10">
      <c r="A115" s="45">
        <v>8</v>
      </c>
      <c r="B115" s="45">
        <v>2009</v>
      </c>
      <c r="C115" s="45" t="s">
        <v>155</v>
      </c>
      <c r="D115" s="49">
        <v>173.58408826213201</v>
      </c>
      <c r="E115" s="49">
        <v>208516.39386474999</v>
      </c>
      <c r="F115" s="45">
        <v>10844</v>
      </c>
      <c r="G115" s="45">
        <v>606.20000000000005</v>
      </c>
      <c r="H115" s="45">
        <v>6.4723462945009</v>
      </c>
      <c r="I115" s="46">
        <v>2.8620252435018157E-3</v>
      </c>
      <c r="J115" s="45">
        <v>55.5</v>
      </c>
    </row>
    <row r="116" spans="1:10">
      <c r="A116" s="45">
        <v>8</v>
      </c>
      <c r="B116" s="45">
        <v>2010</v>
      </c>
      <c r="C116" s="45" t="s">
        <v>155</v>
      </c>
      <c r="D116" s="49">
        <v>196.37464216059101</v>
      </c>
      <c r="E116" s="49">
        <v>157550.558689</v>
      </c>
      <c r="F116" s="45">
        <v>15702</v>
      </c>
      <c r="G116" s="45">
        <v>832</v>
      </c>
      <c r="H116" s="45">
        <v>6.6253923680079598</v>
      </c>
      <c r="I116" s="46">
        <v>1.2709997175213786E-3</v>
      </c>
      <c r="J116" s="45">
        <v>55.66</v>
      </c>
    </row>
    <row r="117" spans="1:10">
      <c r="A117" s="45">
        <v>8</v>
      </c>
      <c r="B117" s="45">
        <v>2011</v>
      </c>
      <c r="C117" s="45" t="s">
        <v>155</v>
      </c>
      <c r="D117" s="49">
        <v>217.98092045323699</v>
      </c>
      <c r="E117" s="49">
        <v>237505.18243176001</v>
      </c>
      <c r="F117" s="45">
        <v>20237</v>
      </c>
      <c r="G117" s="45">
        <v>1032</v>
      </c>
      <c r="H117" s="45">
        <v>6.7957057751735102</v>
      </c>
      <c r="I117" s="46">
        <v>2.1817100596834187E-3</v>
      </c>
      <c r="J117" s="45">
        <v>56.49</v>
      </c>
    </row>
    <row r="118" spans="1:10">
      <c r="A118" s="45">
        <v>8</v>
      </c>
      <c r="B118" s="45">
        <v>2012</v>
      </c>
      <c r="C118" s="45" t="s">
        <v>155</v>
      </c>
      <c r="D118" s="49">
        <v>259.207484367451</v>
      </c>
      <c r="E118" s="49">
        <v>165689.38947528499</v>
      </c>
      <c r="F118" s="45">
        <v>25174</v>
      </c>
      <c r="G118" s="45">
        <v>1248</v>
      </c>
      <c r="H118" s="45">
        <v>7.0621916322865603</v>
      </c>
      <c r="I118" s="46">
        <v>8.2259212730318256E-4</v>
      </c>
      <c r="J118" s="45">
        <v>56.88</v>
      </c>
    </row>
    <row r="119" spans="1:10">
      <c r="A119" s="45">
        <v>8</v>
      </c>
      <c r="B119" s="45">
        <v>2013</v>
      </c>
      <c r="C119" s="45" t="s">
        <v>155</v>
      </c>
      <c r="D119" s="49">
        <v>274.30370717267698</v>
      </c>
      <c r="E119" s="49">
        <v>158738.94732775001</v>
      </c>
      <c r="F119" s="45">
        <v>29000</v>
      </c>
      <c r="G119" s="45">
        <v>1348</v>
      </c>
      <c r="H119" s="45">
        <v>7.2675254278281702</v>
      </c>
      <c r="I119" s="46">
        <v>4.2612043232115281E-3</v>
      </c>
      <c r="J119" s="45">
        <v>58.04</v>
      </c>
    </row>
    <row r="120" spans="1:10">
      <c r="A120" s="45">
        <v>8</v>
      </c>
      <c r="B120" s="45">
        <v>2014</v>
      </c>
      <c r="C120" s="45" t="s">
        <v>155</v>
      </c>
      <c r="D120" s="49">
        <v>299.050300509728</v>
      </c>
      <c r="E120" s="49">
        <v>145623.158127915</v>
      </c>
      <c r="F120" s="45">
        <v>10531</v>
      </c>
      <c r="G120" s="45">
        <v>1031</v>
      </c>
      <c r="H120" s="45">
        <v>7.4295208427864603</v>
      </c>
      <c r="I120" s="46">
        <v>3.9217297201793325E-3</v>
      </c>
      <c r="J120" s="45">
        <v>59.22</v>
      </c>
    </row>
    <row r="121" spans="1:10">
      <c r="A121" s="45">
        <v>8</v>
      </c>
      <c r="B121" s="45">
        <v>2015</v>
      </c>
      <c r="C121" s="45" t="s">
        <v>155</v>
      </c>
      <c r="D121" s="49">
        <v>327.96319967314798</v>
      </c>
      <c r="E121" s="49">
        <v>149591.65671777001</v>
      </c>
      <c r="F121" s="45">
        <v>12926</v>
      </c>
      <c r="G121" s="45">
        <v>1337</v>
      </c>
      <c r="H121" s="45">
        <v>7.68109900153636</v>
      </c>
      <c r="I121" s="46">
        <v>5.3812293052116081E-3</v>
      </c>
      <c r="J121" s="45">
        <v>60.47</v>
      </c>
    </row>
    <row r="122" spans="1:10">
      <c r="A122" s="45">
        <v>8</v>
      </c>
      <c r="B122" s="45">
        <v>2016</v>
      </c>
      <c r="C122" s="45" t="s">
        <v>155</v>
      </c>
      <c r="D122" s="49">
        <v>369.030254065485</v>
      </c>
      <c r="E122" s="49">
        <v>156726.59122525001</v>
      </c>
      <c r="F122" s="45">
        <v>14380</v>
      </c>
      <c r="G122" s="45">
        <v>1573</v>
      </c>
      <c r="H122" s="45">
        <v>7.6167758086983701</v>
      </c>
      <c r="I122" s="46">
        <v>5.1616725566477591E-3</v>
      </c>
      <c r="J122" s="45">
        <v>61.09</v>
      </c>
    </row>
    <row r="123" spans="1:10">
      <c r="A123" s="45">
        <v>8</v>
      </c>
      <c r="B123" s="45">
        <v>2017</v>
      </c>
      <c r="C123" s="45" t="s">
        <v>155</v>
      </c>
      <c r="D123" s="49">
        <v>418.259573148497</v>
      </c>
      <c r="E123" s="49">
        <v>159596.87765410001</v>
      </c>
      <c r="F123" s="45">
        <v>16304</v>
      </c>
      <c r="G123" s="45">
        <v>1877</v>
      </c>
      <c r="H123" s="45">
        <v>7.6009024595420804</v>
      </c>
      <c r="I123" s="46">
        <v>2.8275626917950466E-3</v>
      </c>
      <c r="J123" s="45">
        <v>61.9</v>
      </c>
    </row>
    <row r="124" spans="1:10">
      <c r="A124" s="45">
        <v>8</v>
      </c>
      <c r="B124" s="45">
        <v>2018</v>
      </c>
      <c r="C124" s="45" t="s">
        <v>155</v>
      </c>
      <c r="D124" s="49">
        <v>451.69479607104802</v>
      </c>
      <c r="E124" s="49">
        <v>154478.3235466</v>
      </c>
      <c r="F124" s="45">
        <v>18100</v>
      </c>
      <c r="G124" s="45">
        <v>2208</v>
      </c>
      <c r="H124" s="45">
        <v>7.67693714581808</v>
      </c>
      <c r="I124" s="46">
        <v>2.2389873572718644E-3</v>
      </c>
      <c r="J124" s="45">
        <v>63.46</v>
      </c>
    </row>
    <row r="125" spans="1:10">
      <c r="A125" s="45">
        <v>8</v>
      </c>
      <c r="B125" s="45">
        <v>2019</v>
      </c>
      <c r="C125" s="45" t="s">
        <v>155</v>
      </c>
      <c r="D125" s="49">
        <v>463.03047285181299</v>
      </c>
      <c r="E125" s="49">
        <v>148715.48699745</v>
      </c>
      <c r="F125" s="45">
        <v>21555</v>
      </c>
      <c r="G125" s="45">
        <v>2640</v>
      </c>
      <c r="H125" s="45">
        <v>7.8264431354560102</v>
      </c>
      <c r="I125" s="46">
        <v>9.553089382123575E-4</v>
      </c>
      <c r="J125" s="45">
        <v>64.62</v>
      </c>
    </row>
    <row r="126" spans="1:10">
      <c r="A126" s="45">
        <v>8</v>
      </c>
      <c r="B126" s="45">
        <v>2020</v>
      </c>
      <c r="C126" s="45" t="s">
        <v>155</v>
      </c>
      <c r="D126" s="49">
        <v>299.35735938338399</v>
      </c>
      <c r="E126" s="49">
        <v>92927.360488000006</v>
      </c>
      <c r="F126" s="45">
        <v>14256</v>
      </c>
      <c r="G126" s="45">
        <v>1629</v>
      </c>
      <c r="H126" s="45">
        <v>7.9949695226978799</v>
      </c>
      <c r="I126" s="46">
        <v>1.3070984688320839E-3</v>
      </c>
      <c r="J126" s="45">
        <v>65.61</v>
      </c>
    </row>
    <row r="127" spans="1:10">
      <c r="A127" s="45">
        <v>8</v>
      </c>
      <c r="B127" s="45">
        <v>2021</v>
      </c>
      <c r="C127" s="45" t="s">
        <v>155</v>
      </c>
      <c r="D127" s="49">
        <v>315.440457595071</v>
      </c>
      <c r="E127" s="49">
        <v>91650.999985999995</v>
      </c>
      <c r="F127" s="45">
        <v>16304</v>
      </c>
      <c r="G127" s="45">
        <v>1345</v>
      </c>
      <c r="H127" s="45">
        <v>8.0215845334551101</v>
      </c>
      <c r="I127" s="46">
        <v>3.4938683017861905E-3</v>
      </c>
      <c r="J127" s="45">
        <v>65.69</v>
      </c>
    </row>
    <row r="128" spans="1:10">
      <c r="A128" s="45">
        <v>8</v>
      </c>
      <c r="B128" s="45">
        <v>2022</v>
      </c>
      <c r="C128" s="45" t="s">
        <v>155</v>
      </c>
      <c r="D128" s="49">
        <v>233.592239774973</v>
      </c>
      <c r="E128" s="49">
        <v>76888.809758000003</v>
      </c>
      <c r="F128" s="45">
        <v>11818.5</v>
      </c>
      <c r="G128" s="45">
        <v>706.07</v>
      </c>
      <c r="H128" s="45">
        <v>7.8678714903963201</v>
      </c>
      <c r="I128" s="46">
        <v>9.3712420142803442E-4</v>
      </c>
      <c r="J128" s="45">
        <v>66.209999999999894</v>
      </c>
    </row>
    <row r="129" spans="1:10">
      <c r="A129" s="45">
        <v>8</v>
      </c>
      <c r="B129" s="45">
        <v>2023</v>
      </c>
      <c r="C129" s="45" t="s">
        <v>155</v>
      </c>
      <c r="D129" s="49">
        <v>476.390541445667</v>
      </c>
      <c r="E129" s="49">
        <v>118233.23370500001</v>
      </c>
      <c r="F129" s="45">
        <v>21879.4</v>
      </c>
      <c r="G129" s="45">
        <v>2215.3000000000002</v>
      </c>
      <c r="H129" s="45">
        <v>7.2902928824466002</v>
      </c>
      <c r="I129" s="46">
        <v>1.7410780855787668E-3</v>
      </c>
      <c r="J129" s="45">
        <v>67.11</v>
      </c>
    </row>
    <row r="130" spans="1:10">
      <c r="A130" s="45">
        <v>9</v>
      </c>
      <c r="B130" s="45">
        <v>2008</v>
      </c>
      <c r="C130" s="45" t="s">
        <v>156</v>
      </c>
      <c r="D130" s="49">
        <v>666.05179643864801</v>
      </c>
      <c r="E130" s="49">
        <v>405865.64432800002</v>
      </c>
      <c r="F130" s="45">
        <v>11006</v>
      </c>
      <c r="G130" s="45">
        <v>1612.41</v>
      </c>
      <c r="H130" s="45">
        <v>7.7740150772507297</v>
      </c>
      <c r="I130" s="46">
        <v>1.7815672153635117E-3</v>
      </c>
      <c r="J130" s="45">
        <v>88.599999999999895</v>
      </c>
    </row>
    <row r="131" spans="1:10">
      <c r="A131" s="45">
        <v>9</v>
      </c>
      <c r="B131" s="45">
        <v>2009</v>
      </c>
      <c r="C131" s="45" t="s">
        <v>156</v>
      </c>
      <c r="D131" s="49">
        <v>783.19364246308896</v>
      </c>
      <c r="E131" s="49">
        <v>390881.75533040002</v>
      </c>
      <c r="F131" s="45">
        <v>12361</v>
      </c>
      <c r="G131" s="45">
        <v>1913.8</v>
      </c>
      <c r="H131" s="45">
        <v>8.0212561801440003</v>
      </c>
      <c r="I131" s="46">
        <v>1.1907225473801559E-3</v>
      </c>
      <c r="J131" s="45">
        <v>88.599999999999895</v>
      </c>
    </row>
    <row r="132" spans="1:10">
      <c r="A132" s="45">
        <v>9</v>
      </c>
      <c r="B132" s="45">
        <v>2010</v>
      </c>
      <c r="C132" s="45" t="s">
        <v>156</v>
      </c>
      <c r="D132" s="49">
        <v>962.07848005318897</v>
      </c>
      <c r="E132" s="49">
        <v>507531.15984724998</v>
      </c>
      <c r="F132" s="45">
        <v>21463.200000000001</v>
      </c>
      <c r="G132" s="45">
        <v>2522.9</v>
      </c>
      <c r="H132" s="45">
        <v>8.2038513721838804</v>
      </c>
      <c r="I132" s="46">
        <v>1.3552470513688273E-3</v>
      </c>
      <c r="J132" s="45">
        <v>89.3</v>
      </c>
    </row>
    <row r="133" spans="1:10">
      <c r="A133" s="45">
        <v>9</v>
      </c>
      <c r="B133" s="45">
        <v>2011</v>
      </c>
      <c r="C133" s="45" t="s">
        <v>156</v>
      </c>
      <c r="D133" s="49">
        <v>1052.54094635562</v>
      </c>
      <c r="E133" s="49">
        <v>444664.36818729999</v>
      </c>
      <c r="F133" s="45">
        <v>23079.200000000001</v>
      </c>
      <c r="G133" s="45">
        <v>2786.5</v>
      </c>
      <c r="H133" s="45">
        <v>8.3497208374724803</v>
      </c>
      <c r="I133" s="46">
        <v>8.2887414801975689E-4</v>
      </c>
      <c r="J133" s="45">
        <v>89.3</v>
      </c>
    </row>
    <row r="134" spans="1:10">
      <c r="A134" s="45">
        <v>9</v>
      </c>
      <c r="B134" s="45">
        <v>2012</v>
      </c>
      <c r="C134" s="45" t="s">
        <v>156</v>
      </c>
      <c r="D134" s="49">
        <v>971.03411357718699</v>
      </c>
      <c r="E134" s="49">
        <v>451588.74786469998</v>
      </c>
      <c r="F134" s="45">
        <v>25093.7</v>
      </c>
      <c r="G134" s="45">
        <v>3224.39</v>
      </c>
      <c r="H134" s="45">
        <v>8.4992328660392396</v>
      </c>
      <c r="I134" s="46">
        <v>1.5129938783235222E-3</v>
      </c>
      <c r="J134" s="45">
        <v>89.3</v>
      </c>
    </row>
    <row r="135" spans="1:10">
      <c r="A135" s="45">
        <v>9</v>
      </c>
      <c r="B135" s="45">
        <v>2013</v>
      </c>
      <c r="C135" s="45" t="s">
        <v>156</v>
      </c>
      <c r="D135" s="49">
        <v>1078.32258435625</v>
      </c>
      <c r="E135" s="49">
        <v>480550.09492250002</v>
      </c>
      <c r="F135" s="45">
        <v>25990.7</v>
      </c>
      <c r="G135" s="45">
        <v>2968</v>
      </c>
      <c r="H135" s="45">
        <v>8.5587189382447395</v>
      </c>
      <c r="I135" s="46">
        <v>6.7063732244729756E-4</v>
      </c>
      <c r="J135" s="45">
        <v>89.599999999999895</v>
      </c>
    </row>
    <row r="136" spans="1:10">
      <c r="A136" s="45">
        <v>9</v>
      </c>
      <c r="B136" s="45">
        <v>2014</v>
      </c>
      <c r="C136" s="45" t="s">
        <v>156</v>
      </c>
      <c r="D136" s="49">
        <v>1140.3565721273601</v>
      </c>
      <c r="E136" s="49">
        <v>481231.32364555</v>
      </c>
      <c r="F136" s="45">
        <v>26818.1</v>
      </c>
      <c r="G136" s="45">
        <v>2950.13</v>
      </c>
      <c r="H136" s="45">
        <v>8.6607739198937601</v>
      </c>
      <c r="I136" s="46">
        <v>2.19581723231151E-3</v>
      </c>
      <c r="J136" s="45">
        <v>89.3</v>
      </c>
    </row>
    <row r="137" spans="1:10">
      <c r="A137" s="45">
        <v>9</v>
      </c>
      <c r="B137" s="45">
        <v>2015</v>
      </c>
      <c r="C137" s="45" t="s">
        <v>156</v>
      </c>
      <c r="D137" s="49">
        <v>1343.7868528255401</v>
      </c>
      <c r="E137" s="49">
        <v>522597.19112560002</v>
      </c>
      <c r="F137" s="45">
        <v>27569</v>
      </c>
      <c r="G137" s="45">
        <v>3004.73</v>
      </c>
      <c r="H137" s="45">
        <v>8.9182485910357006</v>
      </c>
      <c r="I137" s="46">
        <v>2.683948989681312E-3</v>
      </c>
      <c r="J137" s="45">
        <v>88.53</v>
      </c>
    </row>
    <row r="138" spans="1:10">
      <c r="A138" s="45">
        <v>9</v>
      </c>
      <c r="B138" s="45">
        <v>2016</v>
      </c>
      <c r="C138" s="45" t="s">
        <v>156</v>
      </c>
      <c r="D138" s="49">
        <v>1553.5800908650599</v>
      </c>
      <c r="E138" s="49">
        <v>561552.38869635004</v>
      </c>
      <c r="F138" s="45">
        <v>29621</v>
      </c>
      <c r="G138" s="45">
        <v>3443.93</v>
      </c>
      <c r="H138" s="45">
        <v>9.0985145567939298</v>
      </c>
      <c r="I138" s="46">
        <v>6.4568765148219501E-3</v>
      </c>
      <c r="J138" s="45">
        <v>89</v>
      </c>
    </row>
    <row r="139" spans="1:10">
      <c r="A139" s="45">
        <v>9</v>
      </c>
      <c r="B139" s="45">
        <v>2017</v>
      </c>
      <c r="C139" s="45" t="s">
        <v>156</v>
      </c>
      <c r="D139" s="49">
        <v>1747.8656249825599</v>
      </c>
      <c r="E139" s="49">
        <v>598415.57205045002</v>
      </c>
      <c r="F139" s="45">
        <v>32845</v>
      </c>
      <c r="G139" s="45">
        <v>4025.13</v>
      </c>
      <c r="H139" s="45">
        <v>9.3200912359352905</v>
      </c>
      <c r="I139" s="46">
        <v>4.9929823779713504E-3</v>
      </c>
      <c r="J139" s="45">
        <v>89.099999999999895</v>
      </c>
    </row>
    <row r="140" spans="1:10">
      <c r="A140" s="45">
        <v>9</v>
      </c>
      <c r="B140" s="45">
        <v>2018</v>
      </c>
      <c r="C140" s="45" t="s">
        <v>156</v>
      </c>
      <c r="D140" s="49">
        <v>1925.6521816268901</v>
      </c>
      <c r="E140" s="49">
        <v>599539.27777835005</v>
      </c>
      <c r="F140" s="45">
        <v>33977</v>
      </c>
      <c r="G140" s="45">
        <v>4477</v>
      </c>
      <c r="H140" s="45">
        <v>9.4536786305759097</v>
      </c>
      <c r="I140" s="46">
        <v>8.2784861985968144E-4</v>
      </c>
      <c r="J140" s="45">
        <v>89.13</v>
      </c>
    </row>
    <row r="141" spans="1:10">
      <c r="A141" s="45">
        <v>9</v>
      </c>
      <c r="B141" s="45">
        <v>2019</v>
      </c>
      <c r="C141" s="45" t="s">
        <v>156</v>
      </c>
      <c r="D141" s="49">
        <v>2129.3486972994801</v>
      </c>
      <c r="E141" s="49">
        <v>599517.92475164996</v>
      </c>
      <c r="F141" s="45">
        <v>36141</v>
      </c>
      <c r="G141" s="45">
        <v>4789.3</v>
      </c>
      <c r="H141" s="45">
        <v>9.6906036901595307</v>
      </c>
      <c r="I141" s="46">
        <v>3.1298888668179108E-3</v>
      </c>
      <c r="J141" s="45">
        <v>89.22</v>
      </c>
    </row>
    <row r="142" spans="1:10">
      <c r="A142" s="45">
        <v>9</v>
      </c>
      <c r="B142" s="45">
        <v>2020</v>
      </c>
      <c r="C142" s="45" t="s">
        <v>156</v>
      </c>
      <c r="D142" s="49">
        <v>1125.7116799775699</v>
      </c>
      <c r="E142" s="49">
        <v>321777.13639399997</v>
      </c>
      <c r="F142" s="45">
        <v>23605.7</v>
      </c>
      <c r="G142" s="45">
        <v>2809.5</v>
      </c>
      <c r="H142" s="45">
        <v>9.8698273510434902</v>
      </c>
      <c r="I142" s="46">
        <v>9.4240299205236089E-4</v>
      </c>
      <c r="J142" s="45">
        <v>89.3</v>
      </c>
    </row>
    <row r="143" spans="1:10">
      <c r="A143" s="45">
        <v>9</v>
      </c>
      <c r="B143" s="45">
        <v>2021</v>
      </c>
      <c r="C143" s="45" t="s">
        <v>156</v>
      </c>
      <c r="D143" s="49">
        <v>1158.9603871367401</v>
      </c>
      <c r="E143" s="49">
        <v>364360.136413</v>
      </c>
      <c r="F143" s="45">
        <v>29382.2</v>
      </c>
      <c r="G143" s="45">
        <v>3536.53</v>
      </c>
      <c r="H143" s="45">
        <v>9.9159594540314497</v>
      </c>
      <c r="I143" s="46">
        <v>1.0391038429477272E-3</v>
      </c>
      <c r="J143" s="45">
        <v>89.3</v>
      </c>
    </row>
    <row r="144" spans="1:10">
      <c r="A144" s="45">
        <v>9</v>
      </c>
      <c r="B144" s="45">
        <v>2022</v>
      </c>
      <c r="C144" s="45" t="s">
        <v>156</v>
      </c>
      <c r="D144" s="49">
        <v>676.52757025331005</v>
      </c>
      <c r="E144" s="49">
        <v>237325.01259200001</v>
      </c>
      <c r="F144" s="45">
        <v>18816.2</v>
      </c>
      <c r="G144" s="45">
        <v>2080.14</v>
      </c>
      <c r="H144" s="45">
        <v>9.7710983644903706</v>
      </c>
      <c r="I144" s="46">
        <v>2.5393024225299921E-3</v>
      </c>
      <c r="J144" s="45">
        <v>89.33</v>
      </c>
    </row>
    <row r="145" spans="1:10">
      <c r="A145" s="45">
        <v>9</v>
      </c>
      <c r="B145" s="45">
        <v>2023</v>
      </c>
      <c r="C145" s="45" t="s">
        <v>156</v>
      </c>
      <c r="D145" s="49">
        <v>1844.7952384878499</v>
      </c>
      <c r="E145" s="49">
        <v>472730.70117449999</v>
      </c>
      <c r="F145" s="45">
        <v>34642.800000000003</v>
      </c>
      <c r="G145" s="45">
        <v>3678.11</v>
      </c>
      <c r="H145" s="45">
        <v>9.2649232497464702</v>
      </c>
      <c r="I145" s="46">
        <v>7.4413979089450679E-4</v>
      </c>
      <c r="J145" s="45">
        <v>89.459999999999894</v>
      </c>
    </row>
    <row r="146" spans="1:10">
      <c r="A146" s="45">
        <v>10</v>
      </c>
      <c r="B146" s="45">
        <v>2008</v>
      </c>
      <c r="C146" s="45" t="s">
        <v>157</v>
      </c>
      <c r="D146" s="49">
        <v>264.23956500565401</v>
      </c>
      <c r="E146" s="49">
        <v>597194.82074324996</v>
      </c>
      <c r="F146" s="45">
        <v>26100</v>
      </c>
      <c r="G146" s="45">
        <v>2933.21</v>
      </c>
      <c r="H146" s="45">
        <v>7.9204465051426096</v>
      </c>
      <c r="I146" s="46">
        <v>2.5895018257694313E-3</v>
      </c>
      <c r="J146" s="45">
        <v>54.3</v>
      </c>
    </row>
    <row r="147" spans="1:10">
      <c r="A147" s="45">
        <v>10</v>
      </c>
      <c r="B147" s="45">
        <v>2009</v>
      </c>
      <c r="C147" s="45" t="s">
        <v>157</v>
      </c>
      <c r="D147" s="49">
        <v>291.76131545778799</v>
      </c>
      <c r="E147" s="49">
        <v>630277.59311759996</v>
      </c>
      <c r="F147" s="45">
        <v>29726.6</v>
      </c>
      <c r="G147" s="45">
        <v>3449.5</v>
      </c>
      <c r="H147" s="45">
        <v>8.3659050772024504</v>
      </c>
      <c r="I147" s="46">
        <v>1.6327646451784218E-3</v>
      </c>
      <c r="J147" s="45">
        <v>55.6</v>
      </c>
    </row>
    <row r="148" spans="1:10">
      <c r="A148" s="45">
        <v>10</v>
      </c>
      <c r="B148" s="45">
        <v>2010</v>
      </c>
      <c r="C148" s="45" t="s">
        <v>157</v>
      </c>
      <c r="D148" s="49">
        <v>326.68307917144102</v>
      </c>
      <c r="E148" s="49">
        <v>588177.42401700001</v>
      </c>
      <c r="F148" s="45">
        <v>35518.6</v>
      </c>
      <c r="G148" s="45">
        <v>4287.8599999999997</v>
      </c>
      <c r="H148" s="45">
        <v>8.8341913182020697</v>
      </c>
      <c r="I148" s="46">
        <v>9.5961758727079478E-4</v>
      </c>
      <c r="J148" s="45">
        <v>60.58</v>
      </c>
    </row>
    <row r="149" spans="1:10">
      <c r="A149" s="45">
        <v>10</v>
      </c>
      <c r="B149" s="45">
        <v>2011</v>
      </c>
      <c r="C149" s="45" t="s">
        <v>157</v>
      </c>
      <c r="D149" s="49">
        <v>372.068925742472</v>
      </c>
      <c r="E149" s="49">
        <v>585678.08189070004</v>
      </c>
      <c r="F149" s="45">
        <v>41150</v>
      </c>
      <c r="G149" s="45">
        <v>5161.47</v>
      </c>
      <c r="H149" s="45">
        <v>9.1516513756275</v>
      </c>
      <c r="I149" s="46">
        <v>1.3895713357384542E-3</v>
      </c>
      <c r="J149" s="45">
        <v>62.01</v>
      </c>
    </row>
    <row r="150" spans="1:10">
      <c r="A150" s="45">
        <v>10</v>
      </c>
      <c r="B150" s="45">
        <v>2012</v>
      </c>
      <c r="C150" s="45" t="s">
        <v>157</v>
      </c>
      <c r="D150" s="49">
        <v>412.71314401924798</v>
      </c>
      <c r="E150" s="49">
        <v>588474.26695099997</v>
      </c>
      <c r="F150" s="45">
        <v>46437.4</v>
      </c>
      <c r="G150" s="45">
        <v>6055.8</v>
      </c>
      <c r="H150" s="45">
        <v>9.4971720829731208</v>
      </c>
      <c r="I150" s="46">
        <v>1.6295244380215685E-3</v>
      </c>
      <c r="J150" s="45">
        <v>63.01</v>
      </c>
    </row>
    <row r="151" spans="1:10">
      <c r="A151" s="45">
        <v>10</v>
      </c>
      <c r="B151" s="45">
        <v>2013</v>
      </c>
      <c r="C151" s="45" t="s">
        <v>157</v>
      </c>
      <c r="D151" s="49">
        <v>326.88685699663603</v>
      </c>
      <c r="E151" s="49">
        <v>573565.87331825006</v>
      </c>
      <c r="F151" s="45">
        <v>51539.199999999997</v>
      </c>
      <c r="G151" s="45">
        <v>6940.05</v>
      </c>
      <c r="H151" s="45">
        <v>9.60931781394879</v>
      </c>
      <c r="I151" s="46">
        <v>2.3226674594357777E-3</v>
      </c>
      <c r="J151" s="45">
        <v>64.39</v>
      </c>
    </row>
    <row r="152" spans="1:10">
      <c r="A152" s="45">
        <v>10</v>
      </c>
      <c r="B152" s="45">
        <v>2014</v>
      </c>
      <c r="C152" s="45" t="s">
        <v>157</v>
      </c>
      <c r="D152" s="49">
        <v>366.56976516063003</v>
      </c>
      <c r="E152" s="49">
        <v>537057.65601909999</v>
      </c>
      <c r="F152" s="45">
        <v>57113.3</v>
      </c>
      <c r="G152" s="45">
        <v>7863.51</v>
      </c>
      <c r="H152" s="45">
        <v>9.7914939755752002</v>
      </c>
      <c r="I152" s="46">
        <v>1.7864295052385422E-3</v>
      </c>
      <c r="J152" s="45">
        <v>65.7</v>
      </c>
    </row>
    <row r="153" spans="1:10">
      <c r="A153" s="45">
        <v>10</v>
      </c>
      <c r="B153" s="45">
        <v>2015</v>
      </c>
      <c r="C153" s="45" t="s">
        <v>157</v>
      </c>
      <c r="D153" s="49">
        <v>376.05267958290199</v>
      </c>
      <c r="E153" s="49">
        <v>519594.09376785002</v>
      </c>
      <c r="F153" s="45">
        <v>61933.7</v>
      </c>
      <c r="G153" s="45">
        <v>8769.31</v>
      </c>
      <c r="H153" s="45">
        <v>10.0004781378498</v>
      </c>
      <c r="I153" s="46">
        <v>2.1586280405241193E-3</v>
      </c>
      <c r="J153" s="45">
        <v>67.489999999999895</v>
      </c>
    </row>
    <row r="154" spans="1:10">
      <c r="A154" s="45">
        <v>10</v>
      </c>
      <c r="B154" s="45">
        <v>2016</v>
      </c>
      <c r="C154" s="45" t="s">
        <v>157</v>
      </c>
      <c r="D154" s="49">
        <v>382.92080514400902</v>
      </c>
      <c r="E154" s="49">
        <v>502751.44841943</v>
      </c>
      <c r="F154" s="45">
        <v>67780</v>
      </c>
      <c r="G154" s="45">
        <v>9952.4699999999993</v>
      </c>
      <c r="H154" s="45">
        <v>10.187763831853101</v>
      </c>
      <c r="I154" s="46">
        <v>2.4686412645173218E-3</v>
      </c>
      <c r="J154" s="45">
        <v>68.930000000000007</v>
      </c>
    </row>
    <row r="155" spans="1:10">
      <c r="A155" s="45">
        <v>10</v>
      </c>
      <c r="B155" s="45">
        <v>2017</v>
      </c>
      <c r="C155" s="45" t="s">
        <v>157</v>
      </c>
      <c r="D155" s="49">
        <v>405.32839690142202</v>
      </c>
      <c r="E155" s="49">
        <v>489391.44205938</v>
      </c>
      <c r="F155" s="45">
        <v>74287.3</v>
      </c>
      <c r="G155" s="45">
        <v>11307.51</v>
      </c>
      <c r="H155" s="45">
        <v>10.440390196012199</v>
      </c>
      <c r="I155" s="46">
        <v>1.3261235073676982E-3</v>
      </c>
      <c r="J155" s="45">
        <v>70.180000000000007</v>
      </c>
    </row>
    <row r="156" spans="1:10">
      <c r="A156" s="45">
        <v>10</v>
      </c>
      <c r="B156" s="45">
        <v>2018</v>
      </c>
      <c r="C156" s="45" t="s">
        <v>157</v>
      </c>
      <c r="D156" s="49">
        <v>418.70393218970997</v>
      </c>
      <c r="E156" s="49">
        <v>492468.58457170997</v>
      </c>
      <c r="F156" s="45">
        <v>81422.8</v>
      </c>
      <c r="G156" s="45">
        <v>12851.3</v>
      </c>
      <c r="H156" s="45">
        <v>10.611572605460299</v>
      </c>
      <c r="I156" s="46">
        <v>2.2477459765404342E-3</v>
      </c>
      <c r="J156" s="45">
        <v>71.19</v>
      </c>
    </row>
    <row r="157" spans="1:10">
      <c r="A157" s="45">
        <v>10</v>
      </c>
      <c r="B157" s="45">
        <v>2019</v>
      </c>
      <c r="C157" s="45" t="s">
        <v>157</v>
      </c>
      <c r="D157" s="49">
        <v>440.77279104329699</v>
      </c>
      <c r="E157" s="49">
        <v>412454.1119278</v>
      </c>
      <c r="F157" s="45">
        <v>87611.7</v>
      </c>
      <c r="G157" s="45">
        <v>13902.21</v>
      </c>
      <c r="H157" s="45">
        <v>10.755431744843101</v>
      </c>
      <c r="I157" s="46">
        <v>1.6115828580792304E-3</v>
      </c>
      <c r="J157" s="45">
        <v>72.47</v>
      </c>
    </row>
    <row r="158" spans="1:10">
      <c r="A158" s="45">
        <v>10</v>
      </c>
      <c r="B158" s="45">
        <v>2020</v>
      </c>
      <c r="C158" s="45" t="s">
        <v>157</v>
      </c>
      <c r="D158" s="49">
        <v>265.092802176112</v>
      </c>
      <c r="E158" s="49">
        <v>290294.60329616</v>
      </c>
      <c r="F158" s="45">
        <v>47174.1</v>
      </c>
      <c r="G158" s="45">
        <v>8136.31</v>
      </c>
      <c r="H158" s="45">
        <v>10.9366008589715</v>
      </c>
      <c r="I158" s="46">
        <v>1.3909985051612516E-3</v>
      </c>
      <c r="J158" s="45">
        <v>73.44</v>
      </c>
    </row>
    <row r="159" spans="1:10">
      <c r="A159" s="45">
        <v>10</v>
      </c>
      <c r="B159" s="45">
        <v>2021</v>
      </c>
      <c r="C159" s="45" t="s">
        <v>157</v>
      </c>
      <c r="D159" s="49">
        <v>309.70525312025597</v>
      </c>
      <c r="E159" s="49">
        <v>296748.313328914</v>
      </c>
      <c r="F159" s="45">
        <v>70617.600000000006</v>
      </c>
      <c r="G159" s="45">
        <v>11593.9</v>
      </c>
      <c r="H159" s="45">
        <v>10.8289164043213</v>
      </c>
      <c r="I159" s="46">
        <v>2.1479881130181697E-4</v>
      </c>
      <c r="J159" s="45">
        <v>73.94</v>
      </c>
    </row>
    <row r="160" spans="1:10">
      <c r="A160" s="45">
        <v>10</v>
      </c>
      <c r="B160" s="45">
        <v>2022</v>
      </c>
      <c r="C160" s="45" t="s">
        <v>157</v>
      </c>
      <c r="D160" s="49">
        <v>201.00684592076701</v>
      </c>
      <c r="E160" s="49">
        <v>266355.03460597002</v>
      </c>
      <c r="F160" s="45">
        <v>53308.800000000003</v>
      </c>
      <c r="G160" s="45">
        <v>9263.82</v>
      </c>
      <c r="H160" s="45">
        <v>10.7219449240615</v>
      </c>
      <c r="I160" s="46">
        <v>1.5101181123832277E-4</v>
      </c>
      <c r="J160" s="45">
        <v>74.42</v>
      </c>
    </row>
    <row r="161" spans="1:10">
      <c r="A161" s="45">
        <v>10</v>
      </c>
      <c r="B161" s="45">
        <v>2023</v>
      </c>
      <c r="C161" s="45" t="s">
        <v>157</v>
      </c>
      <c r="D161" s="49">
        <v>426.15258827616702</v>
      </c>
      <c r="E161" s="49">
        <v>334841.0794625</v>
      </c>
      <c r="F161" s="45">
        <v>94045.2</v>
      </c>
      <c r="G161" s="45">
        <v>11832.12</v>
      </c>
      <c r="H161" s="45">
        <v>10.088181293475101</v>
      </c>
      <c r="I161" s="46">
        <v>3.9559487598640259E-4</v>
      </c>
      <c r="J161" s="45">
        <v>75.040000000000006</v>
      </c>
    </row>
    <row r="162" spans="1:10">
      <c r="A162" s="45">
        <v>11</v>
      </c>
      <c r="B162" s="45">
        <v>2008</v>
      </c>
      <c r="C162" s="45" t="s">
        <v>158</v>
      </c>
      <c r="D162" s="49">
        <v>347.97604380073801</v>
      </c>
      <c r="E162" s="49">
        <v>908233.46236809995</v>
      </c>
      <c r="F162" s="45">
        <v>20900</v>
      </c>
      <c r="G162" s="45">
        <v>617.20000000000005</v>
      </c>
      <c r="H162" s="45">
        <v>7.6348206777455401</v>
      </c>
      <c r="I162" s="46">
        <v>1.4345933895512262E-3</v>
      </c>
      <c r="J162" s="45">
        <v>57.6</v>
      </c>
    </row>
    <row r="163" spans="1:10">
      <c r="A163" s="45">
        <v>11</v>
      </c>
      <c r="B163" s="45">
        <v>2009</v>
      </c>
      <c r="C163" s="45" t="s">
        <v>158</v>
      </c>
      <c r="D163" s="49">
        <v>370.01878057473698</v>
      </c>
      <c r="E163" s="49">
        <v>882737.72557799995</v>
      </c>
      <c r="F163" s="45">
        <v>24410</v>
      </c>
      <c r="G163" s="45">
        <v>708.9</v>
      </c>
      <c r="H163" s="45">
        <v>8.0013550258266903</v>
      </c>
      <c r="I163" s="46">
        <v>1.845090694194237E-3</v>
      </c>
      <c r="J163" s="45">
        <v>57.9</v>
      </c>
    </row>
    <row r="164" spans="1:10">
      <c r="A164" s="45">
        <v>11</v>
      </c>
      <c r="B164" s="45">
        <v>2010</v>
      </c>
      <c r="C164" s="45" t="s">
        <v>158</v>
      </c>
      <c r="D164" s="49">
        <v>421.30913123760502</v>
      </c>
      <c r="E164" s="49">
        <v>695080.68673449999</v>
      </c>
      <c r="F164" s="45">
        <v>29500</v>
      </c>
      <c r="G164" s="45">
        <v>910.9</v>
      </c>
      <c r="H164" s="45">
        <v>8.2576449582082301</v>
      </c>
      <c r="I164" s="46">
        <v>9.6176832554435699E-4</v>
      </c>
      <c r="J164" s="45">
        <v>61.62</v>
      </c>
    </row>
    <row r="165" spans="1:10">
      <c r="A165" s="45">
        <v>11</v>
      </c>
      <c r="B165" s="45">
        <v>2011</v>
      </c>
      <c r="C165" s="45" t="s">
        <v>158</v>
      </c>
      <c r="D165" s="49">
        <v>446.27436154515499</v>
      </c>
      <c r="E165" s="49">
        <v>726708.26312659995</v>
      </c>
      <c r="F165" s="45">
        <v>34295</v>
      </c>
      <c r="G165" s="45">
        <v>3785</v>
      </c>
      <c r="H165" s="45">
        <v>8.5022825786804805</v>
      </c>
      <c r="I165" s="46">
        <v>1.2493031139251146E-3</v>
      </c>
      <c r="J165" s="45">
        <v>62.29</v>
      </c>
    </row>
    <row r="166" spans="1:10">
      <c r="A166" s="45">
        <v>11</v>
      </c>
      <c r="B166" s="45">
        <v>2012</v>
      </c>
      <c r="C166" s="45" t="s">
        <v>158</v>
      </c>
      <c r="D166" s="49">
        <v>470.19931228110102</v>
      </c>
      <c r="E166" s="49">
        <v>982011.4552809</v>
      </c>
      <c r="F166" s="45">
        <v>39124</v>
      </c>
      <c r="G166" s="45">
        <v>4476</v>
      </c>
      <c r="H166" s="45">
        <v>8.8757064446286105</v>
      </c>
      <c r="I166" s="46">
        <v>1.9054553533558198E-3</v>
      </c>
      <c r="J166" s="45">
        <v>62.91</v>
      </c>
    </row>
    <row r="167" spans="1:10">
      <c r="A167" s="45">
        <v>11</v>
      </c>
      <c r="B167" s="45">
        <v>2013</v>
      </c>
      <c r="C167" s="45" t="s">
        <v>158</v>
      </c>
      <c r="D167" s="49">
        <v>453.77668389232298</v>
      </c>
      <c r="E167" s="49">
        <v>673667.45361500001</v>
      </c>
      <c r="F167" s="45">
        <v>43439</v>
      </c>
      <c r="G167" s="45">
        <v>5202</v>
      </c>
      <c r="H167" s="45">
        <v>8.9498842857779906</v>
      </c>
      <c r="I167" s="46">
        <v>3.6414011290872581E-3</v>
      </c>
      <c r="J167" s="45">
        <v>63.94</v>
      </c>
    </row>
    <row r="168" spans="1:10">
      <c r="A168" s="45">
        <v>11</v>
      </c>
      <c r="B168" s="45">
        <v>2014</v>
      </c>
      <c r="C168" s="45" t="s">
        <v>158</v>
      </c>
      <c r="D168" s="49">
        <v>512.829132754851</v>
      </c>
      <c r="E168" s="49">
        <v>675162.61775394995</v>
      </c>
      <c r="F168" s="45">
        <v>47875</v>
      </c>
      <c r="G168" s="45">
        <v>5947</v>
      </c>
      <c r="H168" s="45">
        <v>9.1095250667373708</v>
      </c>
      <c r="I168" s="46">
        <v>3.9866236516015643E-3</v>
      </c>
      <c r="J168" s="45">
        <v>64.959999999999894</v>
      </c>
    </row>
    <row r="169" spans="1:10">
      <c r="A169" s="45">
        <v>11</v>
      </c>
      <c r="B169" s="45">
        <v>2015</v>
      </c>
      <c r="C169" s="45" t="s">
        <v>158</v>
      </c>
      <c r="D169" s="49">
        <v>556.22987816621003</v>
      </c>
      <c r="E169" s="49">
        <v>694136.83981184999</v>
      </c>
      <c r="F169" s="45">
        <v>52532</v>
      </c>
      <c r="G169" s="45">
        <v>6720</v>
      </c>
      <c r="H169" s="45">
        <v>9.5286486379697202</v>
      </c>
      <c r="I169" s="46">
        <v>3.2916200929041244E-3</v>
      </c>
      <c r="J169" s="45">
        <v>66.319999999999894</v>
      </c>
    </row>
    <row r="170" spans="1:10">
      <c r="A170" s="45">
        <v>11</v>
      </c>
      <c r="B170" s="45">
        <v>2016</v>
      </c>
      <c r="C170" s="45" t="s">
        <v>158</v>
      </c>
      <c r="D170" s="49">
        <v>588.89187578860401</v>
      </c>
      <c r="E170" s="49">
        <v>630037.9079319</v>
      </c>
      <c r="F170" s="45">
        <v>57300</v>
      </c>
      <c r="G170" s="45">
        <v>7600</v>
      </c>
      <c r="H170" s="45">
        <v>9.7226848417114304</v>
      </c>
      <c r="I170" s="46">
        <v>3.2251909010529703E-3</v>
      </c>
      <c r="J170" s="45">
        <v>67.72</v>
      </c>
    </row>
    <row r="171" spans="1:10">
      <c r="A171" s="45">
        <v>11</v>
      </c>
      <c r="B171" s="45">
        <v>2017</v>
      </c>
      <c r="C171" s="45" t="s">
        <v>158</v>
      </c>
      <c r="D171" s="49">
        <v>653.77157778798801</v>
      </c>
      <c r="E171" s="49">
        <v>624052.26883834996</v>
      </c>
      <c r="F171" s="45">
        <v>62868</v>
      </c>
      <c r="G171" s="45">
        <v>8764</v>
      </c>
      <c r="H171" s="45">
        <v>9.9471215895561897</v>
      </c>
      <c r="I171" s="46">
        <v>1.8414917135343111E-3</v>
      </c>
      <c r="J171" s="45">
        <v>68.91</v>
      </c>
    </row>
    <row r="172" spans="1:10">
      <c r="A172" s="45">
        <v>11</v>
      </c>
      <c r="B172" s="45">
        <v>2018</v>
      </c>
      <c r="C172" s="45" t="s">
        <v>158</v>
      </c>
      <c r="D172" s="49">
        <v>714.52454453427697</v>
      </c>
      <c r="E172" s="49">
        <v>623706.2995051</v>
      </c>
      <c r="F172" s="45">
        <v>68386</v>
      </c>
      <c r="G172" s="45">
        <v>9834</v>
      </c>
      <c r="H172" s="45">
        <v>10.1035671642518</v>
      </c>
      <c r="I172" s="46">
        <v>1.6330268440234584E-3</v>
      </c>
      <c r="J172" s="45">
        <v>70.02</v>
      </c>
    </row>
    <row r="173" spans="1:10">
      <c r="A173" s="45">
        <v>11</v>
      </c>
      <c r="B173" s="45">
        <v>2019</v>
      </c>
      <c r="C173" s="45" t="s">
        <v>158</v>
      </c>
      <c r="D173" s="49">
        <v>758.90366151398996</v>
      </c>
      <c r="E173" s="49">
        <v>563247.52358030004</v>
      </c>
      <c r="F173" s="45">
        <v>72180</v>
      </c>
      <c r="G173" s="45">
        <v>10727</v>
      </c>
      <c r="H173" s="45">
        <v>10.107733666745901</v>
      </c>
      <c r="I173" s="46">
        <v>1.5125949673414471E-3</v>
      </c>
      <c r="J173" s="45">
        <v>71.58</v>
      </c>
    </row>
    <row r="174" spans="1:10">
      <c r="A174" s="45">
        <v>11</v>
      </c>
      <c r="B174" s="45">
        <v>2020</v>
      </c>
      <c r="C174" s="45" t="s">
        <v>158</v>
      </c>
      <c r="D174" s="49">
        <v>457.706007602466</v>
      </c>
      <c r="E174" s="49">
        <v>395087.62378959998</v>
      </c>
      <c r="F174" s="45">
        <v>56978</v>
      </c>
      <c r="G174" s="45">
        <v>8264</v>
      </c>
      <c r="H174" s="45">
        <v>10.327807126158801</v>
      </c>
      <c r="I174" s="46">
        <v>2.2321966784221181E-3</v>
      </c>
      <c r="J174" s="45">
        <v>72.17</v>
      </c>
    </row>
    <row r="175" spans="1:10">
      <c r="A175" s="45">
        <v>11</v>
      </c>
      <c r="B175" s="45">
        <v>2021</v>
      </c>
      <c r="C175" s="45" t="s">
        <v>158</v>
      </c>
      <c r="D175" s="49">
        <v>458.197106173142</v>
      </c>
      <c r="E175" s="49">
        <v>388989.41340964998</v>
      </c>
      <c r="F175" s="45">
        <v>40717</v>
      </c>
      <c r="G175" s="45">
        <v>6772</v>
      </c>
      <c r="H175" s="45">
        <v>10.205257424305501</v>
      </c>
      <c r="I175" s="46">
        <v>6.5023707215883838E-4</v>
      </c>
      <c r="J175" s="45">
        <v>72.66</v>
      </c>
    </row>
    <row r="176" spans="1:10">
      <c r="A176" s="45">
        <v>11</v>
      </c>
      <c r="B176" s="45">
        <v>2022</v>
      </c>
      <c r="C176" s="45" t="s">
        <v>158</v>
      </c>
      <c r="D176" s="49">
        <v>329.84053774592502</v>
      </c>
      <c r="E176" s="49">
        <v>370124.19079640001</v>
      </c>
      <c r="F176" s="45">
        <v>37465</v>
      </c>
      <c r="G176" s="45">
        <v>5982</v>
      </c>
      <c r="H176" s="45">
        <v>10.1302644950828</v>
      </c>
      <c r="I176" s="46">
        <v>9.6106234292348664E-4</v>
      </c>
      <c r="J176" s="45">
        <v>73.38</v>
      </c>
    </row>
    <row r="177" spans="1:10">
      <c r="A177" s="45">
        <v>11</v>
      </c>
      <c r="B177" s="45">
        <v>2023</v>
      </c>
      <c r="C177" s="45" t="s">
        <v>158</v>
      </c>
      <c r="D177" s="49">
        <v>700.09046774673698</v>
      </c>
      <c r="E177" s="49">
        <v>445973.42341475002</v>
      </c>
      <c r="F177" s="45">
        <v>45759</v>
      </c>
      <c r="G177" s="45">
        <v>6853</v>
      </c>
      <c r="H177" s="45">
        <v>9.5317714844743406</v>
      </c>
      <c r="I177" s="46">
        <v>7.2609879709371319E-4</v>
      </c>
      <c r="J177" s="45">
        <v>74.23</v>
      </c>
    </row>
    <row r="178" spans="1:10">
      <c r="A178" s="45">
        <v>12</v>
      </c>
      <c r="B178" s="45">
        <v>2008</v>
      </c>
      <c r="C178" s="45" t="s">
        <v>159</v>
      </c>
      <c r="D178" s="49">
        <v>220.25627587743901</v>
      </c>
      <c r="E178" s="49">
        <v>347485.48017410003</v>
      </c>
      <c r="F178" s="45">
        <v>9938</v>
      </c>
      <c r="G178" s="45">
        <v>700.2</v>
      </c>
      <c r="H178" s="45">
        <v>5.9989365619466799</v>
      </c>
      <c r="I178" s="46">
        <v>3.5616662549407116E-3</v>
      </c>
      <c r="J178" s="45">
        <v>40.5</v>
      </c>
    </row>
    <row r="179" spans="1:10">
      <c r="A179" s="45">
        <v>12</v>
      </c>
      <c r="B179" s="45">
        <v>2009</v>
      </c>
      <c r="C179" s="45" t="s">
        <v>159</v>
      </c>
      <c r="D179" s="49">
        <v>243.07185019025599</v>
      </c>
      <c r="E179" s="49">
        <v>351361.25534720003</v>
      </c>
      <c r="F179" s="45">
        <v>12268</v>
      </c>
      <c r="G179" s="45">
        <v>863.8</v>
      </c>
      <c r="H179" s="45">
        <v>6.5861716548546703</v>
      </c>
      <c r="I179" s="46">
        <v>2.8923791970510457E-3</v>
      </c>
      <c r="J179" s="45">
        <v>42.1</v>
      </c>
    </row>
    <row r="180" spans="1:10">
      <c r="A180" s="45">
        <v>12</v>
      </c>
      <c r="B180" s="45">
        <v>2010</v>
      </c>
      <c r="C180" s="45" t="s">
        <v>159</v>
      </c>
      <c r="D180" s="49">
        <v>265.753254806119</v>
      </c>
      <c r="E180" s="49">
        <v>313536.64825808402</v>
      </c>
      <c r="F180" s="45">
        <v>15349</v>
      </c>
      <c r="G180" s="45">
        <v>1094.8</v>
      </c>
      <c r="H180" s="45">
        <v>7.0379059634471801</v>
      </c>
      <c r="I180" s="46">
        <v>1.1899903014628626E-3</v>
      </c>
      <c r="J180" s="45">
        <v>43.01</v>
      </c>
    </row>
    <row r="181" spans="1:10">
      <c r="A181" s="45">
        <v>12</v>
      </c>
      <c r="B181" s="45">
        <v>2011</v>
      </c>
      <c r="C181" s="45" t="s">
        <v>159</v>
      </c>
      <c r="D181" s="49">
        <v>300.32675441569199</v>
      </c>
      <c r="E181" s="49">
        <v>314068.38695761003</v>
      </c>
      <c r="F181" s="45">
        <v>22534.799999999999</v>
      </c>
      <c r="G181" s="45">
        <v>1815</v>
      </c>
      <c r="H181" s="45">
        <v>7.4199799236618302</v>
      </c>
      <c r="I181" s="46">
        <v>1.4443164661384967E-3</v>
      </c>
      <c r="J181" s="45">
        <v>44.8</v>
      </c>
    </row>
    <row r="182" spans="1:10">
      <c r="A182" s="45">
        <v>12</v>
      </c>
      <c r="B182" s="45">
        <v>2012</v>
      </c>
      <c r="C182" s="45" t="s">
        <v>159</v>
      </c>
      <c r="D182" s="49">
        <v>344.05674110733401</v>
      </c>
      <c r="E182" s="49">
        <v>319519.66030315199</v>
      </c>
      <c r="F182" s="45">
        <v>29229.1</v>
      </c>
      <c r="G182" s="45">
        <v>2519.1</v>
      </c>
      <c r="H182" s="45">
        <v>7.9098566672694002</v>
      </c>
      <c r="I182" s="46">
        <v>1.7493852768658048E-3</v>
      </c>
      <c r="J182" s="45">
        <v>46.3</v>
      </c>
    </row>
    <row r="183" spans="1:10">
      <c r="A183" s="45">
        <v>12</v>
      </c>
      <c r="B183" s="45">
        <v>2013</v>
      </c>
      <c r="C183" s="45" t="s">
        <v>159</v>
      </c>
      <c r="D183" s="49">
        <v>247.701894375031</v>
      </c>
      <c r="E183" s="49">
        <v>287550.55026133399</v>
      </c>
      <c r="F183" s="45">
        <v>33601.1</v>
      </c>
      <c r="G183" s="45">
        <v>2903.2</v>
      </c>
      <c r="H183" s="45">
        <v>8.0459087422707807</v>
      </c>
      <c r="I183" s="46">
        <v>5.135855717002473E-3</v>
      </c>
      <c r="J183" s="45">
        <v>47.87</v>
      </c>
    </row>
    <row r="184" spans="1:10">
      <c r="A184" s="45">
        <v>12</v>
      </c>
      <c r="B184" s="45">
        <v>2014</v>
      </c>
      <c r="C184" s="45" t="s">
        <v>159</v>
      </c>
      <c r="D184" s="49">
        <v>281.226723268576</v>
      </c>
      <c r="E184" s="49">
        <v>287282.97879114799</v>
      </c>
      <c r="F184" s="45">
        <v>37898.800000000003</v>
      </c>
      <c r="G184" s="45">
        <v>3309.7</v>
      </c>
      <c r="H184" s="45">
        <v>8.3806859467615702</v>
      </c>
      <c r="I184" s="46">
        <v>2.0502140729709603E-3</v>
      </c>
      <c r="J184" s="45">
        <v>49.31</v>
      </c>
    </row>
    <row r="185" spans="1:10">
      <c r="A185" s="45">
        <v>12</v>
      </c>
      <c r="B185" s="45">
        <v>2015</v>
      </c>
      <c r="C185" s="45" t="s">
        <v>159</v>
      </c>
      <c r="D185" s="49">
        <v>253.768286755644</v>
      </c>
      <c r="E185" s="49">
        <v>269604.32972041401</v>
      </c>
      <c r="F185" s="45">
        <v>44404</v>
      </c>
      <c r="G185" s="45">
        <v>3980.5</v>
      </c>
      <c r="H185" s="45">
        <v>8.8359377893198303</v>
      </c>
      <c r="I185" s="46">
        <v>2.1464027271096229E-3</v>
      </c>
      <c r="J185" s="45">
        <v>50.97</v>
      </c>
    </row>
    <row r="186" spans="1:10">
      <c r="A186" s="45">
        <v>12</v>
      </c>
      <c r="B186" s="45">
        <v>2016</v>
      </c>
      <c r="C186" s="45" t="s">
        <v>159</v>
      </c>
      <c r="D186" s="49">
        <v>247.418951607042</v>
      </c>
      <c r="E186" s="49">
        <v>267768.18688055</v>
      </c>
      <c r="F186" s="45">
        <v>52241.2</v>
      </c>
      <c r="G186" s="45">
        <v>4763.6000000000004</v>
      </c>
      <c r="H186" s="45">
        <v>9.1711836567749803</v>
      </c>
      <c r="I186" s="46">
        <v>4.6634565739555973E-3</v>
      </c>
      <c r="J186" s="45">
        <v>52.62</v>
      </c>
    </row>
    <row r="187" spans="1:10">
      <c r="A187" s="45">
        <v>12</v>
      </c>
      <c r="B187" s="45">
        <v>2017</v>
      </c>
      <c r="C187" s="45" t="s">
        <v>159</v>
      </c>
      <c r="D187" s="49">
        <v>242.30499335088399</v>
      </c>
      <c r="E187" s="49">
        <v>272063.70917674998</v>
      </c>
      <c r="F187" s="45">
        <v>62627</v>
      </c>
      <c r="G187" s="45">
        <v>6002.4</v>
      </c>
      <c r="H187" s="45">
        <v>9.3349445352007105</v>
      </c>
      <c r="I187" s="46">
        <v>2.6587028614256819E-3</v>
      </c>
      <c r="J187" s="45">
        <v>54.29</v>
      </c>
    </row>
    <row r="188" spans="1:10">
      <c r="A188" s="45">
        <v>12</v>
      </c>
      <c r="B188" s="45">
        <v>2018</v>
      </c>
      <c r="C188" s="45" t="s">
        <v>159</v>
      </c>
      <c r="D188" s="49">
        <v>249.048568631969</v>
      </c>
      <c r="E188" s="49">
        <v>275380.77242499997</v>
      </c>
      <c r="F188" s="45">
        <v>72147.199999999997</v>
      </c>
      <c r="G188" s="45">
        <v>7030</v>
      </c>
      <c r="H188" s="45">
        <v>9.5387084296993798</v>
      </c>
      <c r="I188" s="46">
        <v>1.8707588488505425E-3</v>
      </c>
      <c r="J188" s="45">
        <v>55.65</v>
      </c>
    </row>
    <row r="189" spans="1:10">
      <c r="A189" s="45">
        <v>12</v>
      </c>
      <c r="B189" s="45">
        <v>2019</v>
      </c>
      <c r="C189" s="45" t="s">
        <v>159</v>
      </c>
      <c r="D189" s="49">
        <v>256.32005420398701</v>
      </c>
      <c r="E189" s="49">
        <v>252616.09083140001</v>
      </c>
      <c r="F189" s="45">
        <v>81954.7</v>
      </c>
      <c r="G189" s="45">
        <v>8291.5</v>
      </c>
      <c r="H189" s="45">
        <v>9.3476645628393999</v>
      </c>
      <c r="I189" s="46">
        <v>2.4190597136392496E-3</v>
      </c>
      <c r="J189" s="45">
        <v>57.02</v>
      </c>
    </row>
    <row r="190" spans="1:10">
      <c r="A190" s="45">
        <v>12</v>
      </c>
      <c r="B190" s="45">
        <v>2020</v>
      </c>
      <c r="C190" s="45" t="s">
        <v>159</v>
      </c>
      <c r="D190" s="49">
        <v>141.279426737286</v>
      </c>
      <c r="E190" s="49">
        <v>173180.7247238</v>
      </c>
      <c r="F190" s="45">
        <v>47046.5</v>
      </c>
      <c r="G190" s="45">
        <v>4221.5</v>
      </c>
      <c r="H190" s="45">
        <v>9.5676651047564096</v>
      </c>
      <c r="I190" s="46">
        <v>2.1676471897111829E-3</v>
      </c>
      <c r="J190" s="45">
        <v>58.33</v>
      </c>
    </row>
    <row r="191" spans="1:10">
      <c r="A191" s="45">
        <v>12</v>
      </c>
      <c r="B191" s="45">
        <v>2021</v>
      </c>
      <c r="C191" s="45" t="s">
        <v>159</v>
      </c>
      <c r="D191" s="49">
        <v>152.03432190758701</v>
      </c>
      <c r="E191" s="49">
        <v>176703.71163110001</v>
      </c>
      <c r="F191" s="45">
        <v>58066</v>
      </c>
      <c r="G191" s="45">
        <v>5578.3</v>
      </c>
      <c r="H191" s="45">
        <v>9.4950680846015203</v>
      </c>
      <c r="I191" s="46">
        <v>1.2921709353597899E-3</v>
      </c>
      <c r="J191" s="45">
        <v>59.39</v>
      </c>
    </row>
    <row r="192" spans="1:10">
      <c r="A192" s="45">
        <v>12</v>
      </c>
      <c r="B192" s="45">
        <v>2022</v>
      </c>
      <c r="C192" s="45" t="s">
        <v>159</v>
      </c>
      <c r="D192" s="49">
        <v>102.796584671378</v>
      </c>
      <c r="E192" s="49">
        <v>488605.68647920003</v>
      </c>
      <c r="F192" s="45">
        <v>49601.3</v>
      </c>
      <c r="G192" s="45">
        <v>4640.2</v>
      </c>
      <c r="H192" s="45">
        <v>9.5425894177530903</v>
      </c>
      <c r="I192" s="46">
        <v>7.752755220417633E-4</v>
      </c>
      <c r="J192" s="45">
        <v>60.15</v>
      </c>
    </row>
    <row r="193" spans="1:10">
      <c r="A193" s="45">
        <v>12</v>
      </c>
      <c r="B193" s="45">
        <v>2023</v>
      </c>
      <c r="C193" s="45" t="s">
        <v>159</v>
      </c>
      <c r="D193" s="49">
        <v>209.85120973845801</v>
      </c>
      <c r="E193" s="49">
        <v>193455.95160199999</v>
      </c>
      <c r="F193" s="45">
        <v>84844</v>
      </c>
      <c r="G193" s="45">
        <v>8509.6</v>
      </c>
      <c r="H193" s="45">
        <v>8.9717023997033305</v>
      </c>
      <c r="I193" s="46">
        <v>8.9230956914935339E-4</v>
      </c>
      <c r="J193" s="45">
        <v>61.51</v>
      </c>
    </row>
    <row r="194" spans="1:10">
      <c r="A194" s="45">
        <v>13</v>
      </c>
      <c r="B194" s="45">
        <v>2008</v>
      </c>
      <c r="C194" s="45" t="s">
        <v>160</v>
      </c>
      <c r="D194" s="49">
        <v>252.10704561883099</v>
      </c>
      <c r="E194" s="49">
        <v>334352.45831030002</v>
      </c>
      <c r="F194" s="45">
        <v>8690</v>
      </c>
      <c r="G194" s="45">
        <v>875</v>
      </c>
      <c r="H194" s="45">
        <v>6.3403593037277499</v>
      </c>
      <c r="I194" s="46">
        <v>3.3304753148453037E-3</v>
      </c>
      <c r="J194" s="45">
        <v>53</v>
      </c>
    </row>
    <row r="195" spans="1:10">
      <c r="A195" s="45">
        <v>13</v>
      </c>
      <c r="B195" s="45">
        <v>2009</v>
      </c>
      <c r="C195" s="45" t="s">
        <v>160</v>
      </c>
      <c r="D195" s="49">
        <v>257.40600122515701</v>
      </c>
      <c r="E195" s="49">
        <v>385414.88939485</v>
      </c>
      <c r="F195" s="45">
        <v>9851</v>
      </c>
      <c r="G195" s="45">
        <v>981</v>
      </c>
      <c r="H195" s="45">
        <v>6.7080840838530698</v>
      </c>
      <c r="I195" s="46">
        <v>2.4660253707891001E-3</v>
      </c>
      <c r="J195" s="45">
        <v>55.1</v>
      </c>
    </row>
    <row r="196" spans="1:10">
      <c r="A196" s="45">
        <v>13</v>
      </c>
      <c r="B196" s="45">
        <v>2010</v>
      </c>
      <c r="C196" s="45" t="s">
        <v>160</v>
      </c>
      <c r="D196" s="49">
        <v>278.806772913781</v>
      </c>
      <c r="E196" s="49">
        <v>336154.00592329999</v>
      </c>
      <c r="F196" s="45">
        <v>11957</v>
      </c>
      <c r="G196" s="45">
        <v>1202.25</v>
      </c>
      <c r="H196" s="45">
        <v>7.0570369816978902</v>
      </c>
      <c r="I196" s="46">
        <v>2.3467385147650905E-3</v>
      </c>
      <c r="J196" s="45">
        <v>57.1</v>
      </c>
    </row>
    <row r="197" spans="1:10">
      <c r="A197" s="45">
        <v>13</v>
      </c>
      <c r="B197" s="45">
        <v>2011</v>
      </c>
      <c r="C197" s="45" t="s">
        <v>160</v>
      </c>
      <c r="D197" s="49">
        <v>312.27634945118098</v>
      </c>
      <c r="E197" s="49">
        <v>353894.64267879998</v>
      </c>
      <c r="F197" s="45">
        <v>14230</v>
      </c>
      <c r="G197" s="45">
        <v>1444</v>
      </c>
      <c r="H197" s="45">
        <v>7.2477925817678504</v>
      </c>
      <c r="I197" s="46">
        <v>1.8227707332038041E-3</v>
      </c>
      <c r="J197" s="45">
        <v>58.11</v>
      </c>
    </row>
    <row r="198" spans="1:10">
      <c r="A198" s="45">
        <v>13</v>
      </c>
      <c r="B198" s="45">
        <v>2012</v>
      </c>
      <c r="C198" s="45" t="s">
        <v>160</v>
      </c>
      <c r="D198" s="49">
        <v>335.65453513045298</v>
      </c>
      <c r="E198" s="49">
        <v>357884.45419304998</v>
      </c>
      <c r="F198" s="45">
        <v>16660</v>
      </c>
      <c r="G198" s="45">
        <v>1702</v>
      </c>
      <c r="H198" s="45">
        <v>7.5120712458354699</v>
      </c>
      <c r="I198" s="46">
        <v>2.7279249701533653E-3</v>
      </c>
      <c r="J198" s="45">
        <v>59.32</v>
      </c>
    </row>
    <row r="199" spans="1:10">
      <c r="A199" s="45">
        <v>13</v>
      </c>
      <c r="B199" s="45">
        <v>2013</v>
      </c>
      <c r="C199" s="45" t="s">
        <v>160</v>
      </c>
      <c r="D199" s="49">
        <v>338.34398480146001</v>
      </c>
      <c r="E199" s="49">
        <v>372571.24519739999</v>
      </c>
      <c r="F199" s="45">
        <v>19542</v>
      </c>
      <c r="G199" s="45">
        <v>2003</v>
      </c>
      <c r="H199" s="45">
        <v>7.6167758086983701</v>
      </c>
      <c r="I199" s="46">
        <v>3.9788190918322933E-3</v>
      </c>
      <c r="J199" s="45">
        <v>60.8</v>
      </c>
    </row>
    <row r="200" spans="1:10">
      <c r="A200" s="45">
        <v>13</v>
      </c>
      <c r="B200" s="45">
        <v>2014</v>
      </c>
      <c r="C200" s="45" t="s">
        <v>160</v>
      </c>
      <c r="D200" s="49">
        <v>369.680942607426</v>
      </c>
      <c r="E200" s="49">
        <v>367658.03168070002</v>
      </c>
      <c r="F200" s="45">
        <v>22888</v>
      </c>
      <c r="G200" s="45">
        <v>2406</v>
      </c>
      <c r="H200" s="45">
        <v>7.7731736804825404</v>
      </c>
      <c r="I200" s="46">
        <v>3.9675066933777684E-3</v>
      </c>
      <c r="J200" s="45">
        <v>61.99</v>
      </c>
    </row>
    <row r="201" spans="1:10">
      <c r="A201" s="45">
        <v>13</v>
      </c>
      <c r="B201" s="45">
        <v>2015</v>
      </c>
      <c r="C201" s="45" t="s">
        <v>160</v>
      </c>
      <c r="D201" s="49">
        <v>400.490826544752</v>
      </c>
      <c r="E201" s="49">
        <v>350428.91543004999</v>
      </c>
      <c r="F201" s="45">
        <v>26129</v>
      </c>
      <c r="G201" s="45">
        <v>2798.16</v>
      </c>
      <c r="H201" s="45">
        <v>8.3612408896423496</v>
      </c>
      <c r="I201" s="46">
        <v>4.0596074014188771E-3</v>
      </c>
      <c r="J201" s="45">
        <v>63.22</v>
      </c>
    </row>
    <row r="202" spans="1:10">
      <c r="A202" s="45">
        <v>13</v>
      </c>
      <c r="B202" s="45">
        <v>2016</v>
      </c>
      <c r="C202" s="45" t="s">
        <v>160</v>
      </c>
      <c r="D202" s="49">
        <v>409.98129230477798</v>
      </c>
      <c r="E202" s="49">
        <v>344961.71629999997</v>
      </c>
      <c r="F202" s="45">
        <v>30864</v>
      </c>
      <c r="G202" s="45">
        <v>3495</v>
      </c>
      <c r="H202" s="45">
        <v>8.7277782134830506</v>
      </c>
      <c r="I202" s="46">
        <v>1.9319245218579234E-3</v>
      </c>
      <c r="J202" s="45">
        <v>64.39</v>
      </c>
    </row>
    <row r="203" spans="1:10">
      <c r="A203" s="45">
        <v>13</v>
      </c>
      <c r="B203" s="45">
        <v>2017</v>
      </c>
      <c r="C203" s="45" t="s">
        <v>160</v>
      </c>
      <c r="D203" s="49">
        <v>399.89157255500498</v>
      </c>
      <c r="E203" s="49">
        <v>336871.84496344998</v>
      </c>
      <c r="F203" s="45">
        <v>37534</v>
      </c>
      <c r="G203" s="45">
        <v>4571</v>
      </c>
      <c r="H203" s="45">
        <v>8.8821140442088105</v>
      </c>
      <c r="I203" s="46">
        <v>1.145706534835094E-3</v>
      </c>
      <c r="J203" s="45">
        <v>65.78</v>
      </c>
    </row>
    <row r="204" spans="1:10">
      <c r="A204" s="45">
        <v>13</v>
      </c>
      <c r="B204" s="45">
        <v>2018</v>
      </c>
      <c r="C204" s="45" t="s">
        <v>160</v>
      </c>
      <c r="D204" s="49">
        <v>409.41835851014702</v>
      </c>
      <c r="E204" s="49">
        <v>372427.45737369999</v>
      </c>
      <c r="F204" s="45">
        <v>45139</v>
      </c>
      <c r="G204" s="45">
        <v>6033</v>
      </c>
      <c r="H204" s="45">
        <v>9.0987381953948798</v>
      </c>
      <c r="I204" s="46">
        <v>1.1106285095731007E-3</v>
      </c>
      <c r="J204" s="45">
        <v>66.98</v>
      </c>
    </row>
    <row r="205" spans="1:10">
      <c r="A205" s="45">
        <v>13</v>
      </c>
      <c r="B205" s="45">
        <v>2019</v>
      </c>
      <c r="C205" s="45" t="s">
        <v>160</v>
      </c>
      <c r="D205" s="49">
        <v>398.95785726170902</v>
      </c>
      <c r="E205" s="49">
        <v>332958.29562679998</v>
      </c>
      <c r="F205" s="45">
        <v>52697</v>
      </c>
      <c r="G205" s="45">
        <v>7393.43</v>
      </c>
      <c r="H205" s="45">
        <v>9.1174572444961299</v>
      </c>
      <c r="I205" s="46">
        <v>8.1541459051999486E-4</v>
      </c>
      <c r="J205" s="45">
        <v>67.87</v>
      </c>
    </row>
    <row r="206" spans="1:10">
      <c r="A206" s="45">
        <v>13</v>
      </c>
      <c r="B206" s="45">
        <v>2020</v>
      </c>
      <c r="C206" s="45" t="s">
        <v>160</v>
      </c>
      <c r="D206" s="49">
        <v>162.56540819930899</v>
      </c>
      <c r="E206" s="49">
        <v>214281.74107640001</v>
      </c>
      <c r="F206" s="45">
        <v>36981</v>
      </c>
      <c r="G206" s="45">
        <v>4928</v>
      </c>
      <c r="H206" s="45">
        <v>9.1865598433107802</v>
      </c>
      <c r="I206" s="46">
        <v>1.1255867567481028E-3</v>
      </c>
      <c r="J206" s="45">
        <v>68.75</v>
      </c>
    </row>
    <row r="207" spans="1:10">
      <c r="A207" s="45">
        <v>13</v>
      </c>
      <c r="B207" s="45">
        <v>2021</v>
      </c>
      <c r="C207" s="45" t="s">
        <v>160</v>
      </c>
      <c r="D207" s="49">
        <v>161.80141632531499</v>
      </c>
      <c r="E207" s="49">
        <v>202490.97729133</v>
      </c>
      <c r="F207" s="45">
        <v>40681</v>
      </c>
      <c r="G207" s="45">
        <v>4862.34</v>
      </c>
      <c r="H207" s="45">
        <v>9.0700432864374605</v>
      </c>
      <c r="I207" s="46">
        <v>6.5818792093063944E-4</v>
      </c>
      <c r="J207" s="45">
        <v>69.7</v>
      </c>
    </row>
    <row r="208" spans="1:10">
      <c r="A208" s="45">
        <v>13</v>
      </c>
      <c r="B208" s="45">
        <v>2022</v>
      </c>
      <c r="C208" s="45" t="s">
        <v>160</v>
      </c>
      <c r="D208" s="49">
        <v>132.110852815182</v>
      </c>
      <c r="E208" s="49">
        <v>189479.21588536</v>
      </c>
      <c r="F208" s="45">
        <v>39147</v>
      </c>
      <c r="G208" s="45">
        <v>4307</v>
      </c>
      <c r="H208" s="45">
        <v>9.0186954877213399</v>
      </c>
      <c r="I208" s="46">
        <v>6.1204361136145142E-4</v>
      </c>
      <c r="J208" s="45">
        <v>70.11</v>
      </c>
    </row>
    <row r="209" spans="1:10">
      <c r="A209" s="45">
        <v>13</v>
      </c>
      <c r="B209" s="45">
        <v>2023</v>
      </c>
      <c r="C209" s="45" t="s">
        <v>160</v>
      </c>
      <c r="D209" s="49">
        <v>256.37851775105503</v>
      </c>
      <c r="E209" s="49">
        <v>264880.19751099998</v>
      </c>
      <c r="F209" s="45">
        <v>57013.599999999999</v>
      </c>
      <c r="G209" s="45">
        <v>6857.2</v>
      </c>
      <c r="H209" s="45">
        <v>8.4491284605021004</v>
      </c>
      <c r="I209" s="46">
        <v>7.062197015359899E-4</v>
      </c>
      <c r="J209" s="45">
        <v>71.040000000000006</v>
      </c>
    </row>
    <row r="210" spans="1:10">
      <c r="A210" s="45">
        <v>14</v>
      </c>
      <c r="B210" s="45">
        <v>2008</v>
      </c>
      <c r="C210" s="45" t="s">
        <v>161</v>
      </c>
      <c r="D210" s="49">
        <v>122.364233750354</v>
      </c>
      <c r="E210" s="49">
        <v>278340.58291445801</v>
      </c>
      <c r="F210" s="45">
        <v>8023</v>
      </c>
      <c r="G210" s="45">
        <v>541.89</v>
      </c>
      <c r="H210" s="45">
        <v>5.3844950627890897</v>
      </c>
      <c r="I210" s="46">
        <v>1.7251183220402463E-3</v>
      </c>
      <c r="J210" s="45">
        <v>41.36</v>
      </c>
    </row>
    <row r="211" spans="1:10">
      <c r="A211" s="45">
        <v>14</v>
      </c>
      <c r="B211" s="45">
        <v>2009</v>
      </c>
      <c r="C211" s="45" t="s">
        <v>161</v>
      </c>
      <c r="D211" s="49">
        <v>125.58390977910901</v>
      </c>
      <c r="E211" s="49">
        <v>303289.50579273101</v>
      </c>
      <c r="F211" s="45">
        <v>9303.2999999999993</v>
      </c>
      <c r="G211" s="45">
        <v>655.5</v>
      </c>
      <c r="H211" s="45">
        <v>5.6454468976432404</v>
      </c>
      <c r="I211" s="46">
        <v>1.2232018561484919E-3</v>
      </c>
      <c r="J211" s="45">
        <v>43.18</v>
      </c>
    </row>
    <row r="212" spans="1:10">
      <c r="A212" s="45">
        <v>14</v>
      </c>
      <c r="B212" s="45">
        <v>2010</v>
      </c>
      <c r="C212" s="45" t="s">
        <v>161</v>
      </c>
      <c r="D212" s="49">
        <v>142.51397474967399</v>
      </c>
      <c r="E212" s="49">
        <v>239420.0257914</v>
      </c>
      <c r="F212" s="45">
        <v>10705</v>
      </c>
      <c r="G212" s="45">
        <v>794.8</v>
      </c>
      <c r="H212" s="45">
        <v>5.9661467391236904</v>
      </c>
      <c r="I212" s="46">
        <v>1.4737827282601159E-3</v>
      </c>
      <c r="J212" s="45">
        <v>44.06</v>
      </c>
    </row>
    <row r="213" spans="1:10">
      <c r="A213" s="45">
        <v>14</v>
      </c>
      <c r="B213" s="45">
        <v>2011</v>
      </c>
      <c r="C213" s="45" t="s">
        <v>161</v>
      </c>
      <c r="D213" s="49">
        <v>155.76246317625299</v>
      </c>
      <c r="E213" s="49">
        <v>267641.46953218</v>
      </c>
      <c r="F213" s="45">
        <v>15854</v>
      </c>
      <c r="G213" s="45">
        <v>1079</v>
      </c>
      <c r="H213" s="45">
        <v>6.1633148040346404</v>
      </c>
      <c r="I213" s="46">
        <v>1.2125844424509822E-3</v>
      </c>
      <c r="J213" s="45">
        <v>45.75</v>
      </c>
    </row>
    <row r="214" spans="1:10">
      <c r="A214" s="45">
        <v>14</v>
      </c>
      <c r="B214" s="45">
        <v>2012</v>
      </c>
      <c r="C214" s="45" t="s">
        <v>161</v>
      </c>
      <c r="D214" s="49">
        <v>165.81996852436899</v>
      </c>
      <c r="E214" s="49">
        <v>260945.76493994499</v>
      </c>
      <c r="F214" s="45">
        <v>20347.3</v>
      </c>
      <c r="G214" s="45">
        <v>1372</v>
      </c>
      <c r="H214" s="45">
        <v>6.4861607889440904</v>
      </c>
      <c r="I214" s="46">
        <v>6.7034571758473136E-4</v>
      </c>
      <c r="J214" s="45">
        <v>47.39</v>
      </c>
    </row>
    <row r="215" spans="1:10">
      <c r="A215" s="45">
        <v>14</v>
      </c>
      <c r="B215" s="45">
        <v>2013</v>
      </c>
      <c r="C215" s="45" t="s">
        <v>161</v>
      </c>
      <c r="D215" s="49">
        <v>227.21846507983699</v>
      </c>
      <c r="E215" s="49">
        <v>288398.26363023999</v>
      </c>
      <c r="F215" s="45">
        <v>24846.2</v>
      </c>
      <c r="G215" s="45">
        <v>1863.6</v>
      </c>
      <c r="H215" s="45">
        <v>6.4583382833447898</v>
      </c>
      <c r="I215" s="46">
        <v>2.3790412827863197E-3</v>
      </c>
      <c r="J215" s="45">
        <v>49.04</v>
      </c>
    </row>
    <row r="216" spans="1:10">
      <c r="A216" s="45">
        <v>14</v>
      </c>
      <c r="B216" s="45">
        <v>2014</v>
      </c>
      <c r="C216" s="45" t="s">
        <v>161</v>
      </c>
      <c r="D216" s="49">
        <v>282.40541377500102</v>
      </c>
      <c r="E216" s="49">
        <v>273620.32592848002</v>
      </c>
      <c r="F216" s="45">
        <v>31134.5</v>
      </c>
      <c r="G216" s="45">
        <v>2615.17</v>
      </c>
      <c r="H216" s="45">
        <v>6.9865664594064301</v>
      </c>
      <c r="I216" s="46">
        <v>1.7814362185637816E-3</v>
      </c>
      <c r="J216" s="45">
        <v>50.55</v>
      </c>
    </row>
    <row r="217" spans="1:10">
      <c r="A217" s="45">
        <v>14</v>
      </c>
      <c r="B217" s="45">
        <v>2015</v>
      </c>
      <c r="C217" s="45" t="s">
        <v>161</v>
      </c>
      <c r="D217" s="49">
        <v>297.60417859924098</v>
      </c>
      <c r="E217" s="49">
        <v>265598.41857265501</v>
      </c>
      <c r="F217" s="45">
        <v>38392.199999999997</v>
      </c>
      <c r="G217" s="45">
        <v>3600.45</v>
      </c>
      <c r="H217" s="45">
        <v>7.4372063668712904</v>
      </c>
      <c r="I217" s="46">
        <v>2.1040249352423787E-3</v>
      </c>
      <c r="J217" s="45">
        <v>52.3</v>
      </c>
    </row>
    <row r="218" spans="1:10">
      <c r="A218" s="45">
        <v>14</v>
      </c>
      <c r="B218" s="45">
        <v>2016</v>
      </c>
      <c r="C218" s="45" t="s">
        <v>161</v>
      </c>
      <c r="D218" s="49">
        <v>311.40381121803603</v>
      </c>
      <c r="E218" s="49">
        <v>253455.03859941801</v>
      </c>
      <c r="F218" s="45">
        <v>46913.4</v>
      </c>
      <c r="G218" s="45">
        <v>4954.4799999999996</v>
      </c>
      <c r="H218" s="45">
        <v>7.7672639967573103</v>
      </c>
      <c r="I218" s="46">
        <v>1.4217000258528022E-3</v>
      </c>
      <c r="J218" s="45">
        <v>53.99</v>
      </c>
    </row>
    <row r="219" spans="1:10">
      <c r="A219" s="45">
        <v>14</v>
      </c>
      <c r="B219" s="45">
        <v>2017</v>
      </c>
      <c r="C219" s="45" t="s">
        <v>161</v>
      </c>
      <c r="D219" s="49">
        <v>376.02218145708099</v>
      </c>
      <c r="E219" s="49">
        <v>262286.81118259003</v>
      </c>
      <c r="F219" s="45">
        <v>57253.5</v>
      </c>
      <c r="G219" s="45">
        <v>6392.56</v>
      </c>
      <c r="H219" s="45">
        <v>8.12058871174027</v>
      </c>
      <c r="I219" s="46">
        <v>1.3350105400521982E-3</v>
      </c>
      <c r="J219" s="45">
        <v>55.7</v>
      </c>
    </row>
    <row r="220" spans="1:10">
      <c r="A220" s="45">
        <v>14</v>
      </c>
      <c r="B220" s="45">
        <v>2018</v>
      </c>
      <c r="C220" s="45" t="s">
        <v>161</v>
      </c>
      <c r="D220" s="49">
        <v>435.70808430246899</v>
      </c>
      <c r="E220" s="49">
        <v>277194.68601363298</v>
      </c>
      <c r="F220" s="45">
        <v>68550.399999999994</v>
      </c>
      <c r="G220" s="45">
        <v>8095.79</v>
      </c>
      <c r="H220" s="45">
        <v>8.2842517976219199</v>
      </c>
      <c r="I220" s="46">
        <v>2.4835555770673506E-3</v>
      </c>
      <c r="J220" s="45">
        <v>57.34</v>
      </c>
    </row>
    <row r="221" spans="1:10">
      <c r="A221" s="45">
        <v>14</v>
      </c>
      <c r="B221" s="45">
        <v>2019</v>
      </c>
      <c r="C221" s="45" t="s">
        <v>161</v>
      </c>
      <c r="D221" s="49">
        <v>462.40358312589098</v>
      </c>
      <c r="E221" s="49">
        <v>292190.63881901</v>
      </c>
      <c r="F221" s="45">
        <v>79078.3</v>
      </c>
      <c r="G221" s="45">
        <v>9596.67</v>
      </c>
      <c r="H221" s="45">
        <v>8.3920833803733803</v>
      </c>
      <c r="I221" s="46">
        <v>2.2935766223701306E-3</v>
      </c>
      <c r="J221" s="45">
        <v>59.07</v>
      </c>
    </row>
    <row r="222" spans="1:10">
      <c r="A222" s="45">
        <v>14</v>
      </c>
      <c r="B222" s="45">
        <v>2020</v>
      </c>
      <c r="C222" s="45" t="s">
        <v>161</v>
      </c>
      <c r="D222" s="49">
        <v>282.95236692949902</v>
      </c>
      <c r="E222" s="49">
        <v>202801.13842455999</v>
      </c>
      <c r="F222" s="45">
        <v>55681.8</v>
      </c>
      <c r="G222" s="45">
        <v>5420.1</v>
      </c>
      <c r="H222" s="45">
        <v>8.6229936103024496</v>
      </c>
      <c r="I222" s="46">
        <v>1.0343987721873748E-3</v>
      </c>
      <c r="J222" s="45">
        <v>60.44</v>
      </c>
    </row>
    <row r="223" spans="1:10">
      <c r="A223" s="45">
        <v>14</v>
      </c>
      <c r="B223" s="45">
        <v>2021</v>
      </c>
      <c r="C223" s="45" t="s">
        <v>161</v>
      </c>
      <c r="D223" s="49">
        <v>296.55442830535202</v>
      </c>
      <c r="E223" s="49">
        <v>237903.308727528</v>
      </c>
      <c r="F223" s="45">
        <v>74297.3</v>
      </c>
      <c r="G223" s="45">
        <v>6769.02</v>
      </c>
      <c r="H223" s="45">
        <v>8.4495565427004298</v>
      </c>
      <c r="I223" s="46">
        <v>8.0350550957847342E-4</v>
      </c>
      <c r="J223" s="45">
        <v>61.46</v>
      </c>
    </row>
    <row r="224" spans="1:10">
      <c r="A224" s="45">
        <v>14</v>
      </c>
      <c r="B224" s="45">
        <v>2022</v>
      </c>
      <c r="C224" s="45" t="s">
        <v>161</v>
      </c>
      <c r="D224" s="49">
        <v>185.99863073599701</v>
      </c>
      <c r="E224" s="49">
        <v>185032.88047616399</v>
      </c>
      <c r="F224" s="45">
        <v>65537.100000000006</v>
      </c>
      <c r="G224" s="45">
        <v>5758.67</v>
      </c>
      <c r="H224" s="45">
        <v>8.3954774327321395</v>
      </c>
      <c r="I224" s="46">
        <v>6.164668700033134E-4</v>
      </c>
      <c r="J224" s="45">
        <v>62.07</v>
      </c>
    </row>
    <row r="225" spans="1:10">
      <c r="A225" s="45">
        <v>14</v>
      </c>
      <c r="B225" s="45">
        <v>2023</v>
      </c>
      <c r="C225" s="45" t="s">
        <v>161</v>
      </c>
      <c r="D225" s="49">
        <v>366.57253269635999</v>
      </c>
      <c r="E225" s="49">
        <v>261210.577468</v>
      </c>
      <c r="F225" s="45">
        <v>81827.8</v>
      </c>
      <c r="G225" s="45">
        <v>9668</v>
      </c>
      <c r="H225" s="45">
        <v>8.0291070546197396</v>
      </c>
      <c r="I225" s="46">
        <v>7.0989641077928928E-4</v>
      </c>
      <c r="J225" s="45">
        <v>63.13</v>
      </c>
    </row>
    <row r="226" spans="1:10">
      <c r="A226" s="45">
        <v>15</v>
      </c>
      <c r="B226" s="45">
        <v>2008</v>
      </c>
      <c r="C226" s="45" t="s">
        <v>162</v>
      </c>
      <c r="D226" s="49">
        <v>355.90547002918299</v>
      </c>
      <c r="E226" s="49">
        <v>728765.82529418601</v>
      </c>
      <c r="F226" s="45">
        <v>24046</v>
      </c>
      <c r="G226" s="45">
        <v>1908.53</v>
      </c>
      <c r="H226" s="45">
        <v>7.48885295573346</v>
      </c>
      <c r="I226" s="46">
        <v>6.3419103284550896E-3</v>
      </c>
      <c r="J226" s="45">
        <v>47.6</v>
      </c>
    </row>
    <row r="227" spans="1:10">
      <c r="A227" s="45">
        <v>15</v>
      </c>
      <c r="B227" s="45">
        <v>2009</v>
      </c>
      <c r="C227" s="45" t="s">
        <v>162</v>
      </c>
      <c r="D227" s="49">
        <v>406.650594957274</v>
      </c>
      <c r="E227" s="49">
        <v>736168.56148511404</v>
      </c>
      <c r="F227" s="45">
        <v>28882</v>
      </c>
      <c r="G227" s="45">
        <v>2331.6999999999998</v>
      </c>
      <c r="H227" s="45">
        <v>7.79193595693806</v>
      </c>
      <c r="I227" s="46">
        <v>3.6849090974032934E-3</v>
      </c>
      <c r="J227" s="45">
        <v>48.32</v>
      </c>
    </row>
    <row r="228" spans="1:10">
      <c r="A228" s="45">
        <v>15</v>
      </c>
      <c r="B228" s="45">
        <v>2010</v>
      </c>
      <c r="C228" s="45" t="s">
        <v>162</v>
      </c>
      <c r="D228" s="49">
        <v>446.63741891741398</v>
      </c>
      <c r="E228" s="49">
        <v>718191.00263657805</v>
      </c>
      <c r="F228" s="45">
        <v>34990.400000000001</v>
      </c>
      <c r="G228" s="45">
        <v>2915.8</v>
      </c>
      <c r="H228" s="45">
        <v>8.0743376940895004</v>
      </c>
      <c r="I228" s="46">
        <v>2.956368932038835E-3</v>
      </c>
      <c r="J228" s="45">
        <v>49.7</v>
      </c>
    </row>
    <row r="229" spans="1:10">
      <c r="A229" s="45">
        <v>15</v>
      </c>
      <c r="B229" s="45">
        <v>2011</v>
      </c>
      <c r="C229" s="45" t="s">
        <v>162</v>
      </c>
      <c r="D229" s="49">
        <v>487.01949743658599</v>
      </c>
      <c r="E229" s="49">
        <v>747702.32066710002</v>
      </c>
      <c r="F229" s="45">
        <v>41696.300000000003</v>
      </c>
      <c r="G229" s="45">
        <v>3573.7</v>
      </c>
      <c r="H229" s="45">
        <v>8.2847565931904406</v>
      </c>
      <c r="I229" s="46">
        <v>3.6136405721957318E-3</v>
      </c>
      <c r="J229" s="45">
        <v>50.86</v>
      </c>
    </row>
    <row r="230" spans="1:10">
      <c r="A230" s="45">
        <v>15</v>
      </c>
      <c r="B230" s="45">
        <v>2012</v>
      </c>
      <c r="C230" s="45" t="s">
        <v>162</v>
      </c>
      <c r="D230" s="49">
        <v>592.21543353069706</v>
      </c>
      <c r="E230" s="49">
        <v>690318.34579425002</v>
      </c>
      <c r="F230" s="45">
        <v>48739</v>
      </c>
      <c r="G230" s="45">
        <v>4335</v>
      </c>
      <c r="H230" s="45">
        <v>8.6206518997844697</v>
      </c>
      <c r="I230" s="46">
        <v>3.6404116839196823E-3</v>
      </c>
      <c r="J230" s="45">
        <v>52.03</v>
      </c>
    </row>
    <row r="231" spans="1:10">
      <c r="A231" s="45">
        <v>15</v>
      </c>
      <c r="B231" s="45">
        <v>2013</v>
      </c>
      <c r="C231" s="45" t="s">
        <v>162</v>
      </c>
      <c r="D231" s="49">
        <v>523.69123331798698</v>
      </c>
      <c r="E231" s="49">
        <v>620015.31878574996</v>
      </c>
      <c r="F231" s="45">
        <v>54262</v>
      </c>
      <c r="G231" s="45">
        <v>5014.7</v>
      </c>
      <c r="H231" s="45">
        <v>8.7837026986352207</v>
      </c>
      <c r="I231" s="46">
        <v>4.3310911770293656E-3</v>
      </c>
      <c r="J231" s="45">
        <v>53.46</v>
      </c>
    </row>
    <row r="232" spans="1:10">
      <c r="A232" s="45">
        <v>15</v>
      </c>
      <c r="B232" s="45">
        <v>2014</v>
      </c>
      <c r="C232" s="45" t="s">
        <v>162</v>
      </c>
      <c r="D232" s="49">
        <v>587.62596314180598</v>
      </c>
      <c r="E232" s="49">
        <v>592673.82684144995</v>
      </c>
      <c r="F232" s="45">
        <v>59577.4</v>
      </c>
      <c r="G232" s="45">
        <v>5711.2</v>
      </c>
      <c r="H232" s="45">
        <v>8.9805497779401797</v>
      </c>
      <c r="I232" s="46">
        <v>6.9381808089918817E-3</v>
      </c>
      <c r="J232" s="45">
        <v>54.77</v>
      </c>
    </row>
    <row r="233" spans="1:10">
      <c r="A233" s="45">
        <v>15</v>
      </c>
      <c r="B233" s="45">
        <v>2015</v>
      </c>
      <c r="C233" s="45" t="s">
        <v>162</v>
      </c>
      <c r="D233" s="49">
        <v>662.21537130309105</v>
      </c>
      <c r="E233" s="49">
        <v>604510.24158475001</v>
      </c>
      <c r="F233" s="45">
        <v>65045.4</v>
      </c>
      <c r="G233" s="45">
        <v>6505.1</v>
      </c>
      <c r="H233" s="45">
        <v>9.2550268895985806</v>
      </c>
      <c r="I233" s="46">
        <v>4.4711270767849118E-3</v>
      </c>
      <c r="J233" s="45">
        <v>56.97</v>
      </c>
    </row>
    <row r="234" spans="1:10">
      <c r="A234" s="45">
        <v>15</v>
      </c>
      <c r="B234" s="45">
        <v>2016</v>
      </c>
      <c r="C234" s="45" t="s">
        <v>162</v>
      </c>
      <c r="D234" s="49">
        <v>731.32577591364304</v>
      </c>
      <c r="E234" s="49">
        <v>613499.86698519997</v>
      </c>
      <c r="F234" s="45">
        <v>70716.5</v>
      </c>
      <c r="G234" s="45">
        <v>7399.6</v>
      </c>
      <c r="H234" s="45">
        <v>9.4636638917915104</v>
      </c>
      <c r="I234" s="46">
        <v>5.9918879056047192E-3</v>
      </c>
      <c r="J234" s="45">
        <v>59.13</v>
      </c>
    </row>
    <row r="235" spans="1:10">
      <c r="A235" s="45">
        <v>15</v>
      </c>
      <c r="B235" s="45">
        <v>2017</v>
      </c>
      <c r="C235" s="45" t="s">
        <v>162</v>
      </c>
      <c r="D235" s="49">
        <v>736.03658410361902</v>
      </c>
      <c r="E235" s="49">
        <v>579126.27498314995</v>
      </c>
      <c r="F235" s="45">
        <v>77966.2</v>
      </c>
      <c r="G235" s="45">
        <v>8491.5</v>
      </c>
      <c r="H235" s="45">
        <v>9.5665452054302804</v>
      </c>
      <c r="I235" s="46">
        <v>4.8854582115669884E-3</v>
      </c>
      <c r="J235" s="45">
        <v>60.79</v>
      </c>
    </row>
    <row r="236" spans="1:10">
      <c r="A236" s="45">
        <v>15</v>
      </c>
      <c r="B236" s="45">
        <v>2018</v>
      </c>
      <c r="C236" s="45" t="s">
        <v>162</v>
      </c>
      <c r="D236" s="49">
        <v>749.44314088098895</v>
      </c>
      <c r="E236" s="49">
        <v>549849.26839434996</v>
      </c>
      <c r="F236" s="45">
        <v>85899.3</v>
      </c>
      <c r="G236" s="45">
        <v>9661.5</v>
      </c>
      <c r="H236" s="45">
        <v>9.6213235607682499</v>
      </c>
      <c r="I236" s="46">
        <v>2.9855304470879579E-3</v>
      </c>
      <c r="J236" s="45">
        <v>61.46</v>
      </c>
    </row>
    <row r="237" spans="1:10">
      <c r="A237" s="45">
        <v>15</v>
      </c>
      <c r="B237" s="45">
        <v>2019</v>
      </c>
      <c r="C237" s="45" t="s">
        <v>162</v>
      </c>
      <c r="D237" s="49">
        <v>994.15676226262599</v>
      </c>
      <c r="E237" s="49">
        <v>556838.25328980002</v>
      </c>
      <c r="F237" s="45">
        <v>93288</v>
      </c>
      <c r="G237" s="45">
        <v>10851.3</v>
      </c>
      <c r="H237" s="45">
        <v>9.8507721948641205</v>
      </c>
      <c r="I237" s="46">
        <v>4.1939960712104101E-3</v>
      </c>
      <c r="J237" s="45">
        <v>61.86</v>
      </c>
    </row>
    <row r="238" spans="1:10">
      <c r="A238" s="45">
        <v>15</v>
      </c>
      <c r="B238" s="45">
        <v>2020</v>
      </c>
      <c r="C238" s="45" t="s">
        <v>162</v>
      </c>
      <c r="D238" s="49">
        <v>372.55250095870002</v>
      </c>
      <c r="E238" s="49">
        <v>323309.56153292902</v>
      </c>
      <c r="F238" s="45">
        <v>57669.599999999999</v>
      </c>
      <c r="G238" s="45">
        <v>6005.3</v>
      </c>
      <c r="H238" s="45">
        <v>10.117751799243701</v>
      </c>
      <c r="I238" s="46">
        <v>2.2599656320013923E-3</v>
      </c>
      <c r="J238" s="45">
        <v>63.05</v>
      </c>
    </row>
    <row r="239" spans="1:10">
      <c r="A239" s="45">
        <v>15</v>
      </c>
      <c r="B239" s="45">
        <v>2021</v>
      </c>
      <c r="C239" s="45" t="s">
        <v>162</v>
      </c>
      <c r="D239" s="49">
        <v>460.18326010282999</v>
      </c>
      <c r="E239" s="49">
        <v>527173.94965782203</v>
      </c>
      <c r="F239" s="45">
        <v>73052.2</v>
      </c>
      <c r="G239" s="45">
        <v>8278.6</v>
      </c>
      <c r="H239" s="45">
        <v>10.1162170655015</v>
      </c>
      <c r="I239" s="46">
        <v>1.4014895460342605E-3</v>
      </c>
      <c r="J239" s="45">
        <v>63.94</v>
      </c>
    </row>
    <row r="240" spans="1:10">
      <c r="A240" s="45">
        <v>15</v>
      </c>
      <c r="B240" s="45">
        <v>2022</v>
      </c>
      <c r="C240" s="45" t="s">
        <v>162</v>
      </c>
      <c r="D240" s="49">
        <v>357.50246051750401</v>
      </c>
      <c r="E240" s="49">
        <v>279641.91944837797</v>
      </c>
      <c r="F240" s="45">
        <v>58808.7</v>
      </c>
      <c r="G240" s="45">
        <v>6026.3</v>
      </c>
      <c r="H240" s="45">
        <v>10.068196582013201</v>
      </c>
      <c r="I240" s="46">
        <v>1.0157521138522566E-3</v>
      </c>
      <c r="J240" s="45">
        <v>64.540000000000006</v>
      </c>
    </row>
    <row r="241" spans="1:10">
      <c r="A241" s="45">
        <v>15</v>
      </c>
      <c r="B241" s="45">
        <v>2023</v>
      </c>
      <c r="C241" s="45" t="s">
        <v>162</v>
      </c>
      <c r="D241" s="49">
        <v>1070.9290056561299</v>
      </c>
      <c r="E241" s="49">
        <v>479328.97235672298</v>
      </c>
      <c r="F241" s="45">
        <v>81545</v>
      </c>
      <c r="G241" s="45">
        <v>9713.6</v>
      </c>
      <c r="H241" s="45">
        <v>9.5350291700570597</v>
      </c>
      <c r="I241" s="46">
        <v>9.644976489489983E-4</v>
      </c>
      <c r="J241" s="45">
        <v>65.53</v>
      </c>
    </row>
    <row r="242" spans="1:10">
      <c r="A242" s="45">
        <v>16</v>
      </c>
      <c r="B242" s="45">
        <v>2008</v>
      </c>
      <c r="C242" s="45" t="s">
        <v>163</v>
      </c>
      <c r="D242" s="49">
        <v>274.757514052462</v>
      </c>
      <c r="E242" s="49">
        <v>595121.81071840995</v>
      </c>
      <c r="F242" s="45">
        <v>19957</v>
      </c>
      <c r="G242" s="45">
        <v>1565.97</v>
      </c>
      <c r="H242" s="45">
        <v>6.7334018918373602</v>
      </c>
      <c r="I242" s="46">
        <v>2.8329534728457309E-3</v>
      </c>
      <c r="J242" s="45">
        <v>36.03</v>
      </c>
    </row>
    <row r="243" spans="1:10">
      <c r="A243" s="45">
        <v>16</v>
      </c>
      <c r="B243" s="45">
        <v>2009</v>
      </c>
      <c r="C243" s="45" t="s">
        <v>163</v>
      </c>
      <c r="D243" s="49">
        <v>302.33759309251099</v>
      </c>
      <c r="E243" s="49">
        <v>587939.11612043995</v>
      </c>
      <c r="F243" s="45">
        <v>23312</v>
      </c>
      <c r="G243" s="45">
        <v>1954.3</v>
      </c>
      <c r="H243" s="45">
        <v>6.8844866520427797</v>
      </c>
      <c r="I243" s="46">
        <v>1.7015300775518761E-3</v>
      </c>
      <c r="J243" s="45">
        <v>37.700000000000003</v>
      </c>
    </row>
    <row r="244" spans="1:10">
      <c r="A244" s="45">
        <v>16</v>
      </c>
      <c r="B244" s="45">
        <v>2010</v>
      </c>
      <c r="C244" s="45" t="s">
        <v>163</v>
      </c>
      <c r="D244" s="49">
        <v>337.63294840995502</v>
      </c>
      <c r="E244" s="49">
        <v>377298.532849218</v>
      </c>
      <c r="F244" s="45">
        <v>25845</v>
      </c>
      <c r="G244" s="45">
        <v>2294</v>
      </c>
      <c r="H244" s="45">
        <v>7.3231707179434702</v>
      </c>
      <c r="I244" s="46">
        <v>1.1820947414167753E-3</v>
      </c>
      <c r="J244" s="45">
        <v>38.5</v>
      </c>
    </row>
    <row r="245" spans="1:10">
      <c r="A245" s="45">
        <v>16</v>
      </c>
      <c r="B245" s="45">
        <v>2011</v>
      </c>
      <c r="C245" s="45" t="s">
        <v>163</v>
      </c>
      <c r="D245" s="49">
        <v>380.11770801023999</v>
      </c>
      <c r="E245" s="49">
        <v>330753.77779239998</v>
      </c>
      <c r="F245" s="45">
        <v>30599</v>
      </c>
      <c r="G245" s="45">
        <v>2766</v>
      </c>
      <c r="H245" s="45">
        <v>7.4645098346365302</v>
      </c>
      <c r="I245" s="46">
        <v>1.7585426660194014E-3</v>
      </c>
      <c r="J245" s="45">
        <v>40.47</v>
      </c>
    </row>
    <row r="246" spans="1:10">
      <c r="A246" s="45">
        <v>16</v>
      </c>
      <c r="B246" s="45">
        <v>2012</v>
      </c>
      <c r="C246" s="45" t="s">
        <v>163</v>
      </c>
      <c r="D246" s="49">
        <v>409.76670903833599</v>
      </c>
      <c r="E246" s="49">
        <v>328903.81013539998</v>
      </c>
      <c r="F246" s="45">
        <v>36129</v>
      </c>
      <c r="G246" s="45">
        <v>3325</v>
      </c>
      <c r="H246" s="45">
        <v>7.6231530684769</v>
      </c>
      <c r="I246" s="46">
        <v>1.1527737844537521E-3</v>
      </c>
      <c r="J246" s="45">
        <v>41.99</v>
      </c>
    </row>
    <row r="247" spans="1:10">
      <c r="A247" s="45">
        <v>16</v>
      </c>
      <c r="B247" s="45">
        <v>2013</v>
      </c>
      <c r="C247" s="45" t="s">
        <v>163</v>
      </c>
      <c r="D247" s="49">
        <v>309.18626910650801</v>
      </c>
      <c r="E247" s="49">
        <v>319551.03049530002</v>
      </c>
      <c r="F247" s="45">
        <v>40898</v>
      </c>
      <c r="G247" s="45">
        <v>3835</v>
      </c>
      <c r="H247" s="45">
        <v>7.8244459308776202</v>
      </c>
      <c r="I247" s="46">
        <v>3.2713610832124386E-3</v>
      </c>
      <c r="J247" s="45">
        <v>43.6</v>
      </c>
    </row>
    <row r="248" spans="1:10">
      <c r="A248" s="45">
        <v>16</v>
      </c>
      <c r="B248" s="45">
        <v>2014</v>
      </c>
      <c r="C248" s="45" t="s">
        <v>163</v>
      </c>
      <c r="D248" s="49">
        <v>358.26997493657598</v>
      </c>
      <c r="E248" s="49">
        <v>258992.75308910001</v>
      </c>
      <c r="F248" s="45">
        <v>45642</v>
      </c>
      <c r="G248" s="45">
        <v>4321.6000000000004</v>
      </c>
      <c r="H248" s="45">
        <v>8.0202704728192398</v>
      </c>
      <c r="I248" s="46">
        <v>3.8975353671649345E-3</v>
      </c>
      <c r="J248" s="45">
        <v>45.05</v>
      </c>
    </row>
    <row r="249" spans="1:10">
      <c r="A249" s="45">
        <v>16</v>
      </c>
      <c r="B249" s="45">
        <v>2015</v>
      </c>
      <c r="C249" s="45" t="s">
        <v>163</v>
      </c>
      <c r="D249" s="49">
        <v>354.692725432229</v>
      </c>
      <c r="E249" s="49">
        <v>263753.77894865</v>
      </c>
      <c r="F249" s="45">
        <v>51621</v>
      </c>
      <c r="G249" s="45">
        <v>4982.8</v>
      </c>
      <c r="H249" s="45">
        <v>8.2925485139757598</v>
      </c>
      <c r="I249" s="46">
        <v>2.2310577390928258E-3</v>
      </c>
      <c r="J249" s="45">
        <v>47.02</v>
      </c>
    </row>
    <row r="250" spans="1:10">
      <c r="A250" s="45">
        <v>16</v>
      </c>
      <c r="B250" s="45">
        <v>2016</v>
      </c>
      <c r="C250" s="45" t="s">
        <v>163</v>
      </c>
      <c r="D250" s="49">
        <v>365.49809870210299</v>
      </c>
      <c r="E250" s="49">
        <v>360989.44722585002</v>
      </c>
      <c r="F250" s="45">
        <v>58013</v>
      </c>
      <c r="G250" s="45">
        <v>5703.2</v>
      </c>
      <c r="H250" s="45">
        <v>8.5703547395304707</v>
      </c>
      <c r="I250" s="46">
        <v>4.1935147520724986E-3</v>
      </c>
      <c r="J250" s="45">
        <v>48.78</v>
      </c>
    </row>
    <row r="251" spans="1:10">
      <c r="A251" s="45">
        <v>16</v>
      </c>
      <c r="B251" s="45">
        <v>2017</v>
      </c>
      <c r="C251" s="45" t="s">
        <v>163</v>
      </c>
      <c r="D251" s="49">
        <v>404.87858612676303</v>
      </c>
      <c r="E251" s="49">
        <v>356390.55944965</v>
      </c>
      <c r="F251" s="45">
        <v>66204</v>
      </c>
      <c r="G251" s="45">
        <v>6684.72</v>
      </c>
      <c r="H251" s="45">
        <v>8.9315519666945207</v>
      </c>
      <c r="I251" s="46">
        <v>3.0138399417014108E-3</v>
      </c>
      <c r="J251" s="45">
        <v>50.56</v>
      </c>
    </row>
    <row r="252" spans="1:10">
      <c r="A252" s="45">
        <v>16</v>
      </c>
      <c r="B252" s="45">
        <v>2018</v>
      </c>
      <c r="C252" s="45" t="s">
        <v>163</v>
      </c>
      <c r="D252" s="49">
        <v>446.73580451177401</v>
      </c>
      <c r="E252" s="49">
        <v>349443.39341115003</v>
      </c>
      <c r="F252" s="45">
        <v>78261</v>
      </c>
      <c r="G252" s="45">
        <v>8051.81</v>
      </c>
      <c r="H252" s="45">
        <v>9.1582046175556506</v>
      </c>
      <c r="I252" s="46">
        <v>1.9528037221330685E-3</v>
      </c>
      <c r="J252" s="45">
        <v>52.24</v>
      </c>
    </row>
    <row r="253" spans="1:10">
      <c r="A253" s="45">
        <v>16</v>
      </c>
      <c r="B253" s="45">
        <v>2019</v>
      </c>
      <c r="C253" s="45" t="s">
        <v>163</v>
      </c>
      <c r="D253" s="49">
        <v>451.68467142110802</v>
      </c>
      <c r="E253" s="49">
        <v>353524.08219435002</v>
      </c>
      <c r="F253" s="45">
        <v>89803</v>
      </c>
      <c r="G253" s="45">
        <v>9516.9599999999991</v>
      </c>
      <c r="H253" s="45">
        <v>9.1350778874756404</v>
      </c>
      <c r="I253" s="46">
        <v>2.3679187432406818E-3</v>
      </c>
      <c r="J253" s="45">
        <v>54.01</v>
      </c>
    </row>
    <row r="254" spans="1:10">
      <c r="A254" s="45">
        <v>16</v>
      </c>
      <c r="B254" s="45">
        <v>2020</v>
      </c>
      <c r="C254" s="45" t="s">
        <v>163</v>
      </c>
      <c r="D254" s="49">
        <v>236.32762938465899</v>
      </c>
      <c r="E254" s="49">
        <v>233530.98656938301</v>
      </c>
      <c r="F254" s="45">
        <v>55064.4</v>
      </c>
      <c r="G254" s="45">
        <v>4767.71</v>
      </c>
      <c r="H254" s="45">
        <v>9.3984783140915802</v>
      </c>
      <c r="I254" s="46">
        <v>8.4298311094522713E-4</v>
      </c>
      <c r="J254" s="45">
        <v>55.43</v>
      </c>
    </row>
    <row r="255" spans="1:10">
      <c r="A255" s="45">
        <v>16</v>
      </c>
      <c r="B255" s="45">
        <v>2021</v>
      </c>
      <c r="C255" s="45" t="s">
        <v>163</v>
      </c>
      <c r="D255" s="49">
        <v>268.30818545438501</v>
      </c>
      <c r="E255" s="49">
        <v>201345.07153345601</v>
      </c>
      <c r="F255" s="45">
        <v>79346.600000000006</v>
      </c>
      <c r="G255" s="45">
        <v>6021.86</v>
      </c>
      <c r="H255" s="45">
        <v>9.2333730710867403</v>
      </c>
      <c r="I255" s="46">
        <v>4.1411749118070855E-4</v>
      </c>
      <c r="J255" s="45">
        <v>56.45</v>
      </c>
    </row>
    <row r="256" spans="1:10">
      <c r="A256" s="45">
        <v>16</v>
      </c>
      <c r="B256" s="45">
        <v>2022</v>
      </c>
      <c r="C256" s="45" t="s">
        <v>163</v>
      </c>
      <c r="D256" s="49">
        <v>161.545608893246</v>
      </c>
      <c r="E256" s="49">
        <v>153217.70962038799</v>
      </c>
      <c r="F256" s="45">
        <v>43600</v>
      </c>
      <c r="G256" s="45">
        <v>3130.36</v>
      </c>
      <c r="H256" s="45">
        <v>9.1398106057856605</v>
      </c>
      <c r="I256" s="46">
        <v>2.0015515903801394E-4</v>
      </c>
      <c r="J256" s="45">
        <v>57.07</v>
      </c>
    </row>
    <row r="257" spans="1:10">
      <c r="A257" s="45">
        <v>16</v>
      </c>
      <c r="B257" s="45">
        <v>2023</v>
      </c>
      <c r="C257" s="45" t="s">
        <v>163</v>
      </c>
      <c r="D257" s="49">
        <v>413.70845181045502</v>
      </c>
      <c r="E257" s="49">
        <v>266712.13262724603</v>
      </c>
      <c r="F257" s="45">
        <v>99500</v>
      </c>
      <c r="G257" s="45">
        <v>9645.6</v>
      </c>
      <c r="H257" s="45">
        <v>8.5475283912123103</v>
      </c>
      <c r="I257" s="46">
        <v>7.6212839905409396E-4</v>
      </c>
      <c r="J257" s="45">
        <v>58.08</v>
      </c>
    </row>
    <row r="258" spans="1:10">
      <c r="A258" s="45">
        <v>17</v>
      </c>
      <c r="B258" s="45">
        <v>2008</v>
      </c>
      <c r="C258" s="45" t="s">
        <v>164</v>
      </c>
      <c r="D258" s="49">
        <v>208.14071687824801</v>
      </c>
      <c r="E258" s="49">
        <v>361379.41378624999</v>
      </c>
      <c r="F258" s="45">
        <v>11678</v>
      </c>
      <c r="G258" s="45">
        <v>744.19</v>
      </c>
      <c r="H258" s="45">
        <v>6.7190131543852596</v>
      </c>
      <c r="I258" s="46">
        <v>3.6636411082620439E-3</v>
      </c>
      <c r="J258" s="45">
        <v>45.2</v>
      </c>
    </row>
    <row r="259" spans="1:10">
      <c r="A259" s="45">
        <v>17</v>
      </c>
      <c r="B259" s="45">
        <v>2009</v>
      </c>
      <c r="C259" s="45" t="s">
        <v>164</v>
      </c>
      <c r="D259" s="49">
        <v>205.006391890044</v>
      </c>
      <c r="E259" s="49">
        <v>379679.1695208</v>
      </c>
      <c r="F259" s="45">
        <v>15065.2</v>
      </c>
      <c r="G259" s="45">
        <v>969.63</v>
      </c>
      <c r="H259" s="45">
        <v>7.0335064842876998</v>
      </c>
      <c r="I259" s="46">
        <v>5.3970495136877244E-3</v>
      </c>
      <c r="J259" s="45">
        <v>46</v>
      </c>
    </row>
    <row r="260" spans="1:10">
      <c r="A260" s="45">
        <v>17</v>
      </c>
      <c r="B260" s="45">
        <v>2010</v>
      </c>
      <c r="C260" s="45" t="s">
        <v>164</v>
      </c>
      <c r="D260" s="49">
        <v>257.64767096878001</v>
      </c>
      <c r="E260" s="49">
        <v>325013.3793725</v>
      </c>
      <c r="F260" s="45">
        <v>20946</v>
      </c>
      <c r="G260" s="45">
        <v>1409.48</v>
      </c>
      <c r="H260" s="45">
        <v>7.1404530431011599</v>
      </c>
      <c r="I260" s="46">
        <v>4.1094405024664112E-3</v>
      </c>
      <c r="J260" s="45">
        <v>49.7</v>
      </c>
    </row>
    <row r="261" spans="1:10">
      <c r="A261" s="45">
        <v>17</v>
      </c>
      <c r="B261" s="45">
        <v>2011</v>
      </c>
      <c r="C261" s="45" t="s">
        <v>164</v>
      </c>
      <c r="D261" s="49">
        <v>288.2153931876</v>
      </c>
      <c r="E261" s="49">
        <v>296783.74329710001</v>
      </c>
      <c r="F261" s="45">
        <v>27154.9</v>
      </c>
      <c r="G261" s="45">
        <v>1992.89</v>
      </c>
      <c r="H261" s="45">
        <v>7.4042791180372696</v>
      </c>
      <c r="I261" s="46">
        <v>1.0860814856394423E-3</v>
      </c>
      <c r="J261" s="45">
        <v>51.78</v>
      </c>
    </row>
    <row r="262" spans="1:10">
      <c r="A262" s="45">
        <v>17</v>
      </c>
      <c r="B262" s="45">
        <v>2012</v>
      </c>
      <c r="C262" s="45" t="s">
        <v>164</v>
      </c>
      <c r="D262" s="49">
        <v>318.10859045036398</v>
      </c>
      <c r="E262" s="49">
        <v>290278.63324160001</v>
      </c>
      <c r="F262" s="45">
        <v>34230</v>
      </c>
      <c r="G262" s="45">
        <v>2553.5500000000002</v>
      </c>
      <c r="H262" s="45">
        <v>7.6328855053951301</v>
      </c>
      <c r="I262" s="46">
        <v>1.5245522464435574E-3</v>
      </c>
      <c r="J262" s="45">
        <v>53.23</v>
      </c>
    </row>
    <row r="263" spans="1:10">
      <c r="A263" s="45">
        <v>17</v>
      </c>
      <c r="B263" s="45">
        <v>2013</v>
      </c>
      <c r="C263" s="45" t="s">
        <v>164</v>
      </c>
      <c r="D263" s="49">
        <v>261.75480605413998</v>
      </c>
      <c r="E263" s="49">
        <v>279721.99388825003</v>
      </c>
      <c r="F263" s="45">
        <v>40621</v>
      </c>
      <c r="G263" s="45">
        <v>3130.13</v>
      </c>
      <c r="H263" s="45">
        <v>7.8079166289264101</v>
      </c>
      <c r="I263" s="46">
        <v>2.4614760349648984E-3</v>
      </c>
      <c r="J263" s="45">
        <v>54.51</v>
      </c>
    </row>
    <row r="264" spans="1:10">
      <c r="A264" s="45">
        <v>17</v>
      </c>
      <c r="B264" s="45">
        <v>2014</v>
      </c>
      <c r="C264" s="45" t="s">
        <v>164</v>
      </c>
      <c r="D264" s="49">
        <v>310.19756778909698</v>
      </c>
      <c r="E264" s="49">
        <v>342144.37224135001</v>
      </c>
      <c r="F264" s="45">
        <v>46900</v>
      </c>
      <c r="G264" s="45">
        <v>3752.11</v>
      </c>
      <c r="H264" s="45">
        <v>8.0727793331694997</v>
      </c>
      <c r="I264" s="46">
        <v>2.3525979488464499E-3</v>
      </c>
      <c r="J264" s="45">
        <v>55.73</v>
      </c>
    </row>
    <row r="265" spans="1:10">
      <c r="A265" s="45">
        <v>17</v>
      </c>
      <c r="B265" s="45">
        <v>2015</v>
      </c>
      <c r="C265" s="45" t="s">
        <v>164</v>
      </c>
      <c r="D265" s="49">
        <v>322.49640085724201</v>
      </c>
      <c r="E265" s="49">
        <v>300927.32656775002</v>
      </c>
      <c r="F265" s="45">
        <v>50668.2</v>
      </c>
      <c r="G265" s="45">
        <v>4206.0200000000004</v>
      </c>
      <c r="H265" s="45">
        <v>8.3783907885357802</v>
      </c>
      <c r="I265" s="46">
        <v>1.3528469766127444E-3</v>
      </c>
      <c r="J265" s="45">
        <v>57.18</v>
      </c>
    </row>
    <row r="266" spans="1:10">
      <c r="A266" s="45">
        <v>17</v>
      </c>
      <c r="B266" s="45">
        <v>2016</v>
      </c>
      <c r="C266" s="45" t="s">
        <v>164</v>
      </c>
      <c r="D266" s="49">
        <v>322.31665893816103</v>
      </c>
      <c r="E266" s="49">
        <v>314977.89890695002</v>
      </c>
      <c r="F266" s="45">
        <v>56930.8</v>
      </c>
      <c r="G266" s="45">
        <v>4764.18</v>
      </c>
      <c r="H266" s="45">
        <v>8.7206237114204299</v>
      </c>
      <c r="I266" s="46">
        <v>2.9570209526861907E-3</v>
      </c>
      <c r="J266" s="45">
        <v>58.57</v>
      </c>
    </row>
    <row r="267" spans="1:10">
      <c r="A267" s="45">
        <v>17</v>
      </c>
      <c r="B267" s="45">
        <v>2017</v>
      </c>
      <c r="C267" s="45" t="s">
        <v>164</v>
      </c>
      <c r="D267" s="49">
        <v>863.81512357027805</v>
      </c>
      <c r="E267" s="49">
        <v>402828.183815</v>
      </c>
      <c r="F267" s="45">
        <v>63499.9</v>
      </c>
      <c r="G267" s="45">
        <v>5372.79</v>
      </c>
      <c r="H267" s="45">
        <v>8.9988783254358005</v>
      </c>
      <c r="I267" s="46">
        <v>1.3001578367432026E-3</v>
      </c>
      <c r="J267" s="45">
        <v>59.88</v>
      </c>
    </row>
    <row r="268" spans="1:10">
      <c r="A268" s="45">
        <v>17</v>
      </c>
      <c r="B268" s="45">
        <v>2018</v>
      </c>
      <c r="C268" s="45" t="s">
        <v>164</v>
      </c>
      <c r="D268" s="49">
        <v>869.19186723339305</v>
      </c>
      <c r="E268" s="49">
        <v>400339.03714515001</v>
      </c>
      <c r="F268" s="45">
        <v>53556.3</v>
      </c>
      <c r="G268" s="45">
        <v>6021.42</v>
      </c>
      <c r="H268" s="45">
        <v>9.1254358648857306</v>
      </c>
      <c r="I268" s="46">
        <v>9.2550641094709611E-4</v>
      </c>
      <c r="J268" s="45">
        <v>61</v>
      </c>
    </row>
    <row r="269" spans="1:10">
      <c r="A269" s="45">
        <v>17</v>
      </c>
      <c r="B269" s="45">
        <v>2019</v>
      </c>
      <c r="C269" s="45" t="s">
        <v>164</v>
      </c>
      <c r="D269" s="49">
        <v>355.61124684179401</v>
      </c>
      <c r="E269" s="49">
        <v>352329.10547452897</v>
      </c>
      <c r="F269" s="45">
        <v>60143.7</v>
      </c>
      <c r="G269" s="45">
        <v>6743.99</v>
      </c>
      <c r="H269" s="45">
        <v>9.3197327487473807</v>
      </c>
      <c r="I269" s="46">
        <v>8.5220530189207772E-4</v>
      </c>
      <c r="J269" s="45">
        <v>61.83</v>
      </c>
    </row>
    <row r="270" spans="1:10">
      <c r="A270" s="45">
        <v>17</v>
      </c>
      <c r="B270" s="45">
        <v>2020</v>
      </c>
      <c r="C270" s="45" t="s">
        <v>164</v>
      </c>
      <c r="D270" s="49">
        <v>169.05275093897299</v>
      </c>
      <c r="E270" s="49">
        <v>184559.8312165</v>
      </c>
      <c r="F270" s="45">
        <v>43694.400000000001</v>
      </c>
      <c r="G270" s="45">
        <v>4365.8900000000003</v>
      </c>
      <c r="H270" s="45">
        <v>9.4223016338878196</v>
      </c>
      <c r="I270" s="46">
        <v>1.5037002740100342E-3</v>
      </c>
      <c r="J270" s="45">
        <v>62.89</v>
      </c>
    </row>
    <row r="271" spans="1:10">
      <c r="A271" s="45">
        <v>17</v>
      </c>
      <c r="B271" s="45">
        <v>2021</v>
      </c>
      <c r="C271" s="45" t="s">
        <v>164</v>
      </c>
      <c r="D271" s="49">
        <v>220.286922417856</v>
      </c>
      <c r="E271" s="49">
        <v>193384.510766789</v>
      </c>
      <c r="F271" s="45">
        <v>60621.3</v>
      </c>
      <c r="G271" s="45">
        <v>6028.28</v>
      </c>
      <c r="H271" s="45">
        <v>9.4582155595095703</v>
      </c>
      <c r="I271" s="46">
        <v>8.6336631194399252E-4</v>
      </c>
      <c r="J271" s="45">
        <v>64.09</v>
      </c>
    </row>
    <row r="272" spans="1:10">
      <c r="A272" s="45">
        <v>17</v>
      </c>
      <c r="B272" s="45">
        <v>2022</v>
      </c>
      <c r="C272" s="45" t="s">
        <v>164</v>
      </c>
      <c r="D272" s="49">
        <v>149.67979220011301</v>
      </c>
      <c r="E272" s="49">
        <v>173711.536392793</v>
      </c>
      <c r="F272" s="45">
        <v>58461</v>
      </c>
      <c r="G272" s="45">
        <v>5552.81</v>
      </c>
      <c r="H272" s="45">
        <v>9.5148058124623098</v>
      </c>
      <c r="I272" s="46">
        <v>1.4364737864962984E-3</v>
      </c>
      <c r="J272" s="45">
        <v>64.67</v>
      </c>
    </row>
    <row r="273" spans="1:10">
      <c r="A273" s="45">
        <v>17</v>
      </c>
      <c r="B273" s="45">
        <v>2023</v>
      </c>
      <c r="C273" s="45" t="s">
        <v>164</v>
      </c>
      <c r="D273" s="49">
        <v>293.02910477631201</v>
      </c>
      <c r="E273" s="49">
        <v>229314.15902125</v>
      </c>
      <c r="F273" s="45">
        <v>77160.2</v>
      </c>
      <c r="G273" s="45">
        <v>7584.8</v>
      </c>
      <c r="H273" s="45">
        <v>8.9673766932126604</v>
      </c>
      <c r="I273" s="46">
        <v>1.6255087595524853E-3</v>
      </c>
      <c r="J273" s="45">
        <v>65.47</v>
      </c>
    </row>
    <row r="274" spans="1:10">
      <c r="A274" s="45">
        <v>18</v>
      </c>
      <c r="B274" s="45">
        <v>2008</v>
      </c>
      <c r="C274" s="45" t="s">
        <v>165</v>
      </c>
      <c r="D274" s="49">
        <v>212.55941614194899</v>
      </c>
      <c r="E274" s="49">
        <v>492286.56953430001</v>
      </c>
      <c r="F274" s="45">
        <v>12719</v>
      </c>
      <c r="G274" s="45">
        <v>809</v>
      </c>
      <c r="H274" s="45">
        <v>6.3681871863504904</v>
      </c>
      <c r="I274" s="46">
        <v>3.500656806461029E-3</v>
      </c>
      <c r="J274" s="45">
        <v>42.15</v>
      </c>
    </row>
    <row r="275" spans="1:10">
      <c r="A275" s="45">
        <v>18</v>
      </c>
      <c r="B275" s="45">
        <v>2009</v>
      </c>
      <c r="C275" s="45" t="s">
        <v>165</v>
      </c>
      <c r="D275" s="49">
        <v>232.665174664696</v>
      </c>
      <c r="E275" s="49">
        <v>537014.99246484996</v>
      </c>
      <c r="F275" s="45">
        <v>15934</v>
      </c>
      <c r="G275" s="45">
        <v>1053.52</v>
      </c>
      <c r="H275" s="45">
        <v>6.7580945044277296</v>
      </c>
      <c r="I275" s="46">
        <v>2.9306787568171367E-3</v>
      </c>
      <c r="J275" s="45">
        <v>43.2</v>
      </c>
    </row>
    <row r="276" spans="1:10">
      <c r="A276" s="45">
        <v>18</v>
      </c>
      <c r="B276" s="45">
        <v>2010</v>
      </c>
      <c r="C276" s="45" t="s">
        <v>165</v>
      </c>
      <c r="D276" s="49">
        <v>267.61268627714799</v>
      </c>
      <c r="E276" s="49">
        <v>424486.4734745</v>
      </c>
      <c r="F276" s="45">
        <v>20208.2</v>
      </c>
      <c r="G276" s="45">
        <v>1365.54</v>
      </c>
      <c r="H276" s="45">
        <v>7.0527210492323196</v>
      </c>
      <c r="I276" s="46">
        <v>2.3328203740656814E-3</v>
      </c>
      <c r="J276" s="45">
        <v>43.3</v>
      </c>
    </row>
    <row r="277" spans="1:10">
      <c r="A277" s="45">
        <v>18</v>
      </c>
      <c r="B277" s="45">
        <v>2011</v>
      </c>
      <c r="C277" s="45" t="s">
        <v>165</v>
      </c>
      <c r="D277" s="49">
        <v>302.538088350831</v>
      </c>
      <c r="E277" s="49">
        <v>469095.23459910002</v>
      </c>
      <c r="F277" s="45">
        <v>25100</v>
      </c>
      <c r="G277" s="45">
        <v>1718</v>
      </c>
      <c r="H277" s="45">
        <v>7.3244899793485301</v>
      </c>
      <c r="I277" s="46">
        <v>1.287757945723575E-3</v>
      </c>
      <c r="J277" s="45">
        <v>44.97</v>
      </c>
    </row>
    <row r="278" spans="1:10">
      <c r="A278" s="45">
        <v>18</v>
      </c>
      <c r="B278" s="45">
        <v>2012</v>
      </c>
      <c r="C278" s="45" t="s">
        <v>165</v>
      </c>
      <c r="D278" s="49">
        <v>327.01159119091199</v>
      </c>
      <c r="E278" s="49">
        <v>479854.75138715003</v>
      </c>
      <c r="F278" s="45">
        <v>30281.8</v>
      </c>
      <c r="G278" s="45">
        <v>2175.46</v>
      </c>
      <c r="H278" s="45">
        <v>7.5611215895302397</v>
      </c>
      <c r="I278" s="46">
        <v>2.1317685887618574E-3</v>
      </c>
      <c r="J278" s="45">
        <v>46.22</v>
      </c>
    </row>
    <row r="279" spans="1:10">
      <c r="A279" s="45">
        <v>18</v>
      </c>
      <c r="B279" s="45">
        <v>2013</v>
      </c>
      <c r="C279" s="45" t="s">
        <v>165</v>
      </c>
      <c r="D279" s="49">
        <v>321.79143367797099</v>
      </c>
      <c r="E279" s="49">
        <v>427419.3382995</v>
      </c>
      <c r="F279" s="45">
        <v>35827.5</v>
      </c>
      <c r="G279" s="45">
        <v>2630.9</v>
      </c>
      <c r="H279" s="45">
        <v>7.69028602067677</v>
      </c>
      <c r="I279" s="46">
        <v>2.5453446191051991E-3</v>
      </c>
      <c r="J279" s="45">
        <v>47.63</v>
      </c>
    </row>
    <row r="280" spans="1:10">
      <c r="A280" s="45">
        <v>18</v>
      </c>
      <c r="B280" s="45">
        <v>2014</v>
      </c>
      <c r="C280" s="45" t="s">
        <v>165</v>
      </c>
      <c r="D280" s="49">
        <v>361.60447124439798</v>
      </c>
      <c r="E280" s="49">
        <v>406654.78086514998</v>
      </c>
      <c r="F280" s="45">
        <v>40983</v>
      </c>
      <c r="G280" s="45">
        <v>3002</v>
      </c>
      <c r="H280" s="45">
        <v>7.9762519437456199</v>
      </c>
      <c r="I280" s="46">
        <v>1.758881935922271E-3</v>
      </c>
      <c r="J280" s="45">
        <v>48.98</v>
      </c>
    </row>
    <row r="281" spans="1:10">
      <c r="A281" s="45">
        <v>18</v>
      </c>
      <c r="B281" s="45">
        <v>2015</v>
      </c>
      <c r="C281" s="45" t="s">
        <v>165</v>
      </c>
      <c r="D281" s="49">
        <v>362.364230797353</v>
      </c>
      <c r="E281" s="49">
        <v>398925.68945454998</v>
      </c>
      <c r="F281" s="45">
        <v>47104.7</v>
      </c>
      <c r="G281" s="45">
        <v>3660</v>
      </c>
      <c r="H281" s="45">
        <v>8.1859074814823103</v>
      </c>
      <c r="I281" s="46">
        <v>2.4995697403143767E-3</v>
      </c>
      <c r="J281" s="45">
        <v>50.79</v>
      </c>
    </row>
    <row r="282" spans="1:10">
      <c r="A282" s="45">
        <v>18</v>
      </c>
      <c r="B282" s="45">
        <v>2016</v>
      </c>
      <c r="C282" s="45" t="s">
        <v>165</v>
      </c>
      <c r="D282" s="49">
        <v>380.187337293616</v>
      </c>
      <c r="E282" s="49">
        <v>393202.57187594997</v>
      </c>
      <c r="F282" s="45">
        <v>56307</v>
      </c>
      <c r="G282" s="45">
        <v>4640.7299999999996</v>
      </c>
      <c r="H282" s="45">
        <v>8.5195903160159503</v>
      </c>
      <c r="I282" s="46">
        <v>1.205273194751473E-3</v>
      </c>
      <c r="J282" s="45">
        <v>52.7</v>
      </c>
    </row>
    <row r="283" spans="1:10">
      <c r="A283" s="45">
        <v>18</v>
      </c>
      <c r="B283" s="45">
        <v>2017</v>
      </c>
      <c r="C283" s="45" t="s">
        <v>165</v>
      </c>
      <c r="D283" s="49">
        <v>393.35868192298</v>
      </c>
      <c r="E283" s="49">
        <v>370392.35044459999</v>
      </c>
      <c r="F283" s="45">
        <v>66611.899999999994</v>
      </c>
      <c r="G283" s="45">
        <v>7173</v>
      </c>
      <c r="H283" s="45">
        <v>8.7758583147975298</v>
      </c>
      <c r="I283" s="46">
        <v>8.0384320902351122E-4</v>
      </c>
      <c r="J283" s="45">
        <v>54.62</v>
      </c>
    </row>
    <row r="284" spans="1:10">
      <c r="A284" s="45">
        <v>18</v>
      </c>
      <c r="B284" s="45">
        <v>2018</v>
      </c>
      <c r="C284" s="45" t="s">
        <v>165</v>
      </c>
      <c r="D284" s="49">
        <v>415.61674810534299</v>
      </c>
      <c r="E284" s="49">
        <v>329197.45087955002</v>
      </c>
      <c r="F284" s="45">
        <v>74935.399999999994</v>
      </c>
      <c r="G284" s="45">
        <v>8255</v>
      </c>
      <c r="H284" s="45">
        <v>8.7969438935417408</v>
      </c>
      <c r="I284" s="46">
        <v>6.5369566829847204E-4</v>
      </c>
      <c r="J284" s="45">
        <v>56.09</v>
      </c>
    </row>
    <row r="285" spans="1:10">
      <c r="A285" s="45">
        <v>18</v>
      </c>
      <c r="B285" s="45">
        <v>2019</v>
      </c>
      <c r="C285" s="45" t="s">
        <v>165</v>
      </c>
      <c r="D285" s="49">
        <v>426.43910296716501</v>
      </c>
      <c r="E285" s="49">
        <v>310263.36478825001</v>
      </c>
      <c r="F285" s="45">
        <v>82687.100000000006</v>
      </c>
      <c r="G285" s="45">
        <v>9613.3700000000008</v>
      </c>
      <c r="H285" s="45">
        <v>8.9828122223441405</v>
      </c>
      <c r="I285" s="46">
        <v>4.5672652094899891E-4</v>
      </c>
      <c r="J285" s="45">
        <v>57.45</v>
      </c>
    </row>
    <row r="286" spans="1:10">
      <c r="A286" s="45">
        <v>18</v>
      </c>
      <c r="B286" s="45">
        <v>2020</v>
      </c>
      <c r="C286" s="45" t="s">
        <v>165</v>
      </c>
      <c r="D286" s="49">
        <v>278.05232933981898</v>
      </c>
      <c r="E286" s="49">
        <v>224649.11844575001</v>
      </c>
      <c r="F286" s="45">
        <v>69319</v>
      </c>
      <c r="G286" s="45">
        <v>8258.42</v>
      </c>
      <c r="H286" s="45">
        <v>9.1647151939499096</v>
      </c>
      <c r="I286" s="46">
        <v>2.7019530053058526E-4</v>
      </c>
      <c r="J286" s="45">
        <v>58.76</v>
      </c>
    </row>
    <row r="287" spans="1:10">
      <c r="A287" s="45">
        <v>18</v>
      </c>
      <c r="B287" s="45">
        <v>2021</v>
      </c>
      <c r="C287" s="45" t="s">
        <v>165</v>
      </c>
      <c r="D287" s="49">
        <v>262.24386098466198</v>
      </c>
      <c r="E287" s="49">
        <v>212333.53825300001</v>
      </c>
      <c r="F287" s="45">
        <v>43044.800000000003</v>
      </c>
      <c r="G287" s="45">
        <v>6545.31</v>
      </c>
      <c r="H287" s="45">
        <v>8.9609811738435603</v>
      </c>
      <c r="I287" s="46">
        <v>7.564725266852926E-4</v>
      </c>
      <c r="J287" s="45">
        <v>59.71</v>
      </c>
    </row>
    <row r="288" spans="1:10">
      <c r="A288" s="45">
        <v>18</v>
      </c>
      <c r="B288" s="45">
        <v>2022</v>
      </c>
      <c r="C288" s="45" t="s">
        <v>165</v>
      </c>
      <c r="D288" s="49">
        <v>188.437456513949</v>
      </c>
      <c r="E288" s="49">
        <v>188412.37450549999</v>
      </c>
      <c r="F288" s="45">
        <v>43475.199999999997</v>
      </c>
      <c r="G288" s="45">
        <v>6486.4</v>
      </c>
      <c r="H288" s="45">
        <v>8.9214575789478801</v>
      </c>
      <c r="I288" s="46">
        <v>2.9496915203024236E-4</v>
      </c>
      <c r="J288" s="45">
        <v>60.31</v>
      </c>
    </row>
    <row r="289" spans="1:10">
      <c r="A289" s="45">
        <v>18</v>
      </c>
      <c r="B289" s="45">
        <v>2023</v>
      </c>
      <c r="C289" s="45" t="s">
        <v>165</v>
      </c>
      <c r="D289" s="49">
        <v>357.27681392477098</v>
      </c>
      <c r="E289" s="49">
        <v>272052.56722600001</v>
      </c>
      <c r="F289" s="45">
        <v>65669.100000000006</v>
      </c>
      <c r="G289" s="45">
        <v>9545.14</v>
      </c>
      <c r="H289" s="45">
        <v>8.3689251747471296</v>
      </c>
      <c r="I289" s="46">
        <v>5.4001249390750385E-4</v>
      </c>
      <c r="J289" s="45">
        <v>61.16</v>
      </c>
    </row>
    <row r="290" spans="1:10">
      <c r="A290" s="45">
        <v>19</v>
      </c>
      <c r="B290" s="45">
        <v>2008</v>
      </c>
      <c r="C290" s="45" t="s">
        <v>166</v>
      </c>
      <c r="D290" s="49">
        <v>1036.9279426696301</v>
      </c>
      <c r="E290" s="49">
        <v>858360.44819485</v>
      </c>
      <c r="F290" s="45">
        <v>13585.8</v>
      </c>
      <c r="G290" s="45">
        <v>2029.93</v>
      </c>
      <c r="H290" s="45">
        <v>8.0033630586299402</v>
      </c>
      <c r="I290" s="46">
        <v>2.3234601047434134E-3</v>
      </c>
      <c r="J290" s="45">
        <v>63.37</v>
      </c>
    </row>
    <row r="291" spans="1:10">
      <c r="A291" s="45">
        <v>19</v>
      </c>
      <c r="B291" s="45">
        <v>2009</v>
      </c>
      <c r="C291" s="45" t="s">
        <v>166</v>
      </c>
      <c r="D291" s="49">
        <v>1179.0688728227101</v>
      </c>
      <c r="E291" s="49">
        <v>901780.98067574995</v>
      </c>
      <c r="F291" s="45">
        <v>15455.5</v>
      </c>
      <c r="G291" s="45">
        <v>2425.88</v>
      </c>
      <c r="H291" s="45">
        <v>8.3492478005667898</v>
      </c>
      <c r="I291" s="46">
        <v>1.254731500124114E-3</v>
      </c>
      <c r="J291" s="45">
        <v>63.4</v>
      </c>
    </row>
    <row r="292" spans="1:10">
      <c r="A292" s="45">
        <v>19</v>
      </c>
      <c r="B292" s="45">
        <v>2010</v>
      </c>
      <c r="C292" s="45" t="s">
        <v>166</v>
      </c>
      <c r="D292" s="49">
        <v>1388.0755200122001</v>
      </c>
      <c r="E292" s="49">
        <v>1021642.669247</v>
      </c>
      <c r="F292" s="45">
        <v>18626.2</v>
      </c>
      <c r="G292" s="45">
        <v>2964.59</v>
      </c>
      <c r="H292" s="45">
        <v>8.6406489953431596</v>
      </c>
      <c r="I292" s="46">
        <v>1.4521617565236094E-3</v>
      </c>
      <c r="J292" s="45">
        <v>66.180000000000007</v>
      </c>
    </row>
    <row r="293" spans="1:10">
      <c r="A293" s="45">
        <v>19</v>
      </c>
      <c r="B293" s="45">
        <v>2011</v>
      </c>
      <c r="C293" s="45" t="s">
        <v>166</v>
      </c>
      <c r="D293" s="49">
        <v>1559.57938533434</v>
      </c>
      <c r="E293" s="49">
        <v>998496.6005224</v>
      </c>
      <c r="F293" s="45">
        <v>21067.5</v>
      </c>
      <c r="G293" s="45">
        <v>3931.71</v>
      </c>
      <c r="H293" s="45">
        <v>8.8058248129036105</v>
      </c>
      <c r="I293" s="46">
        <v>6.8035665373435746E-4</v>
      </c>
      <c r="J293" s="45">
        <v>66.569999999999894</v>
      </c>
    </row>
    <row r="294" spans="1:10">
      <c r="A294" s="45">
        <v>19</v>
      </c>
      <c r="B294" s="45">
        <v>2012</v>
      </c>
      <c r="C294" s="45" t="s">
        <v>166</v>
      </c>
      <c r="D294" s="49">
        <v>1742.9385139144799</v>
      </c>
      <c r="E294" s="49">
        <v>1006112.005659</v>
      </c>
      <c r="F294" s="45">
        <v>23911.5</v>
      </c>
      <c r="G294" s="45">
        <v>4807.8599999999997</v>
      </c>
      <c r="H294" s="45">
        <v>9.0765803817966599</v>
      </c>
      <c r="I294" s="46">
        <v>1.1008140655483385E-3</v>
      </c>
      <c r="J294" s="45">
        <v>67.150000000000006</v>
      </c>
    </row>
    <row r="295" spans="1:10">
      <c r="A295" s="45">
        <v>19</v>
      </c>
      <c r="B295" s="45">
        <v>2013</v>
      </c>
      <c r="C295" s="45" t="s">
        <v>166</v>
      </c>
      <c r="D295" s="49">
        <v>1626.45819906099</v>
      </c>
      <c r="E295" s="49">
        <v>1028780.35277925</v>
      </c>
      <c r="F295" s="45">
        <v>26753.1</v>
      </c>
      <c r="G295" s="45">
        <v>5708.64</v>
      </c>
      <c r="H295" s="45">
        <v>9.2635967382766005</v>
      </c>
      <c r="I295" s="46">
        <v>1.1960533635938266E-3</v>
      </c>
      <c r="J295" s="45">
        <v>68.09</v>
      </c>
    </row>
    <row r="296" spans="1:10">
      <c r="A296" s="45">
        <v>19</v>
      </c>
      <c r="B296" s="45">
        <v>2014</v>
      </c>
      <c r="C296" s="45" t="s">
        <v>166</v>
      </c>
      <c r="D296" s="49">
        <v>1863.37672298909</v>
      </c>
      <c r="E296" s="49">
        <v>956459.99570850004</v>
      </c>
      <c r="F296" s="45">
        <v>29405.8</v>
      </c>
      <c r="G296" s="45">
        <v>6801.25</v>
      </c>
      <c r="H296" s="45">
        <v>9.4095190458365607</v>
      </c>
      <c r="I296" s="46">
        <v>1.2836245414912298E-3</v>
      </c>
      <c r="J296" s="45">
        <v>68.62</v>
      </c>
    </row>
    <row r="297" spans="1:10">
      <c r="A297" s="45">
        <v>19</v>
      </c>
      <c r="B297" s="45">
        <v>2015</v>
      </c>
      <c r="C297" s="45" t="s">
        <v>166</v>
      </c>
      <c r="D297" s="49">
        <v>1898.92462505037</v>
      </c>
      <c r="E297" s="49">
        <v>891663.37348029995</v>
      </c>
      <c r="F297" s="45">
        <v>32779.800000000003</v>
      </c>
      <c r="G297" s="45">
        <v>7976.6</v>
      </c>
      <c r="H297" s="45">
        <v>9.7573629110539901</v>
      </c>
      <c r="I297" s="46">
        <v>1.108406380227044E-3</v>
      </c>
      <c r="J297" s="45">
        <v>69.510000000000005</v>
      </c>
    </row>
    <row r="298" spans="1:10">
      <c r="A298" s="45">
        <v>19</v>
      </c>
      <c r="B298" s="45">
        <v>2016</v>
      </c>
      <c r="C298" s="45" t="s">
        <v>166</v>
      </c>
      <c r="D298" s="49">
        <v>2039.2825110697099</v>
      </c>
      <c r="E298" s="49">
        <v>1015148.8543426</v>
      </c>
      <c r="F298" s="45">
        <v>36200.1</v>
      </c>
      <c r="G298" s="45">
        <v>9200.2999999999993</v>
      </c>
      <c r="H298" s="45">
        <v>10.130304349216599</v>
      </c>
      <c r="I298" s="46">
        <v>8.103703114337213E-4</v>
      </c>
      <c r="J298" s="45">
        <v>70.150000000000006</v>
      </c>
    </row>
    <row r="299" spans="1:10">
      <c r="A299" s="45">
        <v>19</v>
      </c>
      <c r="B299" s="45">
        <v>2017</v>
      </c>
      <c r="C299" s="45" t="s">
        <v>166</v>
      </c>
      <c r="D299" s="49">
        <v>2206.0832629461602</v>
      </c>
      <c r="E299" s="49">
        <v>943116.91302920005</v>
      </c>
      <c r="F299" s="45">
        <v>47857</v>
      </c>
      <c r="G299" s="45">
        <v>10667.14</v>
      </c>
      <c r="H299" s="45">
        <v>10.5005642643453</v>
      </c>
      <c r="I299" s="46">
        <v>1.18909008601177E-3</v>
      </c>
      <c r="J299" s="45">
        <v>70.739999999999895</v>
      </c>
    </row>
    <row r="300" spans="1:10">
      <c r="A300" s="45">
        <v>19</v>
      </c>
      <c r="B300" s="45">
        <v>2018</v>
      </c>
      <c r="C300" s="45" t="s">
        <v>166</v>
      </c>
      <c r="D300" s="49">
        <v>2471.2443021260501</v>
      </c>
      <c r="E300" s="49">
        <v>1157219.3166385</v>
      </c>
      <c r="F300" s="45">
        <v>45252.800000000003</v>
      </c>
      <c r="G300" s="45">
        <v>12253.3</v>
      </c>
      <c r="H300" s="45">
        <v>10.709204201699601</v>
      </c>
      <c r="I300" s="46">
        <v>7.263798401640324E-4</v>
      </c>
      <c r="J300" s="45">
        <v>71.81</v>
      </c>
    </row>
    <row r="301" spans="1:10">
      <c r="A301" s="45">
        <v>19</v>
      </c>
      <c r="B301" s="45">
        <v>2019</v>
      </c>
      <c r="C301" s="45" t="s">
        <v>166</v>
      </c>
      <c r="D301" s="49">
        <v>2672.0470390196901</v>
      </c>
      <c r="E301" s="49">
        <v>916987.42537860002</v>
      </c>
      <c r="F301" s="45">
        <v>49409.599999999999</v>
      </c>
      <c r="G301" s="45">
        <v>13740.02</v>
      </c>
      <c r="H301" s="45">
        <v>10.7436313118304</v>
      </c>
      <c r="I301" s="46">
        <v>8.0991676417538285E-4</v>
      </c>
      <c r="J301" s="45">
        <v>72.650000000000006</v>
      </c>
    </row>
    <row r="302" spans="1:10">
      <c r="A302" s="45">
        <v>19</v>
      </c>
      <c r="B302" s="45">
        <v>2020</v>
      </c>
      <c r="C302" s="45" t="s">
        <v>166</v>
      </c>
      <c r="D302" s="49">
        <v>1437.9951985529999</v>
      </c>
      <c r="E302" s="49">
        <v>555165.60525675002</v>
      </c>
      <c r="F302" s="45">
        <v>22590.6</v>
      </c>
      <c r="G302" s="45">
        <v>4528.3100000000004</v>
      </c>
      <c r="H302" s="45">
        <v>10.901026419110799</v>
      </c>
      <c r="I302" s="46">
        <v>5.9833968170880142E-4</v>
      </c>
      <c r="J302" s="45">
        <v>74.150000000000006</v>
      </c>
    </row>
    <row r="303" spans="1:10">
      <c r="A303" s="45">
        <v>19</v>
      </c>
      <c r="B303" s="45">
        <v>2021</v>
      </c>
      <c r="C303" s="45" t="s">
        <v>166</v>
      </c>
      <c r="D303" s="49">
        <v>1376.9104230026701</v>
      </c>
      <c r="E303" s="49">
        <v>550212.01428799995</v>
      </c>
      <c r="F303" s="45">
        <v>25380.6</v>
      </c>
      <c r="G303" s="45">
        <v>5289.21</v>
      </c>
      <c r="H303" s="45">
        <v>10.8583834235213</v>
      </c>
      <c r="I303" s="46">
        <v>8.36309582665902E-4</v>
      </c>
      <c r="J303" s="45">
        <v>74.63</v>
      </c>
    </row>
    <row r="304" spans="1:10">
      <c r="A304" s="45">
        <v>19</v>
      </c>
      <c r="B304" s="45">
        <v>2022</v>
      </c>
      <c r="C304" s="45" t="s">
        <v>166</v>
      </c>
      <c r="D304" s="49">
        <v>892.51771622379704</v>
      </c>
      <c r="E304" s="49">
        <v>451337.60591099999</v>
      </c>
      <c r="F304" s="45">
        <v>20117</v>
      </c>
      <c r="G304" s="45">
        <v>4096.67</v>
      </c>
      <c r="H304" s="45">
        <v>10.761258944931001</v>
      </c>
      <c r="I304" s="46">
        <v>3.3289790424080275E-4</v>
      </c>
      <c r="J304" s="45">
        <v>74.790000000000006</v>
      </c>
    </row>
    <row r="305" spans="1:10">
      <c r="A305" s="45">
        <v>19</v>
      </c>
      <c r="B305" s="45">
        <v>2023</v>
      </c>
      <c r="C305" s="45" t="s">
        <v>166</v>
      </c>
      <c r="D305" s="49">
        <v>2197.61460069758</v>
      </c>
      <c r="E305" s="49">
        <v>721835.62978800002</v>
      </c>
      <c r="F305" s="45">
        <v>73238.8</v>
      </c>
      <c r="G305" s="45">
        <v>8749.1</v>
      </c>
      <c r="H305" s="45">
        <v>10.1689240160406</v>
      </c>
      <c r="I305" s="46">
        <v>4.4613532185519642E-4</v>
      </c>
      <c r="J305" s="45">
        <v>75.42</v>
      </c>
    </row>
    <row r="306" spans="1:10">
      <c r="A306" s="45">
        <v>20</v>
      </c>
      <c r="B306" s="45">
        <v>2008</v>
      </c>
      <c r="C306" s="45" t="s">
        <v>167</v>
      </c>
      <c r="D306" s="49">
        <v>235.70567970562001</v>
      </c>
      <c r="E306" s="49">
        <v>330930.7814181</v>
      </c>
      <c r="F306" s="45">
        <v>9687</v>
      </c>
      <c r="G306" s="45">
        <v>491.88</v>
      </c>
      <c r="H306" s="45">
        <v>5.2983173665480399</v>
      </c>
      <c r="I306" s="46">
        <v>7.1719827586206892E-3</v>
      </c>
      <c r="J306" s="45">
        <v>38.159999999999997</v>
      </c>
    </row>
    <row r="307" spans="1:10">
      <c r="A307" s="45">
        <v>20</v>
      </c>
      <c r="B307" s="45">
        <v>2009</v>
      </c>
      <c r="C307" s="45" t="s">
        <v>167</v>
      </c>
      <c r="D307" s="49">
        <v>277.46963221068597</v>
      </c>
      <c r="E307" s="49">
        <v>388171.54676055</v>
      </c>
      <c r="F307" s="45">
        <v>11805.9</v>
      </c>
      <c r="G307" s="45">
        <v>657</v>
      </c>
      <c r="H307" s="45">
        <v>5.4380793089232</v>
      </c>
      <c r="I307" s="46">
        <v>5.2252163826180063E-3</v>
      </c>
      <c r="J307" s="45">
        <v>39.200000000000003</v>
      </c>
    </row>
    <row r="308" spans="1:10">
      <c r="A308" s="45">
        <v>20</v>
      </c>
      <c r="B308" s="45">
        <v>2010</v>
      </c>
      <c r="C308" s="45" t="s">
        <v>167</v>
      </c>
      <c r="D308" s="49">
        <v>315.60164994317802</v>
      </c>
      <c r="E308" s="49">
        <v>346174.30586919998</v>
      </c>
      <c r="F308" s="45">
        <v>14074</v>
      </c>
      <c r="G308" s="45">
        <v>898.1</v>
      </c>
      <c r="H308" s="45">
        <v>5.8721177894754204</v>
      </c>
      <c r="I308" s="46">
        <v>3.2288297687358722E-3</v>
      </c>
      <c r="J308" s="45">
        <v>40</v>
      </c>
    </row>
    <row r="309" spans="1:10">
      <c r="A309" s="45">
        <v>20</v>
      </c>
      <c r="B309" s="45">
        <v>2011</v>
      </c>
      <c r="C309" s="45" t="s">
        <v>167</v>
      </c>
      <c r="D309" s="49">
        <v>356.61338927656101</v>
      </c>
      <c r="E309" s="49">
        <v>311863.78746989998</v>
      </c>
      <c r="F309" s="45">
        <v>17257.400000000001</v>
      </c>
      <c r="G309" s="45">
        <v>1209.5</v>
      </c>
      <c r="H309" s="45">
        <v>6.0753460310886798</v>
      </c>
      <c r="I309" s="46">
        <v>2.4608315972717673E-3</v>
      </c>
      <c r="J309" s="45">
        <v>41.9</v>
      </c>
    </row>
    <row r="310" spans="1:10">
      <c r="A310" s="45">
        <v>20</v>
      </c>
      <c r="B310" s="45">
        <v>2012</v>
      </c>
      <c r="C310" s="45" t="s">
        <v>167</v>
      </c>
      <c r="D310" s="49">
        <v>390.57244755659298</v>
      </c>
      <c r="E310" s="49">
        <v>321011.33837548998</v>
      </c>
      <c r="F310" s="45">
        <v>20778</v>
      </c>
      <c r="G310" s="45">
        <v>1578.9</v>
      </c>
      <c r="H310" s="45">
        <v>6.8501261661455004</v>
      </c>
      <c r="I310" s="46">
        <v>2.3504034249958831E-3</v>
      </c>
      <c r="J310" s="45">
        <v>43.48</v>
      </c>
    </row>
    <row r="311" spans="1:10">
      <c r="A311" s="45">
        <v>20</v>
      </c>
      <c r="B311" s="45">
        <v>2013</v>
      </c>
      <c r="C311" s="45" t="s">
        <v>167</v>
      </c>
      <c r="D311" s="49">
        <v>336.41981074627</v>
      </c>
      <c r="E311" s="49">
        <v>341517.45885937999</v>
      </c>
      <c r="F311" s="45">
        <v>24264</v>
      </c>
      <c r="G311" s="45">
        <v>1961.32</v>
      </c>
      <c r="H311" s="45">
        <v>7.2348984203148303</v>
      </c>
      <c r="I311" s="46">
        <v>4.9522393707597916E-3</v>
      </c>
      <c r="J311" s="45">
        <v>45.11</v>
      </c>
    </row>
    <row r="312" spans="1:10">
      <c r="A312" s="45">
        <v>20</v>
      </c>
      <c r="B312" s="45">
        <v>2014</v>
      </c>
      <c r="C312" s="45" t="s">
        <v>167</v>
      </c>
      <c r="D312" s="49">
        <v>387.40982071104702</v>
      </c>
      <c r="E312" s="49">
        <v>347279.52307408</v>
      </c>
      <c r="F312" s="45">
        <v>28565</v>
      </c>
      <c r="G312" s="45">
        <v>2495</v>
      </c>
      <c r="H312" s="45">
        <v>7.63143166457691</v>
      </c>
      <c r="I312" s="46">
        <v>4.4462696953128881E-3</v>
      </c>
      <c r="J312" s="45">
        <v>46.54</v>
      </c>
    </row>
    <row r="313" spans="1:10">
      <c r="A313" s="45">
        <v>20</v>
      </c>
      <c r="B313" s="45">
        <v>2015</v>
      </c>
      <c r="C313" s="45" t="s">
        <v>167</v>
      </c>
      <c r="D313" s="49">
        <v>419.60588954701802</v>
      </c>
      <c r="E313" s="49">
        <v>337773.63478322001</v>
      </c>
      <c r="F313" s="45">
        <v>33661</v>
      </c>
      <c r="G313" s="45">
        <v>3136.4</v>
      </c>
      <c r="H313" s="45">
        <v>7.8739783796045</v>
      </c>
      <c r="I313" s="46">
        <v>5.9424394700776598E-3</v>
      </c>
      <c r="J313" s="45">
        <v>47.99</v>
      </c>
    </row>
    <row r="314" spans="1:10">
      <c r="A314" s="45">
        <v>20</v>
      </c>
      <c r="B314" s="45">
        <v>2016</v>
      </c>
      <c r="C314" s="45" t="s">
        <v>167</v>
      </c>
      <c r="D314" s="49">
        <v>452.13173799204998</v>
      </c>
      <c r="E314" s="49">
        <v>376000.94115590001</v>
      </c>
      <c r="F314" s="45">
        <v>40419</v>
      </c>
      <c r="G314" s="45">
        <v>4048</v>
      </c>
      <c r="H314" s="45">
        <v>8.1718820061278201</v>
      </c>
      <c r="I314" s="46">
        <v>3.0281847096789169E-3</v>
      </c>
      <c r="J314" s="45">
        <v>49.24</v>
      </c>
    </row>
    <row r="315" spans="1:10">
      <c r="A315" s="45">
        <v>20</v>
      </c>
      <c r="B315" s="45">
        <v>2017</v>
      </c>
      <c r="C315" s="45" t="s">
        <v>167</v>
      </c>
      <c r="D315" s="49">
        <v>524.63333072332398</v>
      </c>
      <c r="E315" s="49">
        <v>349667.45409979997</v>
      </c>
      <c r="F315" s="45">
        <v>51812</v>
      </c>
      <c r="G315" s="45">
        <v>5419</v>
      </c>
      <c r="H315" s="45">
        <v>8.2641057637289599</v>
      </c>
      <c r="I315" s="46">
        <v>1.6206277643640093E-3</v>
      </c>
      <c r="J315" s="45">
        <v>50.59</v>
      </c>
    </row>
    <row r="316" spans="1:10">
      <c r="A316" s="45">
        <v>20</v>
      </c>
      <c r="B316" s="45">
        <v>2018</v>
      </c>
      <c r="C316" s="45" t="s">
        <v>167</v>
      </c>
      <c r="D316" s="49">
        <v>589.47598957390903</v>
      </c>
      <c r="E316" s="49">
        <v>352702.66361511999</v>
      </c>
      <c r="F316" s="45">
        <v>67767</v>
      </c>
      <c r="G316" s="45">
        <v>7436.1</v>
      </c>
      <c r="H316" s="45">
        <v>8.0497462909521804</v>
      </c>
      <c r="I316" s="46">
        <v>1.142182324232149E-3</v>
      </c>
      <c r="J316" s="45">
        <v>51.82</v>
      </c>
    </row>
    <row r="317" spans="1:10">
      <c r="A317" s="45">
        <v>20</v>
      </c>
      <c r="B317" s="45">
        <v>2019</v>
      </c>
      <c r="C317" s="45" t="s">
        <v>167</v>
      </c>
      <c r="D317" s="49">
        <v>630.01836871889304</v>
      </c>
      <c r="E317" s="49">
        <v>310913.937413198</v>
      </c>
      <c r="F317" s="45">
        <v>86995</v>
      </c>
      <c r="G317" s="45">
        <v>9998.7999999999993</v>
      </c>
      <c r="H317" s="45">
        <v>7.9323621543397502</v>
      </c>
      <c r="I317" s="46">
        <v>9.2669538367704798E-4</v>
      </c>
      <c r="J317" s="45">
        <v>52.98</v>
      </c>
    </row>
    <row r="318" spans="1:10">
      <c r="A318" s="45">
        <v>20</v>
      </c>
      <c r="B318" s="45">
        <v>2020</v>
      </c>
      <c r="C318" s="45" t="s">
        <v>167</v>
      </c>
      <c r="D318" s="49">
        <v>362.56531403608102</v>
      </c>
      <c r="E318" s="49">
        <v>219121.07921246401</v>
      </c>
      <c r="F318" s="45">
        <v>66092</v>
      </c>
      <c r="G318" s="45">
        <v>7262.1</v>
      </c>
      <c r="H318" s="45">
        <v>8.1820001362934107</v>
      </c>
      <c r="I318" s="46">
        <v>6.8693937519331892E-4</v>
      </c>
      <c r="J318" s="45">
        <v>54.2</v>
      </c>
    </row>
    <row r="319" spans="1:10">
      <c r="A319" s="45">
        <v>20</v>
      </c>
      <c r="B319" s="45">
        <v>2021</v>
      </c>
      <c r="C319" s="45" t="s">
        <v>167</v>
      </c>
      <c r="D319" s="49">
        <v>374.46791981534301</v>
      </c>
      <c r="E319" s="49">
        <v>217280.68319631999</v>
      </c>
      <c r="F319" s="45">
        <v>79832</v>
      </c>
      <c r="G319" s="45">
        <v>9062.99</v>
      </c>
      <c r="H319" s="45">
        <v>8.1446791834477601</v>
      </c>
      <c r="I319" s="46">
        <v>1.8572005341780803E-3</v>
      </c>
      <c r="J319" s="45">
        <v>55.08</v>
      </c>
    </row>
    <row r="320" spans="1:10">
      <c r="A320" s="45">
        <v>20</v>
      </c>
      <c r="B320" s="45">
        <v>2022</v>
      </c>
      <c r="C320" s="45" t="s">
        <v>167</v>
      </c>
      <c r="D320" s="49">
        <v>225.51402475954501</v>
      </c>
      <c r="E320" s="49">
        <v>339784.98062839999</v>
      </c>
      <c r="F320" s="45">
        <v>58910</v>
      </c>
      <c r="G320" s="45">
        <v>6418.33</v>
      </c>
      <c r="H320" s="45">
        <v>8.1373958300566507</v>
      </c>
      <c r="I320" s="46">
        <v>3.3709175164922743E-4</v>
      </c>
      <c r="J320" s="45">
        <v>55.65</v>
      </c>
    </row>
    <row r="321" spans="1:10">
      <c r="A321" s="45">
        <v>20</v>
      </c>
      <c r="B321" s="45">
        <v>2023</v>
      </c>
      <c r="C321" s="45" t="s">
        <v>167</v>
      </c>
      <c r="D321" s="49">
        <v>477.509442337699</v>
      </c>
      <c r="E321" s="49">
        <v>258716.99456125</v>
      </c>
      <c r="F321" s="45">
        <v>84900</v>
      </c>
      <c r="G321" s="45">
        <v>9211.17</v>
      </c>
      <c r="H321" s="45">
        <v>7.5913570466985503</v>
      </c>
      <c r="I321" s="46">
        <v>1.0203155254903662E-3</v>
      </c>
      <c r="J321" s="45">
        <v>56.78</v>
      </c>
    </row>
    <row r="322" spans="1:10">
      <c r="A322" s="45">
        <v>21</v>
      </c>
      <c r="B322" s="45">
        <v>2008</v>
      </c>
      <c r="C322" s="45" t="s">
        <v>168</v>
      </c>
      <c r="D322" s="49">
        <v>267.17398463951901</v>
      </c>
      <c r="E322" s="49">
        <v>304437.91866550001</v>
      </c>
      <c r="F322" s="45">
        <v>1962.1</v>
      </c>
      <c r="G322" s="45">
        <v>165.01</v>
      </c>
      <c r="H322" s="45">
        <v>3.4657359027997301</v>
      </c>
      <c r="I322" s="46">
        <v>1.2418558736426457E-3</v>
      </c>
      <c r="J322" s="45">
        <v>48</v>
      </c>
    </row>
    <row r="323" spans="1:10">
      <c r="A323" s="45">
        <v>21</v>
      </c>
      <c r="B323" s="45">
        <v>2009</v>
      </c>
      <c r="C323" s="45" t="s">
        <v>168</v>
      </c>
      <c r="D323" s="49">
        <v>242.88729872365701</v>
      </c>
      <c r="E323" s="49">
        <v>285749.39497835003</v>
      </c>
      <c r="F323" s="45">
        <v>2195.1999999999998</v>
      </c>
      <c r="G323" s="45">
        <v>192.82</v>
      </c>
      <c r="H323" s="45">
        <v>4.1588830833596697</v>
      </c>
      <c r="I323" s="46">
        <v>1.2206235011990407E-3</v>
      </c>
      <c r="J323" s="45">
        <v>49.13</v>
      </c>
    </row>
    <row r="324" spans="1:10">
      <c r="A324" s="45">
        <v>21</v>
      </c>
      <c r="B324" s="45">
        <v>2010</v>
      </c>
      <c r="C324" s="45" t="s">
        <v>168</v>
      </c>
      <c r="D324" s="49">
        <v>260.80228800488902</v>
      </c>
      <c r="E324" s="49">
        <v>228125.41584450001</v>
      </c>
      <c r="F324" s="45">
        <v>2521</v>
      </c>
      <c r="G324" s="45">
        <v>235.61</v>
      </c>
      <c r="H324" s="45">
        <v>4.2484952420493602</v>
      </c>
      <c r="I324" s="46">
        <v>1.2525891829689296E-3</v>
      </c>
      <c r="J324" s="45">
        <v>49.8</v>
      </c>
    </row>
    <row r="325" spans="1:10">
      <c r="A325" s="45">
        <v>21</v>
      </c>
      <c r="B325" s="45">
        <v>2011</v>
      </c>
      <c r="C325" s="45" t="s">
        <v>168</v>
      </c>
      <c r="D325" s="49">
        <v>296.33285967026097</v>
      </c>
      <c r="E325" s="49">
        <v>220736.56057110001</v>
      </c>
      <c r="F325" s="45">
        <v>2919.9</v>
      </c>
      <c r="G325" s="45">
        <v>299.47000000000003</v>
      </c>
      <c r="H325" s="45">
        <v>4.6151205168412597</v>
      </c>
      <c r="I325" s="46">
        <v>6.2563053851397406E-3</v>
      </c>
      <c r="J325" s="45">
        <v>50.34</v>
      </c>
    </row>
    <row r="326" spans="1:10">
      <c r="A326" s="45">
        <v>21</v>
      </c>
      <c r="B326" s="45">
        <v>2012</v>
      </c>
      <c r="C326" s="45" t="s">
        <v>168</v>
      </c>
      <c r="D326" s="49">
        <v>322.96453781019898</v>
      </c>
      <c r="E326" s="49">
        <v>226063.52807309999</v>
      </c>
      <c r="F326" s="45">
        <v>3238.8</v>
      </c>
      <c r="G326" s="45">
        <v>356.79</v>
      </c>
      <c r="H326" s="45">
        <v>5.02388052084628</v>
      </c>
      <c r="I326" s="46">
        <v>1.0093874137570562E-2</v>
      </c>
      <c r="J326" s="45">
        <v>51.02</v>
      </c>
    </row>
    <row r="327" spans="1:10">
      <c r="A327" s="45">
        <v>21</v>
      </c>
      <c r="B327" s="45">
        <v>2013</v>
      </c>
      <c r="C327" s="45" t="s">
        <v>168</v>
      </c>
      <c r="D327" s="49">
        <v>364.28099058062497</v>
      </c>
      <c r="E327" s="49">
        <v>208851.12341725</v>
      </c>
      <c r="F327" s="45">
        <v>3597.1</v>
      </c>
      <c r="G327" s="45">
        <v>408.05</v>
      </c>
      <c r="H327" s="45">
        <v>5.1704839950381496</v>
      </c>
      <c r="I327" s="46">
        <v>7.9470108695652176E-3</v>
      </c>
      <c r="J327" s="45">
        <v>52.28</v>
      </c>
    </row>
    <row r="328" spans="1:10">
      <c r="A328" s="45">
        <v>21</v>
      </c>
      <c r="B328" s="45">
        <v>2014</v>
      </c>
      <c r="C328" s="45" t="s">
        <v>168</v>
      </c>
      <c r="D328" s="49">
        <v>415.71888488765302</v>
      </c>
      <c r="E328" s="49">
        <v>202466.1348534</v>
      </c>
      <c r="F328" s="45">
        <v>4723</v>
      </c>
      <c r="G328" s="45">
        <v>490.2</v>
      </c>
      <c r="H328" s="45">
        <v>5.2522734280466299</v>
      </c>
      <c r="I328" s="46">
        <v>1.1556287301913975E-2</v>
      </c>
      <c r="J328" s="45">
        <v>53.3</v>
      </c>
    </row>
    <row r="329" spans="1:10">
      <c r="A329" s="45">
        <v>21</v>
      </c>
      <c r="B329" s="45">
        <v>2015</v>
      </c>
      <c r="C329" s="45" t="s">
        <v>168</v>
      </c>
      <c r="D329" s="49">
        <v>453.38372920739602</v>
      </c>
      <c r="E329" s="49">
        <v>204005.32463320001</v>
      </c>
      <c r="F329" s="45">
        <v>5275.7</v>
      </c>
      <c r="G329" s="45">
        <v>528.08000000000004</v>
      </c>
      <c r="H329" s="45">
        <v>5.51745289646471</v>
      </c>
      <c r="I329" s="46">
        <v>2.6701156421180768E-3</v>
      </c>
      <c r="J329" s="45">
        <v>54.91</v>
      </c>
    </row>
    <row r="330" spans="1:10">
      <c r="A330" s="45">
        <v>21</v>
      </c>
      <c r="B330" s="45">
        <v>2016</v>
      </c>
      <c r="C330" s="45" t="s">
        <v>168</v>
      </c>
      <c r="D330" s="49">
        <v>572.47201458936604</v>
      </c>
      <c r="E330" s="49">
        <v>239280.55051120001</v>
      </c>
      <c r="F330" s="45">
        <v>5948.7</v>
      </c>
      <c r="G330" s="45">
        <v>610.27</v>
      </c>
      <c r="H330" s="45">
        <v>5.7557422135869096</v>
      </c>
      <c r="I330" s="46">
        <v>3.3446632124352334E-3</v>
      </c>
      <c r="J330" s="45">
        <v>56.7</v>
      </c>
    </row>
    <row r="331" spans="1:10">
      <c r="A331" s="45">
        <v>21</v>
      </c>
      <c r="B331" s="45">
        <v>2017</v>
      </c>
      <c r="C331" s="45" t="s">
        <v>168</v>
      </c>
      <c r="D331" s="49">
        <v>648.49507400561197</v>
      </c>
      <c r="E331" s="49">
        <v>250887.15613419999</v>
      </c>
      <c r="F331" s="45">
        <v>6633.1</v>
      </c>
      <c r="G331" s="45">
        <v>766.77</v>
      </c>
      <c r="H331" s="45">
        <v>6.14418563412565</v>
      </c>
      <c r="I331" s="46">
        <v>6.4836267272383123E-3</v>
      </c>
      <c r="J331" s="45">
        <v>58.04</v>
      </c>
    </row>
    <row r="332" spans="1:10">
      <c r="A332" s="45">
        <v>21</v>
      </c>
      <c r="B332" s="45">
        <v>2018</v>
      </c>
      <c r="C332" s="45" t="s">
        <v>168</v>
      </c>
      <c r="D332" s="49">
        <v>753.343790067285</v>
      </c>
      <c r="E332" s="49">
        <v>263904.49460450001</v>
      </c>
      <c r="F332" s="45">
        <v>7501</v>
      </c>
      <c r="G332" s="45">
        <v>898.14</v>
      </c>
      <c r="H332" s="45">
        <v>6.3315018498936899</v>
      </c>
      <c r="I332" s="46">
        <v>6.1443298969072167E-4</v>
      </c>
      <c r="J332" s="45">
        <v>59.13</v>
      </c>
    </row>
    <row r="333" spans="1:10">
      <c r="A333" s="45">
        <v>21</v>
      </c>
      <c r="B333" s="45">
        <v>2019</v>
      </c>
      <c r="C333" s="45" t="s">
        <v>168</v>
      </c>
      <c r="D333" s="49">
        <v>778.61670692226403</v>
      </c>
      <c r="E333" s="49">
        <v>236076.687722</v>
      </c>
      <c r="F333" s="45">
        <v>8167.6</v>
      </c>
      <c r="G333" s="45">
        <v>991.81</v>
      </c>
      <c r="H333" s="45">
        <v>6.7393366273571704</v>
      </c>
      <c r="I333" s="46">
        <v>1.04666332162569E-3</v>
      </c>
      <c r="J333" s="45">
        <v>59.37</v>
      </c>
    </row>
    <row r="334" spans="1:10">
      <c r="A334" s="45">
        <v>21</v>
      </c>
      <c r="B334" s="45">
        <v>2020</v>
      </c>
      <c r="C334" s="45" t="s">
        <v>168</v>
      </c>
      <c r="D334" s="49">
        <v>289.47641555490998</v>
      </c>
      <c r="E334" s="49">
        <v>127774.27728625</v>
      </c>
      <c r="F334" s="45">
        <v>6432.7</v>
      </c>
      <c r="G334" s="45">
        <v>865.24</v>
      </c>
      <c r="H334" s="45">
        <v>7.2056351764103601</v>
      </c>
      <c r="I334" s="46">
        <v>8.5396483674201649E-5</v>
      </c>
      <c r="J334" s="45">
        <v>60.27</v>
      </c>
    </row>
    <row r="335" spans="1:10">
      <c r="A335" s="45">
        <v>21</v>
      </c>
      <c r="B335" s="45">
        <v>2021</v>
      </c>
      <c r="C335" s="45" t="s">
        <v>168</v>
      </c>
      <c r="D335" s="49">
        <v>339.41250164123699</v>
      </c>
      <c r="E335" s="49">
        <v>141417.400161</v>
      </c>
      <c r="F335" s="45">
        <v>8080.7</v>
      </c>
      <c r="G335" s="45">
        <v>1379.29</v>
      </c>
      <c r="H335" s="45">
        <v>7.3304052118443996</v>
      </c>
      <c r="I335" s="46">
        <v>1.6002019910546818E-3</v>
      </c>
      <c r="J335" s="45">
        <v>60.97</v>
      </c>
    </row>
    <row r="336" spans="1:10">
      <c r="A336" s="45">
        <v>21</v>
      </c>
      <c r="B336" s="45">
        <v>2022</v>
      </c>
      <c r="C336" s="45" t="s">
        <v>168</v>
      </c>
      <c r="D336" s="49">
        <v>212.361920480577</v>
      </c>
      <c r="E336" s="49">
        <v>106899.69213375</v>
      </c>
      <c r="F336" s="45">
        <v>5988.8</v>
      </c>
      <c r="G336" s="45">
        <v>1050.9100000000001</v>
      </c>
      <c r="H336" s="45">
        <v>7.1244782624934198</v>
      </c>
      <c r="I336" s="46">
        <v>9.8674215371830011E-4</v>
      </c>
      <c r="J336" s="45">
        <v>61.49</v>
      </c>
    </row>
    <row r="337" spans="1:10">
      <c r="A337" s="45">
        <v>21</v>
      </c>
      <c r="B337" s="45">
        <v>2023</v>
      </c>
      <c r="C337" s="45" t="s">
        <v>168</v>
      </c>
      <c r="D337" s="49">
        <v>589.89812097964898</v>
      </c>
      <c r="E337" s="49">
        <v>190739.0571035</v>
      </c>
      <c r="F337" s="45">
        <v>8949.1</v>
      </c>
      <c r="G337" s="45">
        <v>1800.71</v>
      </c>
      <c r="H337" s="45">
        <v>6.6411821697405902</v>
      </c>
      <c r="I337" s="46">
        <v>1.7382168562804737E-4</v>
      </c>
      <c r="J337" s="45">
        <v>62.46</v>
      </c>
    </row>
    <row r="338" spans="1:10">
      <c r="A338" s="45">
        <v>22</v>
      </c>
      <c r="B338" s="45">
        <v>2008</v>
      </c>
      <c r="C338" s="45" t="s">
        <v>169</v>
      </c>
      <c r="D338" s="49">
        <v>123.85758361115199</v>
      </c>
      <c r="E338" s="49">
        <v>175316.43865274999</v>
      </c>
      <c r="F338" s="45">
        <v>10001.200000000001</v>
      </c>
      <c r="G338" s="45">
        <v>530.03</v>
      </c>
      <c r="H338" s="45">
        <v>5.9401712527204298</v>
      </c>
      <c r="I338" s="46">
        <v>4.4501507813213929E-3</v>
      </c>
      <c r="J338" s="45">
        <v>49.99</v>
      </c>
    </row>
    <row r="339" spans="1:10">
      <c r="A339" s="45">
        <v>22</v>
      </c>
      <c r="B339" s="45">
        <v>2009</v>
      </c>
      <c r="C339" s="45" t="s">
        <v>169</v>
      </c>
      <c r="D339" s="49">
        <v>142.26840261808999</v>
      </c>
      <c r="E339" s="49">
        <v>205228.1246135</v>
      </c>
      <c r="F339" s="45">
        <v>12191</v>
      </c>
      <c r="G339" s="45">
        <v>666.34</v>
      </c>
      <c r="H339" s="45">
        <v>6.5581978028122698</v>
      </c>
      <c r="I339" s="46">
        <v>2.8633236198802006E-3</v>
      </c>
      <c r="J339" s="45">
        <v>51.59</v>
      </c>
    </row>
    <row r="340" spans="1:10">
      <c r="A340" s="45">
        <v>22</v>
      </c>
      <c r="B340" s="45">
        <v>2010</v>
      </c>
      <c r="C340" s="45" t="s">
        <v>169</v>
      </c>
      <c r="D340" s="49">
        <v>169.718974563969</v>
      </c>
      <c r="E340" s="49">
        <v>199521.93229550001</v>
      </c>
      <c r="F340" s="45">
        <v>16036.6</v>
      </c>
      <c r="G340" s="45">
        <v>868.36</v>
      </c>
      <c r="H340" s="45">
        <v>6.7357800142423301</v>
      </c>
      <c r="I340" s="46">
        <v>2.6312001358003733E-3</v>
      </c>
      <c r="J340" s="45">
        <v>53.02</v>
      </c>
    </row>
    <row r="341" spans="1:10">
      <c r="A341" s="45">
        <v>22</v>
      </c>
      <c r="B341" s="45">
        <v>2011</v>
      </c>
      <c r="C341" s="45" t="s">
        <v>169</v>
      </c>
      <c r="D341" s="49">
        <v>232.759451536455</v>
      </c>
      <c r="E341" s="49">
        <v>207432.73454599999</v>
      </c>
      <c r="F341" s="45">
        <v>22019.9</v>
      </c>
      <c r="G341" s="45">
        <v>1202.8</v>
      </c>
      <c r="H341" s="45">
        <v>7.1929342212157996</v>
      </c>
      <c r="I341" s="46">
        <v>1.3346305605102429E-3</v>
      </c>
      <c r="J341" s="45">
        <v>54.98</v>
      </c>
    </row>
    <row r="342" spans="1:10">
      <c r="A342" s="45">
        <v>22</v>
      </c>
      <c r="B342" s="45">
        <v>2012</v>
      </c>
      <c r="C342" s="45" t="s">
        <v>169</v>
      </c>
      <c r="D342" s="49">
        <v>265.75967856450501</v>
      </c>
      <c r="E342" s="49">
        <v>284706.16201575001</v>
      </c>
      <c r="F342" s="45">
        <v>28806.1</v>
      </c>
      <c r="G342" s="45">
        <v>1576.67</v>
      </c>
      <c r="H342" s="45">
        <v>7.3152183897529701</v>
      </c>
      <c r="I342" s="46">
        <v>8.9075826070746144E-4</v>
      </c>
      <c r="J342" s="45">
        <v>56.64</v>
      </c>
    </row>
    <row r="343" spans="1:10">
      <c r="A343" s="45">
        <v>22</v>
      </c>
      <c r="B343" s="45">
        <v>2013</v>
      </c>
      <c r="C343" s="45" t="s">
        <v>169</v>
      </c>
      <c r="D343" s="49">
        <v>268.33105323862998</v>
      </c>
      <c r="E343" s="49">
        <v>205840.7878465</v>
      </c>
      <c r="F343" s="45">
        <v>30587.7</v>
      </c>
      <c r="G343" s="45">
        <v>1692.69</v>
      </c>
      <c r="H343" s="45">
        <v>7.3511582264306901</v>
      </c>
      <c r="I343" s="46">
        <v>1.6516950394706536E-3</v>
      </c>
      <c r="J343" s="45">
        <v>58.29</v>
      </c>
    </row>
    <row r="344" spans="1:10">
      <c r="A344" s="45">
        <v>22</v>
      </c>
      <c r="B344" s="45">
        <v>2014</v>
      </c>
      <c r="C344" s="45" t="s">
        <v>169</v>
      </c>
      <c r="D344" s="49">
        <v>315.17508698267</v>
      </c>
      <c r="E344" s="49">
        <v>214821.12974999999</v>
      </c>
      <c r="F344" s="45">
        <v>34636.199999999997</v>
      </c>
      <c r="G344" s="45">
        <v>1920.21</v>
      </c>
      <c r="H344" s="45">
        <v>7.7093083333858701</v>
      </c>
      <c r="I344" s="46">
        <v>9.3640477476303113E-4</v>
      </c>
      <c r="J344" s="45">
        <v>59.74</v>
      </c>
    </row>
    <row r="345" spans="1:10">
      <c r="A345" s="45">
        <v>22</v>
      </c>
      <c r="B345" s="45">
        <v>2015</v>
      </c>
      <c r="C345" s="45" t="s">
        <v>169</v>
      </c>
      <c r="D345" s="49">
        <v>356.648344229896</v>
      </c>
      <c r="E345" s="49">
        <v>207672.99312624999</v>
      </c>
      <c r="F345" s="45">
        <v>39200</v>
      </c>
      <c r="G345" s="45">
        <v>2149.15</v>
      </c>
      <c r="H345" s="45">
        <v>8.2791897771950005</v>
      </c>
      <c r="I345" s="46">
        <v>1.0652850662634529E-3</v>
      </c>
      <c r="J345" s="45">
        <v>61.47</v>
      </c>
    </row>
    <row r="346" spans="1:10">
      <c r="A346" s="45">
        <v>22</v>
      </c>
      <c r="B346" s="45">
        <v>2016</v>
      </c>
      <c r="C346" s="45" t="s">
        <v>169</v>
      </c>
      <c r="D346" s="49">
        <v>383.97621208094301</v>
      </c>
      <c r="E346" s="49">
        <v>216976.30015</v>
      </c>
      <c r="F346" s="45">
        <v>53841.599999999999</v>
      </c>
      <c r="G346" s="45">
        <v>2532</v>
      </c>
      <c r="H346" s="45">
        <v>8.11939858961229</v>
      </c>
      <c r="I346" s="46">
        <v>6.2991418201553554E-4</v>
      </c>
      <c r="J346" s="45">
        <v>63.33</v>
      </c>
    </row>
    <row r="347" spans="1:10">
      <c r="A347" s="45">
        <v>22</v>
      </c>
      <c r="B347" s="45">
        <v>2017</v>
      </c>
      <c r="C347" s="45" t="s">
        <v>169</v>
      </c>
      <c r="D347" s="49">
        <v>449.96835837228701</v>
      </c>
      <c r="E347" s="49">
        <v>214869.7813265</v>
      </c>
      <c r="F347" s="45">
        <v>53871</v>
      </c>
      <c r="G347" s="45">
        <v>3176.55</v>
      </c>
      <c r="H347" s="45">
        <v>8.2477438872255195</v>
      </c>
      <c r="I347" s="46">
        <v>9.7868567006320151E-4</v>
      </c>
      <c r="J347" s="45">
        <v>65</v>
      </c>
    </row>
    <row r="348" spans="1:10">
      <c r="A348" s="45">
        <v>22</v>
      </c>
      <c r="B348" s="45">
        <v>2018</v>
      </c>
      <c r="C348" s="45" t="s">
        <v>169</v>
      </c>
      <c r="D348" s="49">
        <v>484.95219473108301</v>
      </c>
      <c r="E348" s="49">
        <v>226958.43543375001</v>
      </c>
      <c r="F348" s="45">
        <v>59335.7</v>
      </c>
      <c r="G348" s="45">
        <v>4199.24</v>
      </c>
      <c r="H348" s="45">
        <v>8.3113982784366396</v>
      </c>
      <c r="I348" s="46">
        <v>7.8264545875145566E-4</v>
      </c>
      <c r="J348" s="45">
        <v>66.61</v>
      </c>
    </row>
    <row r="349" spans="1:10">
      <c r="A349" s="45">
        <v>22</v>
      </c>
      <c r="B349" s="45">
        <v>2019</v>
      </c>
      <c r="C349" s="45" t="s">
        <v>169</v>
      </c>
      <c r="D349" s="49">
        <v>573.43508633965303</v>
      </c>
      <c r="E349" s="49">
        <v>198254.78467575001</v>
      </c>
      <c r="F349" s="45">
        <v>65296.7</v>
      </c>
      <c r="G349" s="45">
        <v>5564.61</v>
      </c>
      <c r="H349" s="45">
        <v>8.4761628418582404</v>
      </c>
      <c r="I349" s="46">
        <v>5.7176653744009278E-4</v>
      </c>
      <c r="J349" s="45">
        <v>68.239999999999895</v>
      </c>
    </row>
    <row r="350" spans="1:10">
      <c r="A350" s="45">
        <v>22</v>
      </c>
      <c r="B350" s="45">
        <v>2020</v>
      </c>
      <c r="C350" s="45" t="s">
        <v>169</v>
      </c>
      <c r="D350" s="49">
        <v>364.009480898584</v>
      </c>
      <c r="E350" s="49">
        <v>124072.557915</v>
      </c>
      <c r="F350" s="45">
        <v>42116.4</v>
      </c>
      <c r="G350" s="45">
        <v>5297.51</v>
      </c>
      <c r="H350" s="45">
        <v>8.6721435514140506</v>
      </c>
      <c r="I350" s="46">
        <v>5.7469817474394913E-4</v>
      </c>
      <c r="J350" s="45">
        <v>69.459999999999894</v>
      </c>
    </row>
    <row r="351" spans="1:10">
      <c r="A351" s="45">
        <v>22</v>
      </c>
      <c r="B351" s="45">
        <v>2021</v>
      </c>
      <c r="C351" s="45" t="s">
        <v>169</v>
      </c>
      <c r="D351" s="49">
        <v>365.54015838973902</v>
      </c>
      <c r="E351" s="49">
        <v>141424.03967200001</v>
      </c>
      <c r="F351" s="45">
        <v>57783.7</v>
      </c>
      <c r="G351" s="45">
        <v>5821.96</v>
      </c>
      <c r="H351" s="45">
        <v>8.6349762270726202</v>
      </c>
      <c r="I351" s="46">
        <v>2.6014734588501981E-4</v>
      </c>
      <c r="J351" s="45">
        <v>70.319999999999894</v>
      </c>
    </row>
    <row r="352" spans="1:10">
      <c r="A352" s="45">
        <v>22</v>
      </c>
      <c r="B352" s="45">
        <v>2022</v>
      </c>
      <c r="C352" s="45" t="s">
        <v>169</v>
      </c>
      <c r="D352" s="49">
        <v>233.80281668041101</v>
      </c>
      <c r="E352" s="49">
        <v>108713.89335975</v>
      </c>
      <c r="F352" s="45">
        <v>35710.300000000003</v>
      </c>
      <c r="G352" s="45">
        <v>5752.1</v>
      </c>
      <c r="H352" s="45">
        <v>8.6095900406821997</v>
      </c>
      <c r="I352" s="46">
        <v>6.7402208074200188E-4</v>
      </c>
      <c r="J352" s="45">
        <v>70.959999999999894</v>
      </c>
    </row>
    <row r="353" spans="1:10">
      <c r="A353" s="45">
        <v>22</v>
      </c>
      <c r="B353" s="45">
        <v>2023</v>
      </c>
      <c r="C353" s="45" t="s">
        <v>169</v>
      </c>
      <c r="D353" s="49">
        <v>505.14374420833002</v>
      </c>
      <c r="E353" s="49">
        <v>166430.73131450001</v>
      </c>
      <c r="F353" s="45">
        <v>71027.8</v>
      </c>
      <c r="G353" s="45">
        <v>6528.63</v>
      </c>
      <c r="H353" s="45">
        <v>8.1417722046564496</v>
      </c>
      <c r="I353" s="46">
        <v>9.3002987976096186E-4</v>
      </c>
      <c r="J353" s="45">
        <v>71.67</v>
      </c>
    </row>
    <row r="354" spans="1:10">
      <c r="A354" s="45">
        <v>23</v>
      </c>
      <c r="B354" s="45">
        <v>2008</v>
      </c>
      <c r="C354" s="45" t="s">
        <v>170</v>
      </c>
      <c r="D354" s="49">
        <v>384.33527569994402</v>
      </c>
      <c r="E354" s="49">
        <v>331295.56953425001</v>
      </c>
      <c r="F354" s="45">
        <v>17456</v>
      </c>
      <c r="G354" s="45">
        <v>1077.33</v>
      </c>
      <c r="H354" s="45">
        <v>6.5117453296447296</v>
      </c>
      <c r="I354" s="46">
        <v>3.9452813288820129E-3</v>
      </c>
      <c r="J354" s="45">
        <v>37.4</v>
      </c>
    </row>
    <row r="355" spans="1:10">
      <c r="A355" s="45">
        <v>23</v>
      </c>
      <c r="B355" s="45">
        <v>2009</v>
      </c>
      <c r="C355" s="45" t="s">
        <v>170</v>
      </c>
      <c r="D355" s="49">
        <v>447.36312195431401</v>
      </c>
      <c r="E355" s="49">
        <v>364023.53725450003</v>
      </c>
      <c r="F355" s="45">
        <v>21922.1</v>
      </c>
      <c r="G355" s="45">
        <v>1452.8</v>
      </c>
      <c r="H355" s="45">
        <v>6.9856418176392099</v>
      </c>
      <c r="I355" s="46">
        <v>1.7111878035329904E-3</v>
      </c>
      <c r="J355" s="45">
        <v>38.700000000000003</v>
      </c>
    </row>
    <row r="356" spans="1:10">
      <c r="A356" s="45">
        <v>23</v>
      </c>
      <c r="B356" s="45">
        <v>2010</v>
      </c>
      <c r="C356" s="45" t="s">
        <v>170</v>
      </c>
      <c r="D356" s="49">
        <v>515.60635979542599</v>
      </c>
      <c r="E356" s="49">
        <v>386740.21875025</v>
      </c>
      <c r="F356" s="45">
        <v>27141.3</v>
      </c>
      <c r="G356" s="45">
        <v>1862.03</v>
      </c>
      <c r="H356" s="45">
        <v>7.3601039729891502</v>
      </c>
      <c r="I356" s="46">
        <v>1.0184561134098311E-3</v>
      </c>
      <c r="J356" s="45">
        <v>40.18</v>
      </c>
    </row>
    <row r="357" spans="1:10">
      <c r="A357" s="45">
        <v>23</v>
      </c>
      <c r="B357" s="45">
        <v>2011</v>
      </c>
      <c r="C357" s="45" t="s">
        <v>170</v>
      </c>
      <c r="D357" s="49">
        <v>574.46846166690102</v>
      </c>
      <c r="E357" s="49">
        <v>417235.93123699998</v>
      </c>
      <c r="F357" s="45">
        <v>34977.800000000003</v>
      </c>
      <c r="G357" s="45">
        <v>2410.5700000000002</v>
      </c>
      <c r="H357" s="45">
        <v>7.5400903201453202</v>
      </c>
      <c r="I357" s="46">
        <v>1.9691276278761796E-3</v>
      </c>
      <c r="J357" s="45">
        <v>41.85</v>
      </c>
    </row>
    <row r="358" spans="1:10">
      <c r="A358" s="45">
        <v>23</v>
      </c>
      <c r="B358" s="45">
        <v>2012</v>
      </c>
      <c r="C358" s="45" t="s">
        <v>170</v>
      </c>
      <c r="D358" s="49">
        <v>628.14140598541496</v>
      </c>
      <c r="E358" s="49">
        <v>400792.35446374997</v>
      </c>
      <c r="F358" s="45">
        <v>43451.8</v>
      </c>
      <c r="G358" s="45">
        <v>3229.83</v>
      </c>
      <c r="H358" s="45">
        <v>8.1068160389470503</v>
      </c>
      <c r="I358" s="46">
        <v>1.1756177924217462E-3</v>
      </c>
      <c r="J358" s="45">
        <v>43.35</v>
      </c>
    </row>
    <row r="359" spans="1:10">
      <c r="A359" s="45">
        <v>23</v>
      </c>
      <c r="B359" s="45">
        <v>2013</v>
      </c>
      <c r="C359" s="45" t="s">
        <v>170</v>
      </c>
      <c r="D359" s="49">
        <v>659.10071211815</v>
      </c>
      <c r="E359" s="49">
        <v>437583.69533199997</v>
      </c>
      <c r="F359" s="45">
        <v>48696.5</v>
      </c>
      <c r="G359" s="45">
        <v>3830.04</v>
      </c>
      <c r="H359" s="45">
        <v>8.1556492703660002</v>
      </c>
      <c r="I359" s="46">
        <v>1.8274517411970123E-3</v>
      </c>
      <c r="J359" s="45">
        <v>44.96</v>
      </c>
    </row>
    <row r="360" spans="1:10">
      <c r="A360" s="45">
        <v>23</v>
      </c>
      <c r="B360" s="45">
        <v>2014</v>
      </c>
      <c r="C360" s="45" t="s">
        <v>170</v>
      </c>
      <c r="D360" s="49">
        <v>760.41171683334699</v>
      </c>
      <c r="E360" s="49">
        <v>399193.5873358</v>
      </c>
      <c r="F360" s="45">
        <v>53549.7</v>
      </c>
      <c r="G360" s="45">
        <v>4838.34</v>
      </c>
      <c r="H360" s="45">
        <v>8.3175219962871605</v>
      </c>
      <c r="I360" s="46">
        <v>2.1716773482314692E-3</v>
      </c>
      <c r="J360" s="45">
        <v>46.51</v>
      </c>
    </row>
    <row r="361" spans="1:10">
      <c r="A361" s="45">
        <v>23</v>
      </c>
      <c r="B361" s="45">
        <v>2015</v>
      </c>
      <c r="C361" s="45" t="s">
        <v>170</v>
      </c>
      <c r="D361" s="49">
        <v>850.56957136433402</v>
      </c>
      <c r="E361" s="49">
        <v>419951.71596055001</v>
      </c>
      <c r="F361" s="45">
        <v>58500.6</v>
      </c>
      <c r="G361" s="45">
        <v>6137.6</v>
      </c>
      <c r="H361" s="45">
        <v>8.8155184239665001</v>
      </c>
      <c r="I361" s="46">
        <v>1.1016208663251047E-3</v>
      </c>
      <c r="J361" s="45">
        <v>48.27</v>
      </c>
    </row>
    <row r="362" spans="1:10">
      <c r="A362" s="45">
        <v>23</v>
      </c>
      <c r="B362" s="45">
        <v>2016</v>
      </c>
      <c r="C362" s="45" t="s">
        <v>170</v>
      </c>
      <c r="D362" s="49">
        <v>888.91792242041504</v>
      </c>
      <c r="E362" s="49">
        <v>369065.44229168002</v>
      </c>
      <c r="F362" s="45">
        <v>63025</v>
      </c>
      <c r="G362" s="45">
        <v>7600.52</v>
      </c>
      <c r="H362" s="45">
        <v>9.0532186162039707</v>
      </c>
      <c r="I362" s="46">
        <v>1.0754339304413906E-3</v>
      </c>
      <c r="J362" s="45">
        <v>50</v>
      </c>
    </row>
    <row r="363" spans="1:10">
      <c r="A363" s="45">
        <v>23</v>
      </c>
      <c r="B363" s="45">
        <v>2017</v>
      </c>
      <c r="C363" s="45" t="s">
        <v>170</v>
      </c>
      <c r="D363" s="49">
        <v>940.33874395417502</v>
      </c>
      <c r="E363" s="49">
        <v>398823.96426739998</v>
      </c>
      <c r="F363" s="45">
        <v>66924</v>
      </c>
      <c r="G363" s="45">
        <v>8825.39</v>
      </c>
      <c r="H363" s="45">
        <v>9.3193741330003004</v>
      </c>
      <c r="I363" s="46">
        <v>1.1097763555928588E-3</v>
      </c>
      <c r="J363" s="45">
        <v>51.78</v>
      </c>
    </row>
    <row r="364" spans="1:10">
      <c r="A364" s="45">
        <v>23</v>
      </c>
      <c r="B364" s="45">
        <v>2018</v>
      </c>
      <c r="C364" s="45" t="s">
        <v>170</v>
      </c>
      <c r="D364" s="49">
        <v>1024.79350546454</v>
      </c>
      <c r="E364" s="49">
        <v>422072.66466591001</v>
      </c>
      <c r="F364" s="45">
        <v>70198.399999999994</v>
      </c>
      <c r="G364" s="45">
        <v>10012.719999999999</v>
      </c>
      <c r="H364" s="45">
        <v>9.3031929889907996</v>
      </c>
      <c r="I364" s="46">
        <v>1.3195443402561468E-3</v>
      </c>
      <c r="J364" s="45">
        <v>53.5</v>
      </c>
    </row>
    <row r="365" spans="1:10">
      <c r="A365" s="45">
        <v>23</v>
      </c>
      <c r="B365" s="45">
        <v>2019</v>
      </c>
      <c r="C365" s="45" t="s">
        <v>170</v>
      </c>
      <c r="D365" s="49">
        <v>1159.83589331605</v>
      </c>
      <c r="E365" s="49">
        <v>440823.26890517003</v>
      </c>
      <c r="F365" s="45">
        <v>75081.600000000006</v>
      </c>
      <c r="G365" s="45">
        <v>11454.48</v>
      </c>
      <c r="H365" s="45">
        <v>9.2150293614623102</v>
      </c>
      <c r="I365" s="46">
        <v>9.3620641201892774E-4</v>
      </c>
      <c r="J365" s="45">
        <v>55.36</v>
      </c>
    </row>
    <row r="366" spans="1:10">
      <c r="A366" s="45">
        <v>23</v>
      </c>
      <c r="B366" s="45">
        <v>2020</v>
      </c>
      <c r="C366" s="45" t="s">
        <v>170</v>
      </c>
      <c r="D366" s="49">
        <v>692.58773429134101</v>
      </c>
      <c r="E366" s="49">
        <v>294025.34951099998</v>
      </c>
      <c r="F366" s="45">
        <v>45107.4</v>
      </c>
      <c r="G366" s="45">
        <v>7170.1</v>
      </c>
      <c r="H366" s="45">
        <v>9.4172732372424104</v>
      </c>
      <c r="I366" s="46">
        <v>1.8238489664950375E-3</v>
      </c>
      <c r="J366" s="45">
        <v>56.73</v>
      </c>
    </row>
    <row r="367" spans="1:10">
      <c r="A367" s="45">
        <v>23</v>
      </c>
      <c r="B367" s="45">
        <v>2021</v>
      </c>
      <c r="C367" s="45" t="s">
        <v>170</v>
      </c>
      <c r="D367" s="49">
        <v>752.654416662573</v>
      </c>
      <c r="E367" s="49">
        <v>303166.30330700002</v>
      </c>
      <c r="F367" s="45">
        <v>48395.6</v>
      </c>
      <c r="G367" s="45">
        <v>7352.76</v>
      </c>
      <c r="H367" s="45">
        <v>9.2468651466585605</v>
      </c>
      <c r="I367" s="46">
        <v>5.2108889046127325E-4</v>
      </c>
      <c r="J367" s="45">
        <v>57.82</v>
      </c>
    </row>
    <row r="368" spans="1:10">
      <c r="A368" s="45">
        <v>23</v>
      </c>
      <c r="B368" s="45">
        <v>2022</v>
      </c>
      <c r="C368" s="45" t="s">
        <v>170</v>
      </c>
      <c r="D368" s="49">
        <v>495.36202030387</v>
      </c>
      <c r="E368" s="49">
        <v>243150.41211524999</v>
      </c>
      <c r="F368" s="45">
        <v>63641.1</v>
      </c>
      <c r="G368" s="45">
        <v>7059.94</v>
      </c>
      <c r="H368" s="45">
        <v>9.2493687589436604</v>
      </c>
      <c r="I368" s="46">
        <v>2.564433774874788E-4</v>
      </c>
      <c r="J368" s="45">
        <v>58.35</v>
      </c>
    </row>
    <row r="369" spans="1:10">
      <c r="A369" s="45">
        <v>23</v>
      </c>
      <c r="B369" s="45">
        <v>2023</v>
      </c>
      <c r="C369" s="45" t="s">
        <v>170</v>
      </c>
      <c r="D369" s="49">
        <v>1127.12067470184</v>
      </c>
      <c r="E369" s="49">
        <v>386637.62318125</v>
      </c>
      <c r="F369" s="45">
        <v>104660.5</v>
      </c>
      <c r="G369" s="45">
        <v>12782.95</v>
      </c>
      <c r="H369" s="45">
        <v>8.7551071216339</v>
      </c>
      <c r="I369" s="46">
        <v>8.6379292316165037E-4</v>
      </c>
      <c r="J369" s="45">
        <v>59.49</v>
      </c>
    </row>
    <row r="370" spans="1:10">
      <c r="A370" s="45">
        <v>24</v>
      </c>
      <c r="B370" s="45">
        <v>2008</v>
      </c>
      <c r="C370" s="45" t="s">
        <v>171</v>
      </c>
      <c r="D370" s="49">
        <v>90.521181855124993</v>
      </c>
      <c r="E370" s="49">
        <v>167761.93718740001</v>
      </c>
      <c r="F370" s="45">
        <v>8151</v>
      </c>
      <c r="G370" s="45">
        <v>643.82000000000005</v>
      </c>
      <c r="H370" s="45">
        <v>4.9836066217083399</v>
      </c>
      <c r="I370" s="46">
        <v>8.4531068765534394E-3</v>
      </c>
      <c r="J370" s="45">
        <v>29.11</v>
      </c>
    </row>
    <row r="371" spans="1:10">
      <c r="A371" s="45">
        <v>24</v>
      </c>
      <c r="B371" s="45">
        <v>2009</v>
      </c>
      <c r="C371" s="45" t="s">
        <v>171</v>
      </c>
      <c r="D371" s="49">
        <v>140.47804146233</v>
      </c>
      <c r="E371" s="49">
        <v>182669.2873046</v>
      </c>
      <c r="F371" s="45">
        <v>10400</v>
      </c>
      <c r="G371" s="45">
        <v>797.69</v>
      </c>
      <c r="H371" s="45">
        <v>5.2933048247244896</v>
      </c>
      <c r="I371" s="46">
        <v>6.8986121819583661E-3</v>
      </c>
      <c r="J371" s="45">
        <v>29.89</v>
      </c>
    </row>
    <row r="372" spans="1:10">
      <c r="A372" s="45">
        <v>24</v>
      </c>
      <c r="B372" s="45">
        <v>2010</v>
      </c>
      <c r="C372" s="45" t="s">
        <v>171</v>
      </c>
      <c r="D372" s="49">
        <v>162.43971206864401</v>
      </c>
      <c r="E372" s="49">
        <v>183172.320030384</v>
      </c>
      <c r="F372" s="45">
        <v>12863</v>
      </c>
      <c r="G372" s="45">
        <v>1052.6400000000001</v>
      </c>
      <c r="H372" s="45">
        <v>5.4680601411351297</v>
      </c>
      <c r="I372" s="46">
        <v>4.5848205266347895E-3</v>
      </c>
      <c r="J372" s="45">
        <v>33.81</v>
      </c>
    </row>
    <row r="373" spans="1:10">
      <c r="A373" s="45">
        <v>24</v>
      </c>
      <c r="B373" s="45">
        <v>2011</v>
      </c>
      <c r="C373" s="45" t="s">
        <v>171</v>
      </c>
      <c r="D373" s="49">
        <v>196.34914592978899</v>
      </c>
      <c r="E373" s="49">
        <v>185837.06428404999</v>
      </c>
      <c r="F373" s="45">
        <v>16961</v>
      </c>
      <c r="G373" s="45">
        <v>1420.7</v>
      </c>
      <c r="H373" s="45">
        <v>5.8021183753770602</v>
      </c>
      <c r="I373" s="46">
        <v>7.2395633331504743E-3</v>
      </c>
      <c r="J373" s="45">
        <v>35.03</v>
      </c>
    </row>
    <row r="374" spans="1:10">
      <c r="A374" s="45">
        <v>24</v>
      </c>
      <c r="B374" s="45">
        <v>2012</v>
      </c>
      <c r="C374" s="45" t="s">
        <v>171</v>
      </c>
      <c r="D374" s="49">
        <v>237.76966649942</v>
      </c>
      <c r="E374" s="49">
        <v>194058.0942923</v>
      </c>
      <c r="F374" s="45">
        <v>21331</v>
      </c>
      <c r="G374" s="45">
        <v>1849.49</v>
      </c>
      <c r="H374" s="45">
        <v>6.31896811374643</v>
      </c>
      <c r="I374" s="46">
        <v>5.7033122884069904E-3</v>
      </c>
      <c r="J374" s="45">
        <v>36.299999999999997</v>
      </c>
    </row>
    <row r="375" spans="1:10">
      <c r="A375" s="45">
        <v>24</v>
      </c>
      <c r="B375" s="45">
        <v>2013</v>
      </c>
      <c r="C375" s="45" t="s">
        <v>171</v>
      </c>
      <c r="D375" s="49">
        <v>266.96696882348903</v>
      </c>
      <c r="E375" s="49">
        <v>198154.5751364</v>
      </c>
      <c r="F375" s="45">
        <v>26684</v>
      </c>
      <c r="G375" s="45">
        <v>2358.1799999999998</v>
      </c>
      <c r="H375" s="45">
        <v>6.46614472423762</v>
      </c>
      <c r="I375" s="46">
        <v>7.7196542059763942E-3</v>
      </c>
      <c r="J375" s="45">
        <v>37.89</v>
      </c>
    </row>
    <row r="376" spans="1:10">
      <c r="A376" s="45">
        <v>24</v>
      </c>
      <c r="B376" s="45">
        <v>2014</v>
      </c>
      <c r="C376" s="45" t="s">
        <v>171</v>
      </c>
      <c r="D376" s="49">
        <v>329.76669610244898</v>
      </c>
      <c r="E376" s="49">
        <v>198121.23936929999</v>
      </c>
      <c r="F376" s="45">
        <v>32049</v>
      </c>
      <c r="G376" s="45">
        <v>2882.66</v>
      </c>
      <c r="H376" s="45">
        <v>6.8814113036425404</v>
      </c>
      <c r="I376" s="46">
        <v>6.5051226983065162E-3</v>
      </c>
      <c r="J376" s="45">
        <v>40.24</v>
      </c>
    </row>
    <row r="377" spans="1:10">
      <c r="A377" s="45">
        <v>24</v>
      </c>
      <c r="B377" s="45">
        <v>2015</v>
      </c>
      <c r="C377" s="45" t="s">
        <v>171</v>
      </c>
      <c r="D377" s="49">
        <v>375.915779883543</v>
      </c>
      <c r="E377" s="49">
        <v>216429.1921321</v>
      </c>
      <c r="F377" s="45">
        <v>37536</v>
      </c>
      <c r="G377" s="45">
        <v>3500.46</v>
      </c>
      <c r="H377" s="45">
        <v>6.97728134163075</v>
      </c>
      <c r="I377" s="46">
        <v>3.3489674593241551E-3</v>
      </c>
      <c r="J377" s="45">
        <v>42.96</v>
      </c>
    </row>
    <row r="378" spans="1:10">
      <c r="A378" s="45">
        <v>24</v>
      </c>
      <c r="B378" s="45">
        <v>2016</v>
      </c>
      <c r="C378" s="45" t="s">
        <v>171</v>
      </c>
      <c r="D378" s="49">
        <v>422.04643243244499</v>
      </c>
      <c r="E378" s="49">
        <v>234401.6761518</v>
      </c>
      <c r="F378" s="45">
        <v>53038</v>
      </c>
      <c r="G378" s="45">
        <v>5011.9399999999996</v>
      </c>
      <c r="H378" s="45">
        <v>7.1436176027041203</v>
      </c>
      <c r="I378" s="46">
        <v>1.6250392666419171E-3</v>
      </c>
      <c r="J378" s="45">
        <v>45.56</v>
      </c>
    </row>
    <row r="379" spans="1:10">
      <c r="A379" s="45">
        <v>24</v>
      </c>
      <c r="B379" s="45">
        <v>2017</v>
      </c>
      <c r="C379" s="45" t="s">
        <v>171</v>
      </c>
      <c r="D379" s="49">
        <v>487.38952357321199</v>
      </c>
      <c r="E379" s="49">
        <v>227577.55036714999</v>
      </c>
      <c r="F379" s="45">
        <v>74291</v>
      </c>
      <c r="G379" s="45">
        <v>7097.91</v>
      </c>
      <c r="H379" s="45">
        <v>7.5448610686584603</v>
      </c>
      <c r="I379" s="46">
        <v>1.3963468885748679E-3</v>
      </c>
      <c r="J379" s="45">
        <v>47.76</v>
      </c>
    </row>
    <row r="380" spans="1:10">
      <c r="A380" s="45">
        <v>24</v>
      </c>
      <c r="B380" s="45">
        <v>2018</v>
      </c>
      <c r="C380" s="45" t="s">
        <v>171</v>
      </c>
      <c r="D380" s="49">
        <v>557.68829224453998</v>
      </c>
      <c r="E380" s="49">
        <v>249496.44892684999</v>
      </c>
      <c r="F380" s="45">
        <v>96712</v>
      </c>
      <c r="G380" s="45">
        <v>9449.58</v>
      </c>
      <c r="H380" s="45">
        <v>7.8339963417094598</v>
      </c>
      <c r="I380" s="46">
        <v>1.5874444844556474E-3</v>
      </c>
      <c r="J380" s="45">
        <v>49.54</v>
      </c>
    </row>
    <row r="381" spans="1:10">
      <c r="A381" s="45">
        <v>24</v>
      </c>
      <c r="B381" s="45">
        <v>2019</v>
      </c>
      <c r="C381" s="45" t="s">
        <v>171</v>
      </c>
      <c r="D381" s="49">
        <v>635.43678084076896</v>
      </c>
      <c r="E381" s="49">
        <v>224825.45740925</v>
      </c>
      <c r="F381" s="45">
        <v>113365.3</v>
      </c>
      <c r="G381" s="45">
        <v>12296.03</v>
      </c>
      <c r="H381" s="45">
        <v>7.8107581165293603</v>
      </c>
      <c r="I381" s="46">
        <v>2.0087912087912089E-3</v>
      </c>
      <c r="J381" s="45">
        <v>51.48</v>
      </c>
    </row>
    <row r="382" spans="1:10">
      <c r="A382" s="45">
        <v>24</v>
      </c>
      <c r="B382" s="45">
        <v>2020</v>
      </c>
      <c r="C382" s="45" t="s">
        <v>171</v>
      </c>
      <c r="D382" s="49">
        <v>317.95909374379602</v>
      </c>
      <c r="E382" s="49">
        <v>145158.69259260001</v>
      </c>
      <c r="F382" s="45">
        <v>61777.1</v>
      </c>
      <c r="G382" s="45">
        <v>5783.64</v>
      </c>
      <c r="H382" s="45">
        <v>8.0006847845147497</v>
      </c>
      <c r="I382" s="46">
        <v>3.31985341391282E-3</v>
      </c>
      <c r="J382" s="45">
        <v>53.15</v>
      </c>
    </row>
    <row r="383" spans="1:10">
      <c r="A383" s="45">
        <v>24</v>
      </c>
      <c r="B383" s="45">
        <v>2021</v>
      </c>
      <c r="C383" s="45" t="s">
        <v>171</v>
      </c>
      <c r="D383" s="49">
        <v>296.42206832219699</v>
      </c>
      <c r="E383" s="49">
        <v>144346.79425860001</v>
      </c>
      <c r="F383" s="45">
        <v>64431.1</v>
      </c>
      <c r="G383" s="45">
        <v>6640.82</v>
      </c>
      <c r="H383" s="45">
        <v>7.8091353981205396</v>
      </c>
      <c r="I383" s="46">
        <v>1.8695161814462943E-3</v>
      </c>
      <c r="J383" s="45">
        <v>54.33</v>
      </c>
    </row>
    <row r="384" spans="1:10">
      <c r="A384" s="45">
        <v>24</v>
      </c>
      <c r="B384" s="45">
        <v>2022</v>
      </c>
      <c r="C384" s="45" t="s">
        <v>171</v>
      </c>
      <c r="D384" s="49">
        <v>273.43037435446797</v>
      </c>
      <c r="E384" s="49">
        <v>138259.36769735001</v>
      </c>
      <c r="F384" s="45">
        <v>49202</v>
      </c>
      <c r="G384" s="45">
        <v>5244.46</v>
      </c>
      <c r="H384" s="45">
        <v>7.7698009960038998</v>
      </c>
      <c r="I384" s="46">
        <v>3.7112741439260162E-3</v>
      </c>
      <c r="J384" s="45">
        <v>54.81</v>
      </c>
    </row>
    <row r="385" spans="1:10">
      <c r="A385" s="45">
        <v>24</v>
      </c>
      <c r="B385" s="45">
        <v>2023</v>
      </c>
      <c r="C385" s="45" t="s">
        <v>171</v>
      </c>
      <c r="D385" s="49">
        <v>474.601829602154</v>
      </c>
      <c r="E385" s="49">
        <v>173953.24954240001</v>
      </c>
      <c r="F385" s="45">
        <v>63526.6</v>
      </c>
      <c r="G385" s="45">
        <v>7396.87</v>
      </c>
      <c r="H385" s="45">
        <v>7.3092123656927601</v>
      </c>
      <c r="I385" s="46">
        <v>8.5889722847891879E-4</v>
      </c>
      <c r="J385" s="45">
        <v>55.94</v>
      </c>
    </row>
    <row r="386" spans="1:10">
      <c r="A386" s="45">
        <v>25</v>
      </c>
      <c r="B386" s="45">
        <v>2008</v>
      </c>
      <c r="C386" s="45" t="s">
        <v>172</v>
      </c>
      <c r="D386" s="49">
        <v>128.11162623189099</v>
      </c>
      <c r="E386" s="49">
        <v>463201.21152479999</v>
      </c>
      <c r="F386" s="45">
        <v>10250.1</v>
      </c>
      <c r="G386" s="45">
        <v>594.77</v>
      </c>
      <c r="H386" s="45">
        <v>5.6276211136906404</v>
      </c>
      <c r="I386" s="46">
        <v>4.9066711268278699E-3</v>
      </c>
      <c r="J386" s="45">
        <v>33</v>
      </c>
    </row>
    <row r="387" spans="1:10">
      <c r="A387" s="45">
        <v>25</v>
      </c>
      <c r="B387" s="45">
        <v>2009</v>
      </c>
      <c r="C387" s="45" t="s">
        <v>172</v>
      </c>
      <c r="D387" s="49">
        <v>144.007424680936</v>
      </c>
      <c r="E387" s="49">
        <v>461732.21617744002</v>
      </c>
      <c r="F387" s="45">
        <v>12022.9</v>
      </c>
      <c r="G387" s="45">
        <v>730.7</v>
      </c>
      <c r="H387" s="45">
        <v>5.7651911027848399</v>
      </c>
      <c r="I387" s="46">
        <v>4.4440281030444966E-3</v>
      </c>
      <c r="J387" s="45">
        <v>34</v>
      </c>
    </row>
    <row r="388" spans="1:10">
      <c r="A388" s="45">
        <v>25</v>
      </c>
      <c r="B388" s="45">
        <v>2010</v>
      </c>
      <c r="C388" s="45" t="s">
        <v>172</v>
      </c>
      <c r="D388" s="49">
        <v>162.60230681989401</v>
      </c>
      <c r="E388" s="49">
        <v>329083.43902009999</v>
      </c>
      <c r="F388" s="45">
        <v>13837</v>
      </c>
      <c r="G388" s="45">
        <v>916.82</v>
      </c>
      <c r="H388" s="45">
        <v>6.0378709199221401</v>
      </c>
      <c r="I388" s="46">
        <v>3.9727850467289718E-3</v>
      </c>
      <c r="J388" s="45">
        <v>34.700000000000003</v>
      </c>
    </row>
    <row r="389" spans="1:10">
      <c r="A389" s="45">
        <v>25</v>
      </c>
      <c r="B389" s="45">
        <v>2011</v>
      </c>
      <c r="C389" s="45" t="s">
        <v>172</v>
      </c>
      <c r="D389" s="49">
        <v>182.25574380448199</v>
      </c>
      <c r="E389" s="49">
        <v>348149.60506597999</v>
      </c>
      <c r="F389" s="45">
        <v>16331.8</v>
      </c>
      <c r="G389" s="45">
        <v>1195.73</v>
      </c>
      <c r="H389" s="45">
        <v>6.2045577625686903</v>
      </c>
      <c r="I389" s="46">
        <v>4.4638712823013163E-3</v>
      </c>
      <c r="J389" s="45">
        <v>36.57</v>
      </c>
    </row>
    <row r="390" spans="1:10">
      <c r="A390" s="45">
        <v>25</v>
      </c>
      <c r="B390" s="45">
        <v>2012</v>
      </c>
      <c r="C390" s="45" t="s">
        <v>172</v>
      </c>
      <c r="D390" s="49">
        <v>205.972763664214</v>
      </c>
      <c r="E390" s="49">
        <v>311864.45616554999</v>
      </c>
      <c r="F390" s="45">
        <v>19630.3</v>
      </c>
      <c r="G390" s="45">
        <v>1579.49</v>
      </c>
      <c r="H390" s="45">
        <v>6.49828214947643</v>
      </c>
      <c r="I390" s="46">
        <v>5.5450328891887331E-3</v>
      </c>
      <c r="J390" s="45">
        <v>38.47</v>
      </c>
    </row>
    <row r="391" spans="1:10">
      <c r="A391" s="45">
        <v>25</v>
      </c>
      <c r="B391" s="45">
        <v>2013</v>
      </c>
      <c r="C391" s="45" t="s">
        <v>172</v>
      </c>
      <c r="D391" s="49">
        <v>201.144739658709</v>
      </c>
      <c r="E391" s="49">
        <v>422454.43646724999</v>
      </c>
      <c r="F391" s="45">
        <v>23972.3</v>
      </c>
      <c r="G391" s="45">
        <v>1961.55</v>
      </c>
      <c r="H391" s="45">
        <v>6.6489845500247799</v>
      </c>
      <c r="I391" s="46">
        <v>6.1210739355433723E-3</v>
      </c>
      <c r="J391" s="45">
        <v>39.99</v>
      </c>
    </row>
    <row r="392" spans="1:10">
      <c r="A392" s="45">
        <v>25</v>
      </c>
      <c r="B392" s="45">
        <v>2014</v>
      </c>
      <c r="C392" s="45" t="s">
        <v>172</v>
      </c>
      <c r="D392" s="49">
        <v>232.51017326151</v>
      </c>
      <c r="E392" s="49">
        <v>574816.28686644998</v>
      </c>
      <c r="F392" s="45">
        <v>28116.5</v>
      </c>
      <c r="G392" s="45">
        <v>2516.87</v>
      </c>
      <c r="H392" s="45">
        <v>7.0317412587631303</v>
      </c>
      <c r="I392" s="46">
        <v>5.973145654834762E-3</v>
      </c>
      <c r="J392" s="45">
        <v>41.21</v>
      </c>
    </row>
    <row r="393" spans="1:10">
      <c r="A393" s="45">
        <v>25</v>
      </c>
      <c r="B393" s="45">
        <v>2015</v>
      </c>
      <c r="C393" s="45" t="s">
        <v>172</v>
      </c>
      <c r="D393" s="49">
        <v>246.32659037086401</v>
      </c>
      <c r="E393" s="49">
        <v>409508.32404824998</v>
      </c>
      <c r="F393" s="45">
        <v>32344</v>
      </c>
      <c r="G393" s="45">
        <v>3104.37</v>
      </c>
      <c r="H393" s="45">
        <v>7.2997973667581597</v>
      </c>
      <c r="I393" s="46">
        <v>5.337569538879961E-3</v>
      </c>
      <c r="J393" s="45">
        <v>42.93</v>
      </c>
    </row>
    <row r="394" spans="1:10">
      <c r="A394" s="45">
        <v>25</v>
      </c>
      <c r="B394" s="45">
        <v>2016</v>
      </c>
      <c r="C394" s="45" t="s">
        <v>172</v>
      </c>
      <c r="D394" s="49">
        <v>242.57798455236201</v>
      </c>
      <c r="E394" s="49">
        <v>375113.34947439999</v>
      </c>
      <c r="F394" s="45">
        <v>42519.3</v>
      </c>
      <c r="G394" s="45">
        <v>4536.54</v>
      </c>
      <c r="H394" s="45">
        <v>7.5958899177185399</v>
      </c>
      <c r="I394" s="46">
        <v>3.1112905198776757E-3</v>
      </c>
      <c r="J394" s="45">
        <v>44.64</v>
      </c>
    </row>
    <row r="395" spans="1:10">
      <c r="A395" s="45">
        <v>25</v>
      </c>
      <c r="B395" s="45">
        <v>2017</v>
      </c>
      <c r="C395" s="45" t="s">
        <v>172</v>
      </c>
      <c r="D395" s="49">
        <v>252.94615935944</v>
      </c>
      <c r="E395" s="49">
        <v>351685.52081989998</v>
      </c>
      <c r="F395" s="45">
        <v>56672.1</v>
      </c>
      <c r="G395" s="45">
        <v>6682.58</v>
      </c>
      <c r="H395" s="45">
        <v>7.8410997654221202</v>
      </c>
      <c r="I395" s="46">
        <v>1.3711992271953632E-3</v>
      </c>
      <c r="J395" s="45">
        <v>46.29</v>
      </c>
    </row>
    <row r="396" spans="1:10">
      <c r="A396" s="45">
        <v>25</v>
      </c>
      <c r="B396" s="45">
        <v>2018</v>
      </c>
      <c r="C396" s="45" t="s">
        <v>172</v>
      </c>
      <c r="D396" s="49">
        <v>273.06151079084498</v>
      </c>
      <c r="E396" s="49">
        <v>338682.26307744998</v>
      </c>
      <c r="F396" s="45">
        <v>68141.7</v>
      </c>
      <c r="G396" s="45">
        <v>8698.9699999999993</v>
      </c>
      <c r="H396" s="45">
        <v>8.0845624152353004</v>
      </c>
      <c r="I396" s="46">
        <v>2.0087749658977542E-3</v>
      </c>
      <c r="J396" s="45">
        <v>47.44</v>
      </c>
    </row>
    <row r="397" spans="1:10">
      <c r="A397" s="45">
        <v>25</v>
      </c>
      <c r="B397" s="45">
        <v>2019</v>
      </c>
      <c r="C397" s="45" t="s">
        <v>172</v>
      </c>
      <c r="D397" s="49">
        <v>303.14871197749801</v>
      </c>
      <c r="E397" s="49">
        <v>331893.02869409998</v>
      </c>
      <c r="F397" s="45">
        <v>79977.8</v>
      </c>
      <c r="G397" s="45">
        <v>10679.51</v>
      </c>
      <c r="H397" s="45">
        <v>8.0833286087863705</v>
      </c>
      <c r="I397" s="46">
        <v>2.2096287380798073E-3</v>
      </c>
      <c r="J397" s="45">
        <v>48.67</v>
      </c>
    </row>
    <row r="398" spans="1:10">
      <c r="A398" s="45">
        <v>25</v>
      </c>
      <c r="B398" s="45">
        <v>2020</v>
      </c>
      <c r="C398" s="45" t="s">
        <v>172</v>
      </c>
      <c r="D398" s="49">
        <v>180.47472303064001</v>
      </c>
      <c r="E398" s="49">
        <v>165508.12203224999</v>
      </c>
      <c r="F398" s="45">
        <v>52887.1</v>
      </c>
      <c r="G398" s="45">
        <v>6449.21</v>
      </c>
      <c r="H398" s="45">
        <v>8.3560850310214807</v>
      </c>
      <c r="I398" s="46">
        <v>2.5511524536688535E-3</v>
      </c>
      <c r="J398" s="45">
        <v>50.05</v>
      </c>
    </row>
    <row r="399" spans="1:10">
      <c r="A399" s="45">
        <v>25</v>
      </c>
      <c r="B399" s="45">
        <v>2021</v>
      </c>
      <c r="C399" s="45" t="s">
        <v>172</v>
      </c>
      <c r="D399" s="49">
        <v>195.42646122115801</v>
      </c>
      <c r="E399" s="49">
        <v>180086.766764</v>
      </c>
      <c r="F399" s="45">
        <v>64893.599999999999</v>
      </c>
      <c r="G399" s="45">
        <v>7474.62</v>
      </c>
      <c r="H399" s="45">
        <v>8.2880315677764607</v>
      </c>
      <c r="I399" s="46">
        <v>1.0904084932426247E-3</v>
      </c>
      <c r="J399" s="45">
        <v>51.05</v>
      </c>
    </row>
    <row r="400" spans="1:10">
      <c r="A400" s="45">
        <v>25</v>
      </c>
      <c r="B400" s="45">
        <v>2022</v>
      </c>
      <c r="C400" s="45" t="s">
        <v>172</v>
      </c>
      <c r="D400" s="49">
        <v>157.17597460520901</v>
      </c>
      <c r="E400" s="49">
        <v>169001.58368549999</v>
      </c>
      <c r="F400" s="45">
        <v>84087.5</v>
      </c>
      <c r="G400" s="45">
        <v>9444.43</v>
      </c>
      <c r="H400" s="45">
        <v>8.3693889966478405</v>
      </c>
      <c r="I400" s="46">
        <v>1.2536855122201997E-3</v>
      </c>
      <c r="J400" s="45">
        <v>51.72</v>
      </c>
    </row>
    <row r="401" spans="1:10">
      <c r="A401" s="45">
        <v>25</v>
      </c>
      <c r="B401" s="45">
        <v>2023</v>
      </c>
      <c r="C401" s="45" t="s">
        <v>172</v>
      </c>
      <c r="D401" s="49">
        <v>275.08579212344802</v>
      </c>
      <c r="E401" s="49">
        <v>225542.26423825001</v>
      </c>
      <c r="F401" s="45">
        <v>104200</v>
      </c>
      <c r="G401" s="45">
        <v>14400</v>
      </c>
      <c r="H401" s="45">
        <v>7.8924520435203496</v>
      </c>
      <c r="I401" s="46">
        <v>1.4315102487921364E-3</v>
      </c>
      <c r="J401" s="45">
        <v>52.92</v>
      </c>
    </row>
    <row r="402" spans="1:10">
      <c r="A402" s="45">
        <v>26</v>
      </c>
      <c r="B402" s="45">
        <v>2008</v>
      </c>
      <c r="C402" s="45" t="s">
        <v>173</v>
      </c>
      <c r="D402" s="49">
        <v>119.17412874057599</v>
      </c>
      <c r="E402" s="49">
        <v>314682.502568</v>
      </c>
      <c r="F402" s="45">
        <v>9056</v>
      </c>
      <c r="G402" s="45">
        <v>561</v>
      </c>
      <c r="H402" s="45">
        <v>6.2989492468559396</v>
      </c>
      <c r="I402" s="46">
        <v>3.4139013452914794E-3</v>
      </c>
      <c r="J402" s="45">
        <v>42.1</v>
      </c>
    </row>
    <row r="403" spans="1:10">
      <c r="A403" s="45">
        <v>26</v>
      </c>
      <c r="B403" s="45">
        <v>2009</v>
      </c>
      <c r="C403" s="45" t="s">
        <v>173</v>
      </c>
      <c r="D403" s="49">
        <v>138.80778940547401</v>
      </c>
      <c r="E403" s="49">
        <v>346308.470026</v>
      </c>
      <c r="F403" s="45">
        <v>11410</v>
      </c>
      <c r="G403" s="45">
        <v>715</v>
      </c>
      <c r="H403" s="45">
        <v>6.8814113036425404</v>
      </c>
      <c r="I403" s="46">
        <v>6.1680040721001257E-3</v>
      </c>
      <c r="J403" s="45">
        <v>43.5</v>
      </c>
    </row>
    <row r="404" spans="1:10">
      <c r="A404" s="45">
        <v>26</v>
      </c>
      <c r="B404" s="45">
        <v>2010</v>
      </c>
      <c r="C404" s="45" t="s">
        <v>173</v>
      </c>
      <c r="D404" s="49">
        <v>162.878881416806</v>
      </c>
      <c r="E404" s="49">
        <v>262178.30725000001</v>
      </c>
      <c r="F404" s="45">
        <v>14354</v>
      </c>
      <c r="G404" s="45">
        <v>916</v>
      </c>
      <c r="H404" s="45">
        <v>7.1974353540965899</v>
      </c>
      <c r="I404" s="46">
        <v>7.8780607706353291E-3</v>
      </c>
      <c r="J404" s="45">
        <v>45.76</v>
      </c>
    </row>
    <row r="405" spans="1:10">
      <c r="A405" s="45">
        <v>26</v>
      </c>
      <c r="B405" s="45">
        <v>2011</v>
      </c>
      <c r="C405" s="45" t="s">
        <v>173</v>
      </c>
      <c r="D405" s="49">
        <v>196.18908184030499</v>
      </c>
      <c r="E405" s="49">
        <v>304747.62084624998</v>
      </c>
      <c r="F405" s="45">
        <v>18135</v>
      </c>
      <c r="G405" s="45">
        <v>1240</v>
      </c>
      <c r="H405" s="45">
        <v>7.5109777520141003</v>
      </c>
      <c r="I405" s="46">
        <v>4.302725838335842E-3</v>
      </c>
      <c r="J405" s="45">
        <v>47.35</v>
      </c>
    </row>
    <row r="406" spans="1:10">
      <c r="A406" s="45">
        <v>26</v>
      </c>
      <c r="B406" s="45">
        <v>2012</v>
      </c>
      <c r="C406" s="45" t="s">
        <v>173</v>
      </c>
      <c r="D406" s="49">
        <v>216.72798134162301</v>
      </c>
      <c r="E406" s="49">
        <v>275583.70177599997</v>
      </c>
      <c r="F406" s="45">
        <v>22941</v>
      </c>
      <c r="G406" s="45">
        <v>1610</v>
      </c>
      <c r="H406" s="45">
        <v>7.9441374911141098</v>
      </c>
      <c r="I406" s="46">
        <v>4.169987087253274E-3</v>
      </c>
      <c r="J406" s="45">
        <v>49.71</v>
      </c>
    </row>
    <row r="407" spans="1:10">
      <c r="A407" s="45">
        <v>26</v>
      </c>
      <c r="B407" s="45">
        <v>2013</v>
      </c>
      <c r="C407" s="45" t="s">
        <v>173</v>
      </c>
      <c r="D407" s="49">
        <v>203.52692614032901</v>
      </c>
      <c r="E407" s="49">
        <v>294399.34626575001</v>
      </c>
      <c r="F407" s="45">
        <v>28161</v>
      </c>
      <c r="G407" s="45">
        <v>2031</v>
      </c>
      <c r="H407" s="45">
        <v>8.0491077213264095</v>
      </c>
      <c r="I407" s="46">
        <v>5.8343975743687911E-3</v>
      </c>
      <c r="J407" s="45">
        <v>51.57</v>
      </c>
    </row>
    <row r="408" spans="1:10">
      <c r="A408" s="45">
        <v>26</v>
      </c>
      <c r="B408" s="45">
        <v>2014</v>
      </c>
      <c r="C408" s="45" t="s">
        <v>173</v>
      </c>
      <c r="D408" s="49">
        <v>234.96800570787099</v>
      </c>
      <c r="E408" s="49">
        <v>277576.81710300001</v>
      </c>
      <c r="F408" s="45">
        <v>32953</v>
      </c>
      <c r="G408" s="45">
        <v>2435</v>
      </c>
      <c r="H408" s="45">
        <v>8.0046995105495498</v>
      </c>
      <c r="I408" s="46">
        <v>4.3823436926785806E-3</v>
      </c>
      <c r="J408" s="45">
        <v>53.01</v>
      </c>
    </row>
    <row r="409" spans="1:10">
      <c r="A409" s="45">
        <v>26</v>
      </c>
      <c r="B409" s="45">
        <v>2015</v>
      </c>
      <c r="C409" s="45" t="s">
        <v>173</v>
      </c>
      <c r="D409" s="49">
        <v>243.40790721574601</v>
      </c>
      <c r="E409" s="49">
        <v>415346.28011375002</v>
      </c>
      <c r="F409" s="45">
        <v>38274</v>
      </c>
      <c r="G409" s="45">
        <v>2904</v>
      </c>
      <c r="H409" s="45">
        <v>8.0073670679833295</v>
      </c>
      <c r="I409" s="46">
        <v>3.940633226810074E-3</v>
      </c>
      <c r="J409" s="45">
        <v>54.74</v>
      </c>
    </row>
    <row r="410" spans="1:10">
      <c r="A410" s="45">
        <v>26</v>
      </c>
      <c r="B410" s="45">
        <v>2016</v>
      </c>
      <c r="C410" s="45" t="s">
        <v>173</v>
      </c>
      <c r="D410" s="49">
        <v>250.86948008808</v>
      </c>
      <c r="E410" s="49">
        <v>260958.35501725</v>
      </c>
      <c r="F410" s="45">
        <v>44575</v>
      </c>
      <c r="G410" s="45">
        <v>3659</v>
      </c>
      <c r="H410" s="45">
        <v>8.17413934342947</v>
      </c>
      <c r="I410" s="46">
        <v>2.6970485270309537E-3</v>
      </c>
      <c r="J410" s="45">
        <v>56.39</v>
      </c>
    </row>
    <row r="411" spans="1:10">
      <c r="A411" s="45">
        <v>26</v>
      </c>
      <c r="B411" s="45">
        <v>2017</v>
      </c>
      <c r="C411" s="45" t="s">
        <v>173</v>
      </c>
      <c r="D411" s="49">
        <v>266.35057183146102</v>
      </c>
      <c r="E411" s="49">
        <v>282739.9298175</v>
      </c>
      <c r="F411" s="45">
        <v>51901</v>
      </c>
      <c r="G411" s="45">
        <v>4630</v>
      </c>
      <c r="H411" s="45">
        <v>8.6808414829445706</v>
      </c>
      <c r="I411" s="46">
        <v>2.0925068930753442E-3</v>
      </c>
      <c r="J411" s="45">
        <v>58.07</v>
      </c>
    </row>
    <row r="412" spans="1:10">
      <c r="A412" s="45">
        <v>26</v>
      </c>
      <c r="B412" s="45">
        <v>2018</v>
      </c>
      <c r="C412" s="45" t="s">
        <v>173</v>
      </c>
      <c r="D412" s="49">
        <v>289.491889530881</v>
      </c>
      <c r="E412" s="49">
        <v>287024.88897199999</v>
      </c>
      <c r="F412" s="45">
        <v>62588</v>
      </c>
      <c r="G412" s="45">
        <v>5789</v>
      </c>
      <c r="H412" s="45">
        <v>8.6202911494197902</v>
      </c>
      <c r="I412" s="46">
        <v>1.8461064468920894E-3</v>
      </c>
      <c r="J412" s="45">
        <v>59.65</v>
      </c>
    </row>
    <row r="413" spans="1:10">
      <c r="A413" s="45">
        <v>26</v>
      </c>
      <c r="B413" s="45">
        <v>2019</v>
      </c>
      <c r="C413" s="45" t="s">
        <v>173</v>
      </c>
      <c r="D413" s="49">
        <v>346.53951442248302</v>
      </c>
      <c r="E413" s="49">
        <v>297181.2193315</v>
      </c>
      <c r="F413" s="45">
        <v>70249</v>
      </c>
      <c r="G413" s="45">
        <v>6979</v>
      </c>
      <c r="H413" s="45">
        <v>8.8864091668492797</v>
      </c>
      <c r="I413" s="46">
        <v>3.1143035338639944E-3</v>
      </c>
      <c r="J413" s="45">
        <v>61.28</v>
      </c>
    </row>
    <row r="414" spans="1:10">
      <c r="A414" s="45">
        <v>26</v>
      </c>
      <c r="B414" s="45">
        <v>2020</v>
      </c>
      <c r="C414" s="45" t="s">
        <v>173</v>
      </c>
      <c r="D414" s="49">
        <v>200.82034650893399</v>
      </c>
      <c r="E414" s="49">
        <v>169582.21791949999</v>
      </c>
      <c r="F414" s="45">
        <v>35701</v>
      </c>
      <c r="G414" s="45">
        <v>2762</v>
      </c>
      <c r="H414" s="45">
        <v>9.0687768076544</v>
      </c>
      <c r="I414" s="46">
        <v>2.2305782476373538E-3</v>
      </c>
      <c r="J414" s="45">
        <v>62.66</v>
      </c>
    </row>
    <row r="415" spans="1:10">
      <c r="A415" s="45">
        <v>26</v>
      </c>
      <c r="B415" s="45">
        <v>2021</v>
      </c>
      <c r="C415" s="45" t="s">
        <v>173</v>
      </c>
      <c r="D415" s="49">
        <v>197.820495027519</v>
      </c>
      <c r="E415" s="49">
        <v>180361.12897600001</v>
      </c>
      <c r="F415" s="45">
        <v>39058</v>
      </c>
      <c r="G415" s="45">
        <v>3434</v>
      </c>
      <c r="H415" s="45">
        <v>9.0331257525503705</v>
      </c>
      <c r="I415" s="46">
        <v>5.5827215919432142E-4</v>
      </c>
      <c r="J415" s="45">
        <v>63.63</v>
      </c>
    </row>
    <row r="416" spans="1:10">
      <c r="A416" s="45">
        <v>26</v>
      </c>
      <c r="B416" s="45">
        <v>2022</v>
      </c>
      <c r="C416" s="45" t="s">
        <v>173</v>
      </c>
      <c r="D416" s="49">
        <v>116.922321001189</v>
      </c>
      <c r="E416" s="49">
        <v>160721.61501899999</v>
      </c>
      <c r="F416" s="45">
        <v>34654</v>
      </c>
      <c r="G416" s="45">
        <v>2625</v>
      </c>
      <c r="H416" s="45">
        <v>9.0223226226373505</v>
      </c>
      <c r="I416" s="46">
        <v>1.3968369774210957E-4</v>
      </c>
      <c r="J416" s="45">
        <v>64.02</v>
      </c>
    </row>
    <row r="417" spans="1:10">
      <c r="A417" s="45">
        <v>26</v>
      </c>
      <c r="B417" s="45">
        <v>2023</v>
      </c>
      <c r="C417" s="45" t="s">
        <v>173</v>
      </c>
      <c r="D417" s="49">
        <v>309.28155258009099</v>
      </c>
      <c r="E417" s="49">
        <v>231886.05137</v>
      </c>
      <c r="F417" s="45">
        <v>71560.5</v>
      </c>
      <c r="G417" s="45">
        <v>6578.25</v>
      </c>
      <c r="H417" s="45">
        <v>8.4834295612634296</v>
      </c>
      <c r="I417" s="46">
        <v>4.2298795206166518E-4</v>
      </c>
      <c r="J417" s="45">
        <v>65.16</v>
      </c>
    </row>
    <row r="418" spans="1:10">
      <c r="A418" s="45">
        <v>27</v>
      </c>
      <c r="B418" s="45">
        <v>2008</v>
      </c>
      <c r="C418" s="45" t="s">
        <v>174</v>
      </c>
      <c r="D418" s="49">
        <v>72.296129986331806</v>
      </c>
      <c r="E418" s="49">
        <v>153288.97184459999</v>
      </c>
      <c r="F418" s="45">
        <v>2482.3000000000002</v>
      </c>
      <c r="G418" s="45">
        <v>136.4</v>
      </c>
      <c r="H418" s="45">
        <v>4.6634390941120696</v>
      </c>
      <c r="I418" s="46">
        <v>9.8935761423439988E-3</v>
      </c>
      <c r="J418" s="45">
        <v>33.56</v>
      </c>
    </row>
    <row r="419" spans="1:10">
      <c r="A419" s="45">
        <v>27</v>
      </c>
      <c r="B419" s="45">
        <v>2009</v>
      </c>
      <c r="C419" s="45" t="s">
        <v>174</v>
      </c>
      <c r="D419" s="49">
        <v>78.750551338220205</v>
      </c>
      <c r="E419" s="49">
        <v>189865.832792614</v>
      </c>
      <c r="F419" s="45">
        <v>3387.7</v>
      </c>
      <c r="G419" s="45">
        <v>192</v>
      </c>
      <c r="H419" s="45">
        <v>5.2522734280466299</v>
      </c>
      <c r="I419" s="46">
        <v>1.0156672158154861E-2</v>
      </c>
      <c r="J419" s="45">
        <v>34.89</v>
      </c>
    </row>
    <row r="420" spans="1:10">
      <c r="A420" s="45">
        <v>27</v>
      </c>
      <c r="B420" s="45">
        <v>2010</v>
      </c>
      <c r="C420" s="45" t="s">
        <v>174</v>
      </c>
      <c r="D420" s="49">
        <v>83.812854667136705</v>
      </c>
      <c r="E420" s="49">
        <v>195733.17771861001</v>
      </c>
      <c r="F420" s="45">
        <v>4284.3999999999996</v>
      </c>
      <c r="G420" s="45">
        <v>236</v>
      </c>
      <c r="H420" s="45">
        <v>5.4806389233419903</v>
      </c>
      <c r="I420" s="46">
        <v>9.0768992440203242E-3</v>
      </c>
      <c r="J420" s="45">
        <v>36.119999999999997</v>
      </c>
    </row>
    <row r="421" spans="1:10">
      <c r="A421" s="45">
        <v>27</v>
      </c>
      <c r="B421" s="45">
        <v>2011</v>
      </c>
      <c r="C421" s="45" t="s">
        <v>174</v>
      </c>
      <c r="D421" s="49">
        <v>97.787973421159904</v>
      </c>
      <c r="E421" s="49">
        <v>188649.37421251999</v>
      </c>
      <c r="F421" s="45">
        <v>5826.5</v>
      </c>
      <c r="G421" s="45">
        <v>333</v>
      </c>
      <c r="H421" s="45">
        <v>5.7960577507653701</v>
      </c>
      <c r="I421" s="46">
        <v>5.4097165160230066E-3</v>
      </c>
      <c r="J421" s="45">
        <v>37.25</v>
      </c>
    </row>
    <row r="422" spans="1:10">
      <c r="A422" s="45">
        <v>27</v>
      </c>
      <c r="B422" s="45">
        <v>2012</v>
      </c>
      <c r="C422" s="45" t="s">
        <v>174</v>
      </c>
      <c r="D422" s="49">
        <v>106.75939086986099</v>
      </c>
      <c r="E422" s="49">
        <v>194246.131466694</v>
      </c>
      <c r="F422" s="45">
        <v>7824.3</v>
      </c>
      <c r="G422" s="45">
        <v>470</v>
      </c>
      <c r="H422" s="45">
        <v>6.1114673395026804</v>
      </c>
      <c r="I422" s="46">
        <v>1.0013003654311613E-2</v>
      </c>
      <c r="J422" s="45">
        <v>38.78</v>
      </c>
    </row>
    <row r="423" spans="1:10">
      <c r="A423" s="45">
        <v>27</v>
      </c>
      <c r="B423" s="45">
        <v>2013</v>
      </c>
      <c r="C423" s="45" t="s">
        <v>174</v>
      </c>
      <c r="D423" s="49">
        <v>95.845864262858896</v>
      </c>
      <c r="E423" s="49">
        <v>195265.81476410001</v>
      </c>
      <c r="F423" s="45">
        <v>10068.4</v>
      </c>
      <c r="G423" s="45">
        <v>619</v>
      </c>
      <c r="H423" s="45">
        <v>6.0913098820776996</v>
      </c>
      <c r="I423" s="46">
        <v>8.0502077256253864E-3</v>
      </c>
      <c r="J423" s="45">
        <v>40.5</v>
      </c>
    </row>
    <row r="424" spans="1:10">
      <c r="A424" s="45">
        <v>27</v>
      </c>
      <c r="B424" s="45">
        <v>2014</v>
      </c>
      <c r="C424" s="45" t="s">
        <v>174</v>
      </c>
      <c r="D424" s="49">
        <v>103.954121955921</v>
      </c>
      <c r="E424" s="49">
        <v>186040.664131375</v>
      </c>
      <c r="F424" s="45">
        <v>12660.2</v>
      </c>
      <c r="G424" s="45">
        <v>780</v>
      </c>
      <c r="H424" s="45">
        <v>6.3207682942505796</v>
      </c>
      <c r="I424" s="46">
        <v>7.4229878279914079E-3</v>
      </c>
      <c r="J424" s="45">
        <v>42.28</v>
      </c>
    </row>
    <row r="425" spans="1:10">
      <c r="A425" s="45">
        <v>27</v>
      </c>
      <c r="B425" s="45">
        <v>2015</v>
      </c>
      <c r="C425" s="45" t="s">
        <v>174</v>
      </c>
      <c r="D425" s="49">
        <v>113.652063060522</v>
      </c>
      <c r="E425" s="49">
        <v>173204.45101078501</v>
      </c>
      <c r="F425" s="45">
        <v>15633</v>
      </c>
      <c r="G425" s="45">
        <v>975</v>
      </c>
      <c r="H425" s="45">
        <v>6.5903010481966904</v>
      </c>
      <c r="I425" s="46">
        <v>1.9947824374876946E-3</v>
      </c>
      <c r="J425" s="45">
        <v>44.24</v>
      </c>
    </row>
    <row r="426" spans="1:10">
      <c r="A426" s="45">
        <v>27</v>
      </c>
      <c r="B426" s="45">
        <v>2016</v>
      </c>
      <c r="C426" s="45" t="s">
        <v>174</v>
      </c>
      <c r="D426" s="49">
        <v>113.76772862718001</v>
      </c>
      <c r="E426" s="49">
        <v>196740.00718253999</v>
      </c>
      <c r="F426" s="45">
        <v>19089.400000000001</v>
      </c>
      <c r="G426" s="45">
        <v>1219</v>
      </c>
      <c r="H426" s="45">
        <v>6.8585650347913596</v>
      </c>
      <c r="I426" s="46">
        <v>5.4994738160861947E-3</v>
      </c>
      <c r="J426" s="45">
        <v>46.07</v>
      </c>
    </row>
    <row r="427" spans="1:10">
      <c r="A427" s="45">
        <v>27</v>
      </c>
      <c r="B427" s="45">
        <v>2017</v>
      </c>
      <c r="C427" s="45" t="s">
        <v>174</v>
      </c>
      <c r="D427" s="49">
        <v>117.71678768877101</v>
      </c>
      <c r="E427" s="49">
        <v>185587.916503585</v>
      </c>
      <c r="F427" s="45">
        <v>23889.4</v>
      </c>
      <c r="G427" s="45">
        <v>1579</v>
      </c>
      <c r="H427" s="45">
        <v>7.2056351764103601</v>
      </c>
      <c r="I427" s="46">
        <v>3.7098243009156149E-3</v>
      </c>
      <c r="J427" s="45">
        <v>48.12</v>
      </c>
    </row>
    <row r="428" spans="1:10">
      <c r="A428" s="45">
        <v>27</v>
      </c>
      <c r="B428" s="45">
        <v>2018</v>
      </c>
      <c r="C428" s="45" t="s">
        <v>174</v>
      </c>
      <c r="D428" s="49">
        <v>123.592548016164</v>
      </c>
      <c r="E428" s="49">
        <v>199489.96000925501</v>
      </c>
      <c r="F428" s="45">
        <v>30191</v>
      </c>
      <c r="G428" s="45">
        <v>2058</v>
      </c>
      <c r="H428" s="45">
        <v>7.3165481771829803</v>
      </c>
      <c r="I428" s="46">
        <v>2.981849649418656E-3</v>
      </c>
      <c r="J428" s="45">
        <v>49.69</v>
      </c>
    </row>
    <row r="429" spans="1:10">
      <c r="A429" s="45">
        <v>27</v>
      </c>
      <c r="B429" s="45">
        <v>2019</v>
      </c>
      <c r="C429" s="45" t="s">
        <v>174</v>
      </c>
      <c r="D429" s="49">
        <v>132.523109685284</v>
      </c>
      <c r="E429" s="49">
        <v>160740.04113838999</v>
      </c>
      <c r="F429" s="45">
        <v>37423</v>
      </c>
      <c r="G429" s="45">
        <v>2676</v>
      </c>
      <c r="H429" s="45">
        <v>7.4271441334086203</v>
      </c>
      <c r="I429" s="46">
        <v>2.1021208724890075E-3</v>
      </c>
      <c r="J429" s="45">
        <v>50.7</v>
      </c>
    </row>
    <row r="430" spans="1:10">
      <c r="A430" s="45">
        <v>27</v>
      </c>
      <c r="B430" s="45">
        <v>2020</v>
      </c>
      <c r="C430" s="45" t="s">
        <v>174</v>
      </c>
      <c r="D430" s="49">
        <v>80.401683031659601</v>
      </c>
      <c r="E430" s="49">
        <v>146539.97810124999</v>
      </c>
      <c r="F430" s="45">
        <v>21288</v>
      </c>
      <c r="G430" s="45">
        <v>1454</v>
      </c>
      <c r="H430" s="45">
        <v>7.6870801557831303</v>
      </c>
      <c r="I430" s="46">
        <v>1.4939525028692504E-3</v>
      </c>
      <c r="J430" s="45">
        <v>52.23</v>
      </c>
    </row>
    <row r="431" spans="1:10">
      <c r="A431" s="45">
        <v>27</v>
      </c>
      <c r="B431" s="45">
        <v>2021</v>
      </c>
      <c r="C431" s="45" t="s">
        <v>174</v>
      </c>
      <c r="D431" s="49">
        <v>73.092021241766602</v>
      </c>
      <c r="E431" s="49">
        <v>153944.41616699999</v>
      </c>
      <c r="F431" s="45">
        <v>27602</v>
      </c>
      <c r="G431" s="45">
        <v>1842</v>
      </c>
      <c r="H431" s="45">
        <v>7.6722924556287602</v>
      </c>
      <c r="I431" s="46">
        <v>1.8969810256048529E-3</v>
      </c>
      <c r="J431" s="45">
        <v>53.33</v>
      </c>
    </row>
    <row r="432" spans="1:10">
      <c r="A432" s="45">
        <v>27</v>
      </c>
      <c r="B432" s="45">
        <v>2022</v>
      </c>
      <c r="C432" s="45" t="s">
        <v>174</v>
      </c>
      <c r="D432" s="49">
        <v>41.507544617305001</v>
      </c>
      <c r="E432" s="49">
        <v>122185.4339334</v>
      </c>
      <c r="F432" s="45">
        <v>13482</v>
      </c>
      <c r="G432" s="45">
        <v>665.02</v>
      </c>
      <c r="H432" s="45">
        <v>7.7275351104754497</v>
      </c>
      <c r="I432" s="46">
        <v>3.2715637510615067E-3</v>
      </c>
      <c r="J432" s="45">
        <v>54.19</v>
      </c>
    </row>
    <row r="433" spans="1:10">
      <c r="A433" s="45">
        <v>27</v>
      </c>
      <c r="B433" s="45">
        <v>2023</v>
      </c>
      <c r="C433" s="45" t="s">
        <v>174</v>
      </c>
      <c r="D433" s="49">
        <v>111.08114561378601</v>
      </c>
      <c r="E433" s="49">
        <v>170752.18877000001</v>
      </c>
      <c r="F433" s="45">
        <v>38801.199999999997</v>
      </c>
      <c r="G433" s="45">
        <v>2745.8</v>
      </c>
      <c r="H433" s="45">
        <v>7.2115567333137998</v>
      </c>
      <c r="I433" s="46">
        <v>1.9022747934859571E-3</v>
      </c>
      <c r="J433" s="45">
        <v>55.49</v>
      </c>
    </row>
    <row r="434" spans="1:10">
      <c r="A434" s="45">
        <v>28</v>
      </c>
      <c r="B434" s="45">
        <v>2008</v>
      </c>
      <c r="C434" s="45" t="s">
        <v>175</v>
      </c>
      <c r="D434" s="49">
        <v>52.9414340109901</v>
      </c>
      <c r="E434" s="49">
        <v>57907.939012249997</v>
      </c>
      <c r="F434" s="45">
        <v>902</v>
      </c>
      <c r="G434" s="45">
        <v>47</v>
      </c>
      <c r="H434" s="45">
        <v>3.0910424533583201</v>
      </c>
      <c r="I434" s="46">
        <v>4.1153704386288244E-3</v>
      </c>
      <c r="J434" s="45">
        <v>40.86</v>
      </c>
    </row>
    <row r="435" spans="1:10">
      <c r="A435" s="45">
        <v>28</v>
      </c>
      <c r="B435" s="45">
        <v>2009</v>
      </c>
      <c r="C435" s="45" t="s">
        <v>175</v>
      </c>
      <c r="D435" s="49">
        <v>54.190522511997202</v>
      </c>
      <c r="E435" s="49">
        <v>61392.432878749998</v>
      </c>
      <c r="F435" s="45">
        <v>1105</v>
      </c>
      <c r="G435" s="45">
        <v>59</v>
      </c>
      <c r="H435" s="45">
        <v>3.4339872044851498</v>
      </c>
      <c r="I435" s="46">
        <v>1.0755937157471685E-2</v>
      </c>
      <c r="J435" s="45">
        <v>41.9</v>
      </c>
    </row>
    <row r="436" spans="1:10">
      <c r="A436" s="45">
        <v>28</v>
      </c>
      <c r="B436" s="45">
        <v>2010</v>
      </c>
      <c r="C436" s="45" t="s">
        <v>175</v>
      </c>
      <c r="D436" s="49">
        <v>55.554276198797602</v>
      </c>
      <c r="E436" s="49">
        <v>57313.000609499999</v>
      </c>
      <c r="F436" s="45">
        <v>1221.5</v>
      </c>
      <c r="G436" s="45">
        <v>70</v>
      </c>
      <c r="H436" s="45">
        <v>3.5263605246161598</v>
      </c>
      <c r="I436" s="46">
        <v>2.9834710743801653E-3</v>
      </c>
      <c r="J436" s="45">
        <v>44.72</v>
      </c>
    </row>
    <row r="437" spans="1:10">
      <c r="A437" s="45">
        <v>28</v>
      </c>
      <c r="B437" s="45">
        <v>2011</v>
      </c>
      <c r="C437" s="45" t="s">
        <v>175</v>
      </c>
      <c r="D437" s="49">
        <v>57.193298022723503</v>
      </c>
      <c r="E437" s="49">
        <v>64680.681318249997</v>
      </c>
      <c r="F437" s="45">
        <v>1407.2</v>
      </c>
      <c r="G437" s="45">
        <v>91</v>
      </c>
      <c r="H437" s="45">
        <v>3.3322045101751998</v>
      </c>
      <c r="I437" s="46">
        <v>6.7063071738083782E-3</v>
      </c>
      <c r="J437" s="45">
        <v>46.53</v>
      </c>
    </row>
    <row r="438" spans="1:10">
      <c r="A438" s="45">
        <v>28</v>
      </c>
      <c r="B438" s="45">
        <v>2012</v>
      </c>
      <c r="C438" s="45" t="s">
        <v>175</v>
      </c>
      <c r="D438" s="49">
        <v>58.0915971746834</v>
      </c>
      <c r="E438" s="49">
        <v>51528.132149999998</v>
      </c>
      <c r="F438" s="45">
        <v>1576</v>
      </c>
      <c r="G438" s="45">
        <v>122</v>
      </c>
      <c r="H438" s="45">
        <v>4.2766661190160598</v>
      </c>
      <c r="I438" s="46">
        <v>4.7287659390533822E-3</v>
      </c>
      <c r="J438" s="45">
        <v>47.85</v>
      </c>
    </row>
    <row r="439" spans="1:10">
      <c r="A439" s="45">
        <v>28</v>
      </c>
      <c r="B439" s="45">
        <v>2013</v>
      </c>
      <c r="C439" s="45" t="s">
        <v>175</v>
      </c>
      <c r="D439" s="49">
        <v>55.138842422532598</v>
      </c>
      <c r="E439" s="49">
        <v>61008.231866000002</v>
      </c>
      <c r="F439" s="45">
        <v>1775.8</v>
      </c>
      <c r="G439" s="45">
        <v>157</v>
      </c>
      <c r="H439" s="45">
        <v>4.3820266346738803</v>
      </c>
      <c r="I439" s="46">
        <v>6.0669322709163342E-3</v>
      </c>
      <c r="J439" s="45">
        <v>49.29</v>
      </c>
    </row>
    <row r="440" spans="1:10">
      <c r="A440" s="45">
        <v>28</v>
      </c>
      <c r="B440" s="45">
        <v>2014</v>
      </c>
      <c r="C440" s="45" t="s">
        <v>175</v>
      </c>
      <c r="D440" s="49">
        <v>66.931150216039796</v>
      </c>
      <c r="E440" s="49">
        <v>68340.288694000003</v>
      </c>
      <c r="F440" s="45">
        <v>2000.4</v>
      </c>
      <c r="G440" s="45">
        <v>200</v>
      </c>
      <c r="H440" s="45">
        <v>4.60517018598809</v>
      </c>
      <c r="I440" s="46">
        <v>1.4768681863230921E-2</v>
      </c>
      <c r="J440" s="45">
        <v>50.84</v>
      </c>
    </row>
    <row r="441" spans="1:10">
      <c r="A441" s="45">
        <v>28</v>
      </c>
      <c r="B441" s="45">
        <v>2015</v>
      </c>
      <c r="C441" s="45" t="s">
        <v>175</v>
      </c>
      <c r="D441" s="49">
        <v>68.439519353096699</v>
      </c>
      <c r="E441" s="49">
        <v>70317.924000500003</v>
      </c>
      <c r="F441" s="45">
        <v>2308.8000000000002</v>
      </c>
      <c r="G441" s="45">
        <v>246</v>
      </c>
      <c r="H441" s="45">
        <v>5.3082676974012104</v>
      </c>
      <c r="I441" s="46">
        <v>9.5551897753679334E-3</v>
      </c>
      <c r="J441" s="45">
        <v>51.67</v>
      </c>
    </row>
    <row r="442" spans="1:10">
      <c r="A442" s="45">
        <v>28</v>
      </c>
      <c r="B442" s="45">
        <v>2016</v>
      </c>
      <c r="C442" s="45" t="s">
        <v>175</v>
      </c>
      <c r="D442" s="49">
        <v>69.148768265419704</v>
      </c>
      <c r="E442" s="49">
        <v>49457.201409499998</v>
      </c>
      <c r="F442" s="45">
        <v>2869.9</v>
      </c>
      <c r="G442" s="45">
        <v>307</v>
      </c>
      <c r="H442" s="45">
        <v>5.4889377261566903</v>
      </c>
      <c r="I442" s="46">
        <v>1.6111315701372614E-2</v>
      </c>
      <c r="J442" s="45">
        <v>53.55</v>
      </c>
    </row>
    <row r="443" spans="1:10">
      <c r="A443" s="45">
        <v>28</v>
      </c>
      <c r="B443" s="45">
        <v>2017</v>
      </c>
      <c r="C443" s="45" t="s">
        <v>175</v>
      </c>
      <c r="D443" s="49">
        <v>70.751741632751205</v>
      </c>
      <c r="E443" s="49">
        <v>72413.877034499994</v>
      </c>
      <c r="F443" s="45">
        <v>3477.1</v>
      </c>
      <c r="G443" s="45">
        <v>379</v>
      </c>
      <c r="H443" s="45">
        <v>5.7930136083841397</v>
      </c>
      <c r="I443" s="46">
        <v>2.2372658079625293E-3</v>
      </c>
      <c r="J443" s="45">
        <v>55.45</v>
      </c>
    </row>
    <row r="444" spans="1:10">
      <c r="A444" s="45">
        <v>28</v>
      </c>
      <c r="B444" s="45">
        <v>2018</v>
      </c>
      <c r="C444" s="45" t="s">
        <v>175</v>
      </c>
      <c r="D444" s="49">
        <v>71.808851013747898</v>
      </c>
      <c r="E444" s="49">
        <v>83119.592347500002</v>
      </c>
      <c r="F444" s="45">
        <v>4197.5</v>
      </c>
      <c r="G444" s="45">
        <v>464</v>
      </c>
      <c r="H444" s="45">
        <v>6.10924758276437</v>
      </c>
      <c r="I444" s="46">
        <v>2.9733762057877816E-3</v>
      </c>
      <c r="J444" s="45">
        <v>57.27</v>
      </c>
    </row>
    <row r="445" spans="1:10">
      <c r="A445" s="45">
        <v>28</v>
      </c>
      <c r="B445" s="45">
        <v>2019</v>
      </c>
      <c r="C445" s="45" t="s">
        <v>175</v>
      </c>
      <c r="D445" s="49">
        <v>71.309141576789202</v>
      </c>
      <c r="E445" s="49">
        <v>71566.567448250004</v>
      </c>
      <c r="F445" s="45">
        <v>5072.8999999999996</v>
      </c>
      <c r="G445" s="45">
        <v>559</v>
      </c>
      <c r="H445" s="45">
        <v>6.1841488909374798</v>
      </c>
      <c r="I445" s="46">
        <v>4.7333008881859104E-3</v>
      </c>
      <c r="J445" s="45">
        <v>58.78</v>
      </c>
    </row>
    <row r="446" spans="1:10">
      <c r="A446" s="45">
        <v>28</v>
      </c>
      <c r="B446" s="45">
        <v>2020</v>
      </c>
      <c r="C446" s="45" t="s">
        <v>175</v>
      </c>
      <c r="D446" s="49">
        <v>55.110429442207099</v>
      </c>
      <c r="E446" s="49">
        <v>45881.245758500001</v>
      </c>
      <c r="F446" s="45">
        <v>3311.3</v>
      </c>
      <c r="G446" s="45">
        <v>289.79000000000002</v>
      </c>
      <c r="H446" s="45">
        <v>6.4937538398516903</v>
      </c>
      <c r="I446" s="46">
        <v>3.6569048220146425E-4</v>
      </c>
      <c r="J446" s="45">
        <v>60.08</v>
      </c>
    </row>
    <row r="447" spans="1:10">
      <c r="A447" s="45">
        <v>28</v>
      </c>
      <c r="B447" s="45">
        <v>2021</v>
      </c>
      <c r="C447" s="45" t="s">
        <v>175</v>
      </c>
      <c r="D447" s="49">
        <v>55.6367794928641</v>
      </c>
      <c r="E447" s="49">
        <v>34613.664987750002</v>
      </c>
      <c r="F447" s="45">
        <v>3972.5</v>
      </c>
      <c r="G447" s="45">
        <v>349.69</v>
      </c>
      <c r="H447" s="45">
        <v>6.5395859556176701</v>
      </c>
      <c r="I447" s="46">
        <v>1.2064884717404611E-3</v>
      </c>
      <c r="J447" s="45">
        <v>61.02</v>
      </c>
    </row>
    <row r="448" spans="1:10">
      <c r="A448" s="45">
        <v>28</v>
      </c>
      <c r="B448" s="45">
        <v>2022</v>
      </c>
      <c r="C448" s="45" t="s">
        <v>175</v>
      </c>
      <c r="D448" s="49">
        <v>25.0783651829449</v>
      </c>
      <c r="E448" s="49">
        <v>46638.40706125</v>
      </c>
      <c r="F448" s="45">
        <v>2157.6999999999998</v>
      </c>
      <c r="G448" s="45">
        <v>145.29</v>
      </c>
      <c r="H448" s="45">
        <v>6.5117453296447296</v>
      </c>
      <c r="I448" s="46">
        <v>1.6163424757874176E-4</v>
      </c>
      <c r="J448" s="45">
        <v>61.43</v>
      </c>
    </row>
    <row r="449" spans="1:10">
      <c r="A449" s="45">
        <v>28</v>
      </c>
      <c r="B449" s="45">
        <v>2023</v>
      </c>
      <c r="C449" s="45" t="s">
        <v>175</v>
      </c>
      <c r="D449" s="49">
        <v>73.566416339466997</v>
      </c>
      <c r="E449" s="49">
        <v>42074.855685249997</v>
      </c>
      <c r="F449" s="45">
        <v>4474.3</v>
      </c>
      <c r="G449" s="45">
        <v>430.15</v>
      </c>
      <c r="H449" s="45">
        <v>5.8636311755981003</v>
      </c>
      <c r="I449" s="46">
        <v>2.5379450644451426E-3</v>
      </c>
      <c r="J449" s="45">
        <v>62.8</v>
      </c>
    </row>
    <row r="450" spans="1:10">
      <c r="A450" s="45">
        <v>29</v>
      </c>
      <c r="B450" s="45">
        <v>2008</v>
      </c>
      <c r="C450" s="45" t="s">
        <v>176</v>
      </c>
      <c r="D450" s="49">
        <v>22.268203311100201</v>
      </c>
      <c r="E450" s="49">
        <v>41415.908694664002</v>
      </c>
      <c r="F450" s="45">
        <v>776.2</v>
      </c>
      <c r="G450" s="45">
        <v>40.32</v>
      </c>
      <c r="H450" s="45">
        <v>3.6109179126442199</v>
      </c>
      <c r="I450" s="46">
        <v>1.9020146904512068E-2</v>
      </c>
      <c r="J450" s="45">
        <v>44.98</v>
      </c>
    </row>
    <row r="451" spans="1:10">
      <c r="A451" s="45">
        <v>29</v>
      </c>
      <c r="B451" s="45">
        <v>2009</v>
      </c>
      <c r="C451" s="45" t="s">
        <v>176</v>
      </c>
      <c r="D451" s="49">
        <v>26.491855683872501</v>
      </c>
      <c r="E451" s="49">
        <v>41055.887929848497</v>
      </c>
      <c r="F451" s="45">
        <v>908.9</v>
      </c>
      <c r="G451" s="45">
        <v>53.1</v>
      </c>
      <c r="H451" s="45">
        <v>3.5835189384561099</v>
      </c>
      <c r="I451" s="46">
        <v>8.9669966996699674E-3</v>
      </c>
      <c r="J451" s="45">
        <v>46.1</v>
      </c>
    </row>
    <row r="452" spans="1:10">
      <c r="A452" s="45">
        <v>29</v>
      </c>
      <c r="B452" s="45">
        <v>2010</v>
      </c>
      <c r="C452" s="45" t="s">
        <v>176</v>
      </c>
      <c r="D452" s="49">
        <v>31.672485632748401</v>
      </c>
      <c r="E452" s="49">
        <v>40490.308975250002</v>
      </c>
      <c r="F452" s="45">
        <v>1018.8</v>
      </c>
      <c r="G452" s="45">
        <v>67.3</v>
      </c>
      <c r="H452" s="45">
        <v>4.2626798770413199</v>
      </c>
      <c r="I452" s="46">
        <v>6.8410839745734362E-3</v>
      </c>
      <c r="J452" s="45">
        <v>47.9</v>
      </c>
    </row>
    <row r="453" spans="1:10">
      <c r="A453" s="45">
        <v>29</v>
      </c>
      <c r="B453" s="45">
        <v>2011</v>
      </c>
      <c r="C453" s="45" t="s">
        <v>176</v>
      </c>
      <c r="D453" s="49">
        <v>35.986886820898903</v>
      </c>
      <c r="E453" s="49">
        <v>46842.746674399998</v>
      </c>
      <c r="F453" s="45">
        <v>1167.7</v>
      </c>
      <c r="G453" s="45">
        <v>83.8</v>
      </c>
      <c r="H453" s="45">
        <v>4.39444915467244</v>
      </c>
      <c r="I453" s="46">
        <v>5.1564164004259854E-3</v>
      </c>
      <c r="J453" s="45">
        <v>50.2</v>
      </c>
    </row>
    <row r="454" spans="1:10">
      <c r="A454" s="45">
        <v>29</v>
      </c>
      <c r="B454" s="45">
        <v>2012</v>
      </c>
      <c r="C454" s="45" t="s">
        <v>176</v>
      </c>
      <c r="D454" s="49">
        <v>40.1772403022145</v>
      </c>
      <c r="E454" s="49">
        <v>52395.301219200002</v>
      </c>
      <c r="F454" s="45">
        <v>1339</v>
      </c>
      <c r="G454" s="45">
        <v>103.05</v>
      </c>
      <c r="H454" s="45">
        <v>4.9416424226093003</v>
      </c>
      <c r="I454" s="46">
        <v>8.6234413965087277E-3</v>
      </c>
      <c r="J454" s="45">
        <v>51.15</v>
      </c>
    </row>
    <row r="455" spans="1:10">
      <c r="A455" s="45">
        <v>29</v>
      </c>
      <c r="B455" s="45">
        <v>2013</v>
      </c>
      <c r="C455" s="45" t="s">
        <v>176</v>
      </c>
      <c r="D455" s="49">
        <v>39.291881651978201</v>
      </c>
      <c r="E455" s="49">
        <v>47459.225244000001</v>
      </c>
      <c r="F455" s="45">
        <v>1817.9</v>
      </c>
      <c r="G455" s="45">
        <v>126.55</v>
      </c>
      <c r="H455" s="45">
        <v>5.55682806169954</v>
      </c>
      <c r="I455" s="46">
        <v>1.9554058844381429E-2</v>
      </c>
      <c r="J455" s="45">
        <v>52.84</v>
      </c>
    </row>
    <row r="456" spans="1:10">
      <c r="A456" s="45">
        <v>29</v>
      </c>
      <c r="B456" s="45">
        <v>2014</v>
      </c>
      <c r="C456" s="45" t="s">
        <v>176</v>
      </c>
      <c r="D456" s="49">
        <v>47.107035482396299</v>
      </c>
      <c r="E456" s="49">
        <v>46531.722423599997</v>
      </c>
      <c r="F456" s="45">
        <v>1671.6</v>
      </c>
      <c r="G456" s="45">
        <v>141.56</v>
      </c>
      <c r="H456" s="45">
        <v>5.3981627015177498</v>
      </c>
      <c r="I456" s="46">
        <v>3.098376844494892E-2</v>
      </c>
      <c r="J456" s="45">
        <v>54.82</v>
      </c>
    </row>
    <row r="457" spans="1:10">
      <c r="A457" s="45">
        <v>29</v>
      </c>
      <c r="B457" s="45">
        <v>2015</v>
      </c>
      <c r="C457" s="45" t="s">
        <v>176</v>
      </c>
      <c r="D457" s="49">
        <v>52.720409320826903</v>
      </c>
      <c r="E457" s="49">
        <v>46492.347420099999</v>
      </c>
      <c r="F457" s="45">
        <v>1835.8</v>
      </c>
      <c r="G457" s="45">
        <v>160.01</v>
      </c>
      <c r="H457" s="45">
        <v>5.6454468976432404</v>
      </c>
      <c r="I457" s="46">
        <v>1.1926146107236767E-2</v>
      </c>
      <c r="J457" s="45">
        <v>56.98</v>
      </c>
    </row>
    <row r="458" spans="1:10">
      <c r="A458" s="45">
        <v>29</v>
      </c>
      <c r="B458" s="45">
        <v>2016</v>
      </c>
      <c r="C458" s="45" t="s">
        <v>176</v>
      </c>
      <c r="D458" s="49">
        <v>56.120937968755499</v>
      </c>
      <c r="E458" s="49">
        <v>54191.620758500001</v>
      </c>
      <c r="F458" s="45">
        <v>2150</v>
      </c>
      <c r="G458" s="45">
        <v>207.33</v>
      </c>
      <c r="H458" s="45">
        <v>6.12249280951439</v>
      </c>
      <c r="I458" s="46">
        <v>2.61617678841582E-2</v>
      </c>
      <c r="J458" s="45">
        <v>58.74</v>
      </c>
    </row>
    <row r="459" spans="1:10">
      <c r="A459" s="45">
        <v>29</v>
      </c>
      <c r="B459" s="45">
        <v>2017</v>
      </c>
      <c r="C459" s="45" t="s">
        <v>176</v>
      </c>
      <c r="D459" s="49">
        <v>68.8563785469415</v>
      </c>
      <c r="E459" s="49">
        <v>60646.574722249999</v>
      </c>
      <c r="F459" s="45">
        <v>3078.5</v>
      </c>
      <c r="G459" s="45">
        <v>275.22000000000003</v>
      </c>
      <c r="H459" s="45">
        <v>6.4264884574576904</v>
      </c>
      <c r="I459" s="46">
        <v>7.5762486716259292E-3</v>
      </c>
      <c r="J459" s="45">
        <v>60.95</v>
      </c>
    </row>
    <row r="460" spans="1:10">
      <c r="A460" s="45">
        <v>29</v>
      </c>
      <c r="B460" s="45">
        <v>2018</v>
      </c>
      <c r="C460" s="45" t="s">
        <v>176</v>
      </c>
      <c r="D460" s="49">
        <v>71.001186144029703</v>
      </c>
      <c r="E460" s="49">
        <v>58904.296381250002</v>
      </c>
      <c r="F460" s="45">
        <v>3335.9</v>
      </c>
      <c r="G460" s="45">
        <v>291.89999999999998</v>
      </c>
      <c r="H460" s="45">
        <v>6.8134445995109001</v>
      </c>
      <c r="I460" s="46">
        <v>6.6404701931150299E-3</v>
      </c>
      <c r="J460" s="45">
        <v>62.15</v>
      </c>
    </row>
    <row r="461" spans="1:10">
      <c r="A461" s="45">
        <v>29</v>
      </c>
      <c r="B461" s="45">
        <v>2019</v>
      </c>
      <c r="C461" s="45" t="s">
        <v>176</v>
      </c>
      <c r="D461" s="49">
        <v>78.691258896529305</v>
      </c>
      <c r="E461" s="49">
        <v>23413.062327849999</v>
      </c>
      <c r="F461" s="45">
        <v>3998.4</v>
      </c>
      <c r="G461" s="45">
        <v>335.56</v>
      </c>
      <c r="H461" s="45">
        <v>6.8362592772770698</v>
      </c>
      <c r="I461" s="46">
        <v>4.8986247544204322E-3</v>
      </c>
      <c r="J461" s="45">
        <v>63.63</v>
      </c>
    </row>
    <row r="462" spans="1:10">
      <c r="A462" s="45">
        <v>29</v>
      </c>
      <c r="B462" s="45">
        <v>2020</v>
      </c>
      <c r="C462" s="45" t="s">
        <v>176</v>
      </c>
      <c r="D462" s="49">
        <v>51.728809263726397</v>
      </c>
      <c r="E462" s="49">
        <v>31862.811981499999</v>
      </c>
      <c r="F462" s="45">
        <v>3428.4</v>
      </c>
      <c r="G462" s="45">
        <v>233.03</v>
      </c>
      <c r="H462" s="45">
        <v>7.2019163175316301</v>
      </c>
      <c r="I462" s="46">
        <v>4.6274779946421738E-3</v>
      </c>
      <c r="J462" s="45">
        <v>64.959999999999894</v>
      </c>
    </row>
    <row r="463" spans="1:10">
      <c r="A463" s="45">
        <v>29</v>
      </c>
      <c r="B463" s="45">
        <v>2021</v>
      </c>
      <c r="C463" s="45" t="s">
        <v>176</v>
      </c>
      <c r="D463" s="49">
        <v>54.024425100832701</v>
      </c>
      <c r="E463" s="49">
        <v>25251.146060750001</v>
      </c>
      <c r="F463" s="45">
        <v>3622.5</v>
      </c>
      <c r="G463" s="45">
        <v>286.38</v>
      </c>
      <c r="H463" s="45">
        <v>7.2004248929449597</v>
      </c>
      <c r="I463" s="46">
        <v>3.7090001134944955E-3</v>
      </c>
      <c r="J463" s="45">
        <v>66.040000000000006</v>
      </c>
    </row>
    <row r="464" spans="1:10">
      <c r="A464" s="45">
        <v>29</v>
      </c>
      <c r="B464" s="45">
        <v>2022</v>
      </c>
      <c r="C464" s="45" t="s">
        <v>176</v>
      </c>
      <c r="D464" s="49">
        <v>31.474100161784399</v>
      </c>
      <c r="E464" s="49">
        <v>35487.950446039998</v>
      </c>
      <c r="F464" s="45">
        <v>3882.5</v>
      </c>
      <c r="G464" s="45">
        <v>304.27999999999997</v>
      </c>
      <c r="H464" s="45">
        <v>7.2247534057679701</v>
      </c>
      <c r="I464" s="46">
        <v>1.9675740210124163E-3</v>
      </c>
      <c r="J464" s="45">
        <v>66.34</v>
      </c>
    </row>
    <row r="465" spans="1:10">
      <c r="A465" s="45">
        <v>29</v>
      </c>
      <c r="B465" s="45">
        <v>2023</v>
      </c>
      <c r="C465" s="45" t="s">
        <v>176</v>
      </c>
      <c r="D465" s="49">
        <v>70.561562485338499</v>
      </c>
      <c r="E465" s="49">
        <v>33410.372152579999</v>
      </c>
      <c r="F465" s="45">
        <v>7004.1</v>
      </c>
      <c r="G465" s="45">
        <v>651.45000000000005</v>
      </c>
      <c r="H465" s="45">
        <v>6.5264948595707901</v>
      </c>
      <c r="I465" s="46">
        <v>5.0245035444345335E-3</v>
      </c>
      <c r="J465" s="45">
        <v>67.31</v>
      </c>
    </row>
    <row r="466" spans="1:10">
      <c r="A466" s="45">
        <v>30</v>
      </c>
      <c r="B466" s="45">
        <v>2008</v>
      </c>
      <c r="C466" s="45" t="s">
        <v>177</v>
      </c>
      <c r="D466" s="49">
        <v>135.16848951207299</v>
      </c>
      <c r="E466" s="49">
        <v>257266.91116429999</v>
      </c>
      <c r="F466" s="45">
        <v>2195</v>
      </c>
      <c r="G466" s="45">
        <v>197.95</v>
      </c>
      <c r="H466" s="45">
        <v>4.7957905455967396</v>
      </c>
      <c r="I466" s="46">
        <v>5.0559189942545081E-3</v>
      </c>
      <c r="J466" s="45">
        <v>39.64</v>
      </c>
    </row>
    <row r="467" spans="1:10">
      <c r="A467" s="45">
        <v>30</v>
      </c>
      <c r="B467" s="45">
        <v>2009</v>
      </c>
      <c r="C467" s="45" t="s">
        <v>177</v>
      </c>
      <c r="D467" s="49">
        <v>135.667822423464</v>
      </c>
      <c r="E467" s="49">
        <v>330151.96478380001</v>
      </c>
      <c r="F467" s="45">
        <v>2098</v>
      </c>
      <c r="G467" s="45">
        <v>176.8</v>
      </c>
      <c r="H467" s="45">
        <v>4.9972122737641103</v>
      </c>
      <c r="I467" s="46">
        <v>9.2073788899582933E-3</v>
      </c>
      <c r="J467" s="45">
        <v>39.85</v>
      </c>
    </row>
    <row r="468" spans="1:10">
      <c r="A468" s="45">
        <v>30</v>
      </c>
      <c r="B468" s="45">
        <v>2010</v>
      </c>
      <c r="C468" s="45" t="s">
        <v>177</v>
      </c>
      <c r="D468" s="49">
        <v>151.12601206339301</v>
      </c>
      <c r="E468" s="49">
        <v>322524.29784800002</v>
      </c>
      <c r="F468" s="45">
        <v>3038</v>
      </c>
      <c r="G468" s="45">
        <v>281.13</v>
      </c>
      <c r="H468" s="45">
        <v>5.3278761687895804</v>
      </c>
      <c r="I468" s="46">
        <v>3.0851957886959733E-3</v>
      </c>
      <c r="J468" s="45">
        <v>43.01</v>
      </c>
    </row>
    <row r="469" spans="1:10">
      <c r="A469" s="45">
        <v>30</v>
      </c>
      <c r="B469" s="45">
        <v>2011</v>
      </c>
      <c r="C469" s="45" t="s">
        <v>177</v>
      </c>
      <c r="D469" s="49">
        <v>166.89777589749301</v>
      </c>
      <c r="E469" s="49">
        <v>345099.79708125</v>
      </c>
      <c r="F469" s="45">
        <v>3829</v>
      </c>
      <c r="G469" s="45">
        <v>411</v>
      </c>
      <c r="H469" s="45">
        <v>5.5134287461649798</v>
      </c>
      <c r="I469" s="46">
        <v>3.9087866416565517E-3</v>
      </c>
      <c r="J469" s="45">
        <v>43.73</v>
      </c>
    </row>
    <row r="470" spans="1:10">
      <c r="A470" s="45">
        <v>30</v>
      </c>
      <c r="B470" s="45">
        <v>2012</v>
      </c>
      <c r="C470" s="45" t="s">
        <v>177</v>
      </c>
      <c r="D470" s="49">
        <v>200.93668371006399</v>
      </c>
      <c r="E470" s="49">
        <v>334799.36799250002</v>
      </c>
      <c r="F470" s="45">
        <v>4711</v>
      </c>
      <c r="G470" s="45">
        <v>541.75</v>
      </c>
      <c r="H470" s="45">
        <v>5.7930136083841397</v>
      </c>
      <c r="I470" s="46">
        <v>2.7532368091326745E-3</v>
      </c>
      <c r="J470" s="45">
        <v>44.22</v>
      </c>
    </row>
    <row r="471" spans="1:10">
      <c r="A471" s="45">
        <v>30</v>
      </c>
      <c r="B471" s="45">
        <v>2013</v>
      </c>
      <c r="C471" s="45" t="s">
        <v>177</v>
      </c>
      <c r="D471" s="49">
        <v>211.31411513810201</v>
      </c>
      <c r="E471" s="49">
        <v>281117.20485450001</v>
      </c>
      <c r="F471" s="45">
        <v>5049</v>
      </c>
      <c r="G471" s="45">
        <v>637.38</v>
      </c>
      <c r="H471" s="45">
        <v>6.0038870671065396</v>
      </c>
      <c r="I471" s="46">
        <v>7.4554140127388539E-3</v>
      </c>
      <c r="J471" s="45">
        <v>44.94</v>
      </c>
    </row>
    <row r="472" spans="1:10">
      <c r="A472" s="45">
        <v>30</v>
      </c>
      <c r="B472" s="45">
        <v>2014</v>
      </c>
      <c r="C472" s="45" t="s">
        <v>177</v>
      </c>
      <c r="D472" s="49">
        <v>204.962161152709</v>
      </c>
      <c r="E472" s="49">
        <v>243675.50155885</v>
      </c>
      <c r="F472" s="45">
        <v>4803</v>
      </c>
      <c r="G472" s="45">
        <v>619.53</v>
      </c>
      <c r="H472" s="45">
        <v>6.1964441277945204</v>
      </c>
      <c r="I472" s="46">
        <v>9.8574364723467874E-3</v>
      </c>
      <c r="J472" s="45">
        <v>46.79</v>
      </c>
    </row>
    <row r="473" spans="1:10">
      <c r="A473" s="45">
        <v>30</v>
      </c>
      <c r="B473" s="45">
        <v>2015</v>
      </c>
      <c r="C473" s="45" t="s">
        <v>177</v>
      </c>
      <c r="D473" s="49">
        <v>206.498705746615</v>
      </c>
      <c r="E473" s="49">
        <v>253339.01661135</v>
      </c>
      <c r="F473" s="45">
        <v>5929</v>
      </c>
      <c r="G473" s="45">
        <v>985</v>
      </c>
      <c r="H473" s="45">
        <v>6.5666724298032397</v>
      </c>
      <c r="I473" s="46">
        <v>5.7116099462268576E-3</v>
      </c>
      <c r="J473" s="45">
        <v>48.78</v>
      </c>
    </row>
    <row r="474" spans="1:10">
      <c r="A474" s="45">
        <v>30</v>
      </c>
      <c r="B474" s="45">
        <v>2016</v>
      </c>
      <c r="C474" s="45" t="s">
        <v>177</v>
      </c>
      <c r="D474" s="49">
        <v>197.72109162792501</v>
      </c>
      <c r="E474" s="49">
        <v>253173.743334</v>
      </c>
      <c r="F474" s="45">
        <v>7901</v>
      </c>
      <c r="G474" s="45">
        <v>1340</v>
      </c>
      <c r="H474" s="45">
        <v>6.8437499490062201</v>
      </c>
      <c r="I474" s="46">
        <v>5.447744528807503E-3</v>
      </c>
      <c r="J474" s="45">
        <v>50.42</v>
      </c>
    </row>
    <row r="475" spans="1:10">
      <c r="A475" s="45">
        <v>30</v>
      </c>
      <c r="B475" s="45">
        <v>2017</v>
      </c>
      <c r="C475" s="45" t="s">
        <v>177</v>
      </c>
      <c r="D475" s="49">
        <v>232.33105644398299</v>
      </c>
      <c r="E475" s="49">
        <v>238418.54037145001</v>
      </c>
      <c r="F475" s="45">
        <v>10491</v>
      </c>
      <c r="G475" s="45">
        <v>1751.6</v>
      </c>
      <c r="H475" s="45">
        <v>7.0561752841004104</v>
      </c>
      <c r="I475" s="46">
        <v>4.1264811242766606E-3</v>
      </c>
      <c r="J475" s="45">
        <v>51.9</v>
      </c>
    </row>
    <row r="476" spans="1:10">
      <c r="A476" s="45">
        <v>30</v>
      </c>
      <c r="B476" s="45">
        <v>2018</v>
      </c>
      <c r="C476" s="45" t="s">
        <v>177</v>
      </c>
      <c r="D476" s="49">
        <v>264.41702751691599</v>
      </c>
      <c r="E476" s="49">
        <v>231114.38291434999</v>
      </c>
      <c r="F476" s="45">
        <v>15025</v>
      </c>
      <c r="G476" s="45">
        <v>2522.9</v>
      </c>
      <c r="H476" s="45">
        <v>7.0076006139518503</v>
      </c>
      <c r="I476" s="46">
        <v>3.9525076493281894E-3</v>
      </c>
      <c r="J476" s="45">
        <v>54.01</v>
      </c>
    </row>
    <row r="477" spans="1:10">
      <c r="A477" s="45">
        <v>30</v>
      </c>
      <c r="B477" s="45">
        <v>2019</v>
      </c>
      <c r="C477" s="45" t="s">
        <v>177</v>
      </c>
      <c r="D477" s="49">
        <v>251.362880258008</v>
      </c>
      <c r="E477" s="49">
        <v>208194.71703920001</v>
      </c>
      <c r="F477" s="45">
        <v>21151</v>
      </c>
      <c r="G477" s="45">
        <v>3593</v>
      </c>
      <c r="H477" s="45">
        <v>7.3336763956576796</v>
      </c>
      <c r="I477" s="46">
        <v>3.9041242495432E-3</v>
      </c>
      <c r="J477" s="45">
        <v>55.51</v>
      </c>
    </row>
    <row r="478" spans="1:10">
      <c r="A478" s="45">
        <v>30</v>
      </c>
      <c r="B478" s="45">
        <v>2020</v>
      </c>
      <c r="C478" s="45" t="s">
        <v>177</v>
      </c>
      <c r="D478" s="49">
        <v>165.03953167642601</v>
      </c>
      <c r="E478" s="49">
        <v>158556.65106400001</v>
      </c>
      <c r="F478" s="45">
        <v>15805.4</v>
      </c>
      <c r="G478" s="45">
        <v>991.03</v>
      </c>
      <c r="H478" s="45">
        <v>7.5320881435417197</v>
      </c>
      <c r="I478" s="46">
        <v>1.7575074667390712E-3</v>
      </c>
      <c r="J478" s="45">
        <v>56.53</v>
      </c>
    </row>
    <row r="479" spans="1:10">
      <c r="A479" s="45">
        <v>30</v>
      </c>
      <c r="B479" s="45">
        <v>2021</v>
      </c>
      <c r="C479" s="45" t="s">
        <v>177</v>
      </c>
      <c r="D479" s="49">
        <v>179.596392057478</v>
      </c>
      <c r="E479" s="49">
        <v>187127.31125</v>
      </c>
      <c r="F479" s="45">
        <v>19056.7</v>
      </c>
      <c r="G479" s="45">
        <v>1415.69</v>
      </c>
      <c r="H479" s="45">
        <v>7.5395588293010301</v>
      </c>
      <c r="I479" s="46">
        <v>2.1924514126416103E-3</v>
      </c>
      <c r="J479" s="45">
        <v>57.26</v>
      </c>
    </row>
    <row r="480" spans="1:10">
      <c r="A480" s="45">
        <v>30</v>
      </c>
      <c r="B480" s="45">
        <v>2022</v>
      </c>
      <c r="C480" s="45" t="s">
        <v>177</v>
      </c>
      <c r="D480" s="49">
        <v>116.519079320816</v>
      </c>
      <c r="E480" s="49">
        <v>156615.74800650001</v>
      </c>
      <c r="F480" s="45">
        <v>12230</v>
      </c>
      <c r="G480" s="45">
        <v>907.57</v>
      </c>
      <c r="H480" s="45">
        <v>7.6708948313621201</v>
      </c>
      <c r="I480" s="46">
        <v>1.2762336454805073E-3</v>
      </c>
      <c r="J480" s="45">
        <v>57.89</v>
      </c>
    </row>
    <row r="481" spans="1:10">
      <c r="A481" s="45">
        <v>30</v>
      </c>
      <c r="B481" s="45">
        <v>2023</v>
      </c>
      <c r="C481" s="45" t="s">
        <v>177</v>
      </c>
      <c r="D481" s="49">
        <v>233.075872559685</v>
      </c>
      <c r="E481" s="49">
        <v>230801.72506975001</v>
      </c>
      <c r="F481" s="45">
        <v>26191</v>
      </c>
      <c r="G481" s="45">
        <v>2852.15</v>
      </c>
      <c r="H481" s="45">
        <v>7.2086003379601999</v>
      </c>
      <c r="I481" s="46">
        <v>3.3393287488150186E-3</v>
      </c>
      <c r="J481" s="45">
        <v>59.24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1"/>
  <sheetViews>
    <sheetView zoomScale="130" zoomScaleNormal="130" workbookViewId="0">
      <selection activeCell="C1" sqref="C1:D481"/>
    </sheetView>
  </sheetViews>
  <sheetFormatPr baseColWidth="10" defaultColWidth="9" defaultRowHeight="15"/>
  <cols>
    <col min="1" max="1" width="13.33203125" bestFit="1" customWidth="1"/>
    <col min="2" max="2" width="21.1640625" customWidth="1"/>
    <col min="3" max="3" width="23.1640625" style="1" customWidth="1"/>
    <col min="4" max="4" width="27.1640625" style="2" customWidth="1"/>
  </cols>
  <sheetData>
    <row r="1" spans="1:4" ht="45">
      <c r="A1" s="3" t="s">
        <v>3</v>
      </c>
      <c r="B1" s="4" t="s">
        <v>4</v>
      </c>
      <c r="C1" s="5" t="s">
        <v>143</v>
      </c>
      <c r="D1" s="6" t="s">
        <v>32</v>
      </c>
    </row>
    <row r="2" spans="1:4">
      <c r="A2" s="48" t="s">
        <v>148</v>
      </c>
      <c r="B2" s="8">
        <v>2008</v>
      </c>
      <c r="C2" s="9">
        <v>694.52025722778205</v>
      </c>
      <c r="D2" s="9">
        <v>793832.53746450006</v>
      </c>
    </row>
    <row r="3" spans="1:4">
      <c r="A3" s="48" t="s">
        <v>148</v>
      </c>
      <c r="B3" s="8">
        <v>2009</v>
      </c>
      <c r="C3" s="9">
        <v>766.91546679295902</v>
      </c>
      <c r="D3" s="9">
        <v>770483.84539100004</v>
      </c>
    </row>
    <row r="4" spans="1:4">
      <c r="A4" s="48" t="s">
        <v>148</v>
      </c>
      <c r="B4" s="8">
        <v>2010</v>
      </c>
      <c r="C4" s="9">
        <v>971.95828647341</v>
      </c>
      <c r="D4" s="9">
        <v>848986.32083650003</v>
      </c>
    </row>
    <row r="5" spans="1:4">
      <c r="A5" s="48" t="s">
        <v>148</v>
      </c>
      <c r="B5" s="8">
        <v>2011</v>
      </c>
      <c r="C5" s="9">
        <v>1072.9956231566</v>
      </c>
      <c r="D5" s="9">
        <v>831085.51040000003</v>
      </c>
    </row>
    <row r="6" spans="1:4">
      <c r="A6" s="48" t="s">
        <v>148</v>
      </c>
      <c r="B6" s="8">
        <v>2012</v>
      </c>
      <c r="C6" s="9">
        <v>1127.14136976092</v>
      </c>
      <c r="D6" s="9">
        <v>871649.67642549996</v>
      </c>
    </row>
    <row r="7" spans="1:4">
      <c r="A7" s="48" t="s">
        <v>148</v>
      </c>
      <c r="B7" s="8">
        <v>2013</v>
      </c>
      <c r="C7" s="9">
        <v>1160.31294421853</v>
      </c>
      <c r="D7" s="9">
        <v>842099.82640949998</v>
      </c>
    </row>
    <row r="8" spans="1:4">
      <c r="A8" s="48" t="s">
        <v>148</v>
      </c>
      <c r="B8" s="8">
        <v>2014</v>
      </c>
      <c r="C8" s="9">
        <v>1244.8162303813399</v>
      </c>
      <c r="D8" s="9">
        <v>733487.52613450005</v>
      </c>
    </row>
    <row r="9" spans="1:4">
      <c r="A9" s="48" t="s">
        <v>148</v>
      </c>
      <c r="B9" s="8">
        <v>2015</v>
      </c>
      <c r="C9" s="9">
        <v>1368.8772075361001</v>
      </c>
      <c r="D9" s="9">
        <v>803881.56602499995</v>
      </c>
    </row>
    <row r="10" spans="1:4">
      <c r="A10" s="48" t="s">
        <v>148</v>
      </c>
      <c r="B10" s="8">
        <v>2016</v>
      </c>
      <c r="C10" s="9">
        <v>1496.8037747635601</v>
      </c>
      <c r="D10" s="9">
        <v>813888.80735899997</v>
      </c>
    </row>
    <row r="11" spans="1:4">
      <c r="A11" s="48" t="s">
        <v>148</v>
      </c>
      <c r="B11" s="8">
        <v>2017</v>
      </c>
      <c r="C11" s="9">
        <v>1654.88253081057</v>
      </c>
      <c r="D11" s="9">
        <v>1120060.2282445</v>
      </c>
    </row>
    <row r="12" spans="1:4">
      <c r="A12" s="48" t="s">
        <v>148</v>
      </c>
      <c r="B12" s="8">
        <v>2018</v>
      </c>
      <c r="C12" s="9">
        <v>1800.3489129142099</v>
      </c>
      <c r="D12" s="9">
        <v>778312.707864</v>
      </c>
    </row>
    <row r="13" spans="1:4">
      <c r="A13" s="48" t="s">
        <v>148</v>
      </c>
      <c r="B13" s="8">
        <v>2019</v>
      </c>
      <c r="C13" s="9">
        <v>1857.2480266443799</v>
      </c>
      <c r="D13" s="9">
        <v>746846.97447699995</v>
      </c>
    </row>
    <row r="14" spans="1:4">
      <c r="A14" s="48" t="s">
        <v>148</v>
      </c>
      <c r="B14" s="8">
        <v>2020</v>
      </c>
      <c r="C14" s="9">
        <v>826.06553816094799</v>
      </c>
      <c r="D14" s="9">
        <v>295167.07136925001</v>
      </c>
    </row>
    <row r="15" spans="1:4">
      <c r="A15" s="48" t="s">
        <v>148</v>
      </c>
      <c r="B15" s="8">
        <v>2021</v>
      </c>
      <c r="C15" s="9">
        <v>832.86814024381999</v>
      </c>
      <c r="D15" s="9">
        <v>395493.727441</v>
      </c>
    </row>
    <row r="16" spans="1:4">
      <c r="A16" s="48" t="s">
        <v>148</v>
      </c>
      <c r="B16" s="8">
        <v>2022</v>
      </c>
      <c r="C16" s="9">
        <v>455.39664812710498</v>
      </c>
      <c r="D16" s="9">
        <v>288687.96037300001</v>
      </c>
    </row>
    <row r="17" spans="1:4">
      <c r="A17" s="48" t="s">
        <v>148</v>
      </c>
      <c r="B17" s="8">
        <v>2023</v>
      </c>
      <c r="C17" s="9">
        <v>1524.9564602012899</v>
      </c>
      <c r="D17" s="9">
        <v>584584.26743200002</v>
      </c>
    </row>
    <row r="18" spans="1:4">
      <c r="A18" s="7" t="s">
        <v>149</v>
      </c>
      <c r="B18" s="8">
        <v>2008</v>
      </c>
      <c r="C18" s="9">
        <v>67.423217284622694</v>
      </c>
      <c r="D18" s="9">
        <v>92073.776360000003</v>
      </c>
    </row>
    <row r="19" spans="1:4">
      <c r="A19" s="7" t="s">
        <v>149</v>
      </c>
      <c r="B19" s="8">
        <v>2009</v>
      </c>
      <c r="C19" s="9">
        <v>74.889224859295993</v>
      </c>
      <c r="D19" s="9">
        <v>90576.480397249994</v>
      </c>
    </row>
    <row r="20" spans="1:4">
      <c r="A20" s="7" t="s">
        <v>149</v>
      </c>
      <c r="B20" s="8">
        <v>2010</v>
      </c>
      <c r="C20" s="9">
        <v>85.379000938234199</v>
      </c>
      <c r="D20" s="9">
        <v>93658.454444999996</v>
      </c>
    </row>
    <row r="21" spans="1:4">
      <c r="A21" s="7" t="s">
        <v>149</v>
      </c>
      <c r="B21" s="8">
        <v>2011</v>
      </c>
      <c r="C21" s="9">
        <v>98.396022983671401</v>
      </c>
      <c r="D21" s="9">
        <v>95496.061403999993</v>
      </c>
    </row>
    <row r="22" spans="1:4">
      <c r="A22" s="7" t="s">
        <v>149</v>
      </c>
      <c r="B22" s="8">
        <v>2012</v>
      </c>
      <c r="C22" s="9">
        <v>155.21451036871801</v>
      </c>
      <c r="D22" s="9">
        <v>107067.6362175</v>
      </c>
    </row>
    <row r="23" spans="1:4">
      <c r="A23" s="7" t="s">
        <v>149</v>
      </c>
      <c r="B23" s="8">
        <v>2013</v>
      </c>
      <c r="C23" s="9">
        <v>165.91797146826701</v>
      </c>
      <c r="D23" s="9">
        <v>106135.588131</v>
      </c>
    </row>
    <row r="24" spans="1:4">
      <c r="A24" s="7" t="s">
        <v>149</v>
      </c>
      <c r="B24" s="8">
        <v>2014</v>
      </c>
      <c r="C24" s="9">
        <v>193.38019853004499</v>
      </c>
      <c r="D24" s="9">
        <v>111798.68855525</v>
      </c>
    </row>
    <row r="25" spans="1:4">
      <c r="A25" s="7" t="s">
        <v>149</v>
      </c>
      <c r="B25" s="8">
        <v>2015</v>
      </c>
      <c r="C25" s="9">
        <v>213.933361364571</v>
      </c>
      <c r="D25" s="9">
        <v>107057.30028225</v>
      </c>
    </row>
    <row r="26" spans="1:4">
      <c r="A26" s="7" t="s">
        <v>149</v>
      </c>
      <c r="B26" s="8">
        <v>2016</v>
      </c>
      <c r="C26" s="9">
        <v>239.44163185238901</v>
      </c>
      <c r="D26" s="9">
        <v>118617.233825</v>
      </c>
    </row>
    <row r="27" spans="1:4">
      <c r="A27" s="7" t="s">
        <v>149</v>
      </c>
      <c r="B27" s="8">
        <v>2017</v>
      </c>
      <c r="C27" s="9">
        <v>276.70124811095502</v>
      </c>
      <c r="D27" s="9">
        <v>120593.3241265</v>
      </c>
    </row>
    <row r="28" spans="1:4">
      <c r="A28" s="7" t="s">
        <v>149</v>
      </c>
      <c r="B28" s="8">
        <v>2018</v>
      </c>
      <c r="C28" s="9">
        <v>295.52135643682499</v>
      </c>
      <c r="D28" s="9">
        <v>114993.7325235</v>
      </c>
    </row>
    <row r="29" spans="1:4">
      <c r="A29" s="7" t="s">
        <v>149</v>
      </c>
      <c r="B29" s="8">
        <v>2019</v>
      </c>
      <c r="C29" s="9">
        <v>316.325249173445</v>
      </c>
      <c r="D29" s="9">
        <v>109172.93671975</v>
      </c>
    </row>
    <row r="30" spans="1:4">
      <c r="A30" s="7" t="s">
        <v>149</v>
      </c>
      <c r="B30" s="8">
        <v>2020</v>
      </c>
      <c r="C30" s="9">
        <v>147.25016017842901</v>
      </c>
      <c r="D30" s="9">
        <v>60561.6083125</v>
      </c>
    </row>
    <row r="31" spans="1:4">
      <c r="A31" s="7" t="s">
        <v>149</v>
      </c>
      <c r="B31" s="8">
        <v>2021</v>
      </c>
      <c r="C31" s="9">
        <v>168.86140569659401</v>
      </c>
      <c r="D31" s="9">
        <v>67021.766859249998</v>
      </c>
    </row>
    <row r="32" spans="1:4">
      <c r="A32" s="7" t="s">
        <v>149</v>
      </c>
      <c r="B32" s="8">
        <v>2022</v>
      </c>
      <c r="C32" s="9">
        <v>80.673947557438396</v>
      </c>
      <c r="D32" s="9">
        <v>45285.528440000002</v>
      </c>
    </row>
    <row r="33" spans="1:4">
      <c r="A33" s="7" t="s">
        <v>149</v>
      </c>
      <c r="B33" s="8">
        <v>2023</v>
      </c>
      <c r="C33" s="9">
        <v>248.356622132621</v>
      </c>
      <c r="D33" s="9">
        <v>72640.223192000005</v>
      </c>
    </row>
    <row r="34" spans="1:4">
      <c r="A34" s="7" t="s">
        <v>150</v>
      </c>
      <c r="B34" s="8">
        <v>2008</v>
      </c>
      <c r="C34" s="9">
        <v>135.33749482208501</v>
      </c>
      <c r="D34" s="9">
        <v>331658.62562191999</v>
      </c>
    </row>
    <row r="35" spans="1:4">
      <c r="A35" s="7" t="s">
        <v>150</v>
      </c>
      <c r="B35" s="8">
        <v>2009</v>
      </c>
      <c r="C35" s="9">
        <v>145.36926970161599</v>
      </c>
      <c r="D35" s="9">
        <v>402033.92539798003</v>
      </c>
    </row>
    <row r="36" spans="1:4">
      <c r="A36" s="7" t="s">
        <v>150</v>
      </c>
      <c r="B36" s="8">
        <v>2010</v>
      </c>
      <c r="C36" s="9">
        <v>176.36329170587501</v>
      </c>
      <c r="D36" s="9">
        <v>183429.01551960999</v>
      </c>
    </row>
    <row r="37" spans="1:4">
      <c r="A37" s="7" t="s">
        <v>150</v>
      </c>
      <c r="B37" s="8">
        <v>2011</v>
      </c>
      <c r="C37" s="9">
        <v>209.95768063098001</v>
      </c>
      <c r="D37" s="9">
        <v>327716.15795828</v>
      </c>
    </row>
    <row r="38" spans="1:4">
      <c r="A38" s="7" t="s">
        <v>150</v>
      </c>
      <c r="B38" s="8">
        <v>2012</v>
      </c>
      <c r="C38" s="9">
        <v>230.87007394922699</v>
      </c>
      <c r="D38" s="9">
        <v>321819.89314055</v>
      </c>
    </row>
    <row r="39" spans="1:4">
      <c r="A39" s="7" t="s">
        <v>150</v>
      </c>
      <c r="B39" s="8">
        <v>2013</v>
      </c>
      <c r="C39" s="9">
        <v>193.939538038991</v>
      </c>
      <c r="D39" s="9">
        <v>314786.17995621997</v>
      </c>
    </row>
    <row r="40" spans="1:4">
      <c r="A40" s="7" t="s">
        <v>150</v>
      </c>
      <c r="B40" s="8">
        <v>2014</v>
      </c>
      <c r="C40" s="9">
        <v>221.33499971509201</v>
      </c>
      <c r="D40" s="9">
        <v>284762.11797690002</v>
      </c>
    </row>
    <row r="41" spans="1:4">
      <c r="A41" s="7" t="s">
        <v>150</v>
      </c>
      <c r="B41" s="8">
        <v>2015</v>
      </c>
      <c r="C41" s="9">
        <v>223.90074018502699</v>
      </c>
      <c r="D41" s="9">
        <v>280843.5641812</v>
      </c>
    </row>
    <row r="42" spans="1:4">
      <c r="A42" s="7" t="s">
        <v>150</v>
      </c>
      <c r="B42" s="8">
        <v>2016</v>
      </c>
      <c r="C42" s="9">
        <v>242.62876138901399</v>
      </c>
      <c r="D42" s="9">
        <v>283606.05379283999</v>
      </c>
    </row>
    <row r="43" spans="1:4">
      <c r="A43" s="7" t="s">
        <v>150</v>
      </c>
      <c r="B43" s="8">
        <v>2017</v>
      </c>
      <c r="C43" s="9">
        <v>281.88581706456898</v>
      </c>
      <c r="D43" s="9">
        <v>295855.74958225002</v>
      </c>
    </row>
    <row r="44" spans="1:4">
      <c r="A44" s="7" t="s">
        <v>150</v>
      </c>
      <c r="B44" s="8">
        <v>2018</v>
      </c>
      <c r="C44" s="9">
        <v>305.73764812875203</v>
      </c>
      <c r="D44" s="9">
        <v>281927.40149726003</v>
      </c>
    </row>
    <row r="45" spans="1:4">
      <c r="A45" s="7" t="s">
        <v>150</v>
      </c>
      <c r="B45" s="8">
        <v>2019</v>
      </c>
      <c r="C45" s="9">
        <v>321.326762539946</v>
      </c>
      <c r="D45" s="9">
        <v>292144.88312627003</v>
      </c>
    </row>
    <row r="46" spans="1:4">
      <c r="A46" s="7" t="s">
        <v>150</v>
      </c>
      <c r="B46" s="8">
        <v>2020</v>
      </c>
      <c r="C46" s="9">
        <v>162.760584335304</v>
      </c>
      <c r="D46" s="9">
        <v>189549.47624304</v>
      </c>
    </row>
    <row r="47" spans="1:4">
      <c r="A47" s="7" t="s">
        <v>150</v>
      </c>
      <c r="B47" s="8">
        <v>2021</v>
      </c>
      <c r="C47" s="9">
        <v>156.14876820842201</v>
      </c>
      <c r="D47" s="9">
        <v>165890.51372451999</v>
      </c>
    </row>
    <row r="48" spans="1:4">
      <c r="A48" s="7" t="s">
        <v>150</v>
      </c>
      <c r="B48" s="8">
        <v>2022</v>
      </c>
      <c r="C48" s="9">
        <v>110.91076989274301</v>
      </c>
      <c r="D48" s="9">
        <v>160213.52506474001</v>
      </c>
    </row>
    <row r="49" spans="1:4">
      <c r="A49" s="7" t="s">
        <v>150</v>
      </c>
      <c r="B49" s="8">
        <v>2023</v>
      </c>
      <c r="C49" s="9">
        <v>266.93067028871099</v>
      </c>
      <c r="D49" s="9">
        <v>218217.57781399999</v>
      </c>
    </row>
    <row r="50" spans="1:4">
      <c r="A50" s="7" t="s">
        <v>151</v>
      </c>
      <c r="B50" s="8">
        <v>2008</v>
      </c>
      <c r="C50" s="9">
        <v>130.061019045444</v>
      </c>
      <c r="D50" s="9">
        <v>240587.384405066</v>
      </c>
    </row>
    <row r="51" spans="1:4">
      <c r="A51" s="7" t="s">
        <v>151</v>
      </c>
      <c r="B51" s="8">
        <v>2009</v>
      </c>
      <c r="C51" s="9">
        <v>131.78147438147499</v>
      </c>
      <c r="D51" s="9">
        <v>251864.42097338001</v>
      </c>
    </row>
    <row r="52" spans="1:4">
      <c r="A52" s="7" t="s">
        <v>151</v>
      </c>
      <c r="B52" s="8">
        <v>2010</v>
      </c>
      <c r="C52" s="9">
        <v>149.008630908611</v>
      </c>
      <c r="D52" s="9">
        <v>193718.77426649799</v>
      </c>
    </row>
    <row r="53" spans="1:4">
      <c r="A53" s="7" t="s">
        <v>151</v>
      </c>
      <c r="B53" s="8">
        <v>2011</v>
      </c>
      <c r="C53" s="9">
        <v>169.16850527657601</v>
      </c>
      <c r="D53" s="9">
        <v>236589.39679500001</v>
      </c>
    </row>
    <row r="54" spans="1:4">
      <c r="A54" s="7" t="s">
        <v>151</v>
      </c>
      <c r="B54" s="8">
        <v>2012</v>
      </c>
      <c r="C54" s="9">
        <v>191.189815229533</v>
      </c>
      <c r="D54" s="9">
        <v>229810.30281769999</v>
      </c>
    </row>
    <row r="55" spans="1:4">
      <c r="A55" s="7" t="s">
        <v>151</v>
      </c>
      <c r="B55" s="8">
        <v>2013</v>
      </c>
      <c r="C55" s="9">
        <v>211.12398889919899</v>
      </c>
      <c r="D55" s="9">
        <v>224227.2816321</v>
      </c>
    </row>
    <row r="56" spans="1:4">
      <c r="A56" s="7" t="s">
        <v>151</v>
      </c>
      <c r="B56" s="8">
        <v>2014</v>
      </c>
      <c r="C56" s="9">
        <v>226.16709288821201</v>
      </c>
      <c r="D56" s="9">
        <v>193862.07974399999</v>
      </c>
    </row>
    <row r="57" spans="1:4">
      <c r="A57" s="7" t="s">
        <v>151</v>
      </c>
      <c r="B57" s="8">
        <v>2015</v>
      </c>
      <c r="C57" s="9">
        <v>253.87083596085699</v>
      </c>
      <c r="D57" s="9">
        <v>151495.65408635</v>
      </c>
    </row>
    <row r="58" spans="1:4">
      <c r="A58" s="7" t="s">
        <v>151</v>
      </c>
      <c r="B58" s="8">
        <v>2016</v>
      </c>
      <c r="C58" s="9">
        <v>273.29732387860798</v>
      </c>
      <c r="D58" s="9">
        <v>161935.6970702</v>
      </c>
    </row>
    <row r="59" spans="1:4">
      <c r="A59" s="7" t="s">
        <v>151</v>
      </c>
      <c r="B59" s="8">
        <v>2017</v>
      </c>
      <c r="C59" s="9">
        <v>321.16562729380502</v>
      </c>
      <c r="D59" s="9">
        <v>181766.76939500001</v>
      </c>
    </row>
    <row r="60" spans="1:4">
      <c r="A60" s="7" t="s">
        <v>151</v>
      </c>
      <c r="B60" s="8">
        <v>2018</v>
      </c>
      <c r="C60" s="9">
        <v>377.13775986415101</v>
      </c>
      <c r="D60" s="9">
        <v>177189.1304089</v>
      </c>
    </row>
    <row r="61" spans="1:4">
      <c r="A61" s="7" t="s">
        <v>151</v>
      </c>
      <c r="B61" s="8">
        <v>2019</v>
      </c>
      <c r="C61" s="9">
        <v>410.03171336410799</v>
      </c>
      <c r="D61" s="9">
        <v>173141.37505999999</v>
      </c>
    </row>
    <row r="62" spans="1:4">
      <c r="A62" s="7" t="s">
        <v>151</v>
      </c>
      <c r="B62" s="8">
        <v>2020</v>
      </c>
      <c r="C62" s="9">
        <v>242.482499362477</v>
      </c>
      <c r="D62" s="9">
        <v>87602.223352827394</v>
      </c>
    </row>
    <row r="63" spans="1:4">
      <c r="A63" s="7" t="s">
        <v>151</v>
      </c>
      <c r="B63" s="8">
        <v>2021</v>
      </c>
      <c r="C63" s="9">
        <v>179.69377030684399</v>
      </c>
      <c r="D63" s="9">
        <v>91249.8781931056</v>
      </c>
    </row>
    <row r="64" spans="1:4">
      <c r="A64" s="7" t="s">
        <v>151</v>
      </c>
      <c r="B64" s="8">
        <v>2022</v>
      </c>
      <c r="C64" s="9">
        <v>98.3365352689556</v>
      </c>
      <c r="D64" s="9">
        <v>89999.529547664904</v>
      </c>
    </row>
    <row r="65" spans="1:4">
      <c r="A65" s="7" t="s">
        <v>151</v>
      </c>
      <c r="B65" s="8">
        <v>2023</v>
      </c>
      <c r="C65" s="9">
        <v>237.735096374466</v>
      </c>
      <c r="D65" s="9">
        <v>125531.254484331</v>
      </c>
    </row>
    <row r="66" spans="1:4">
      <c r="A66" s="7" t="s">
        <v>178</v>
      </c>
      <c r="B66" s="8">
        <v>2008</v>
      </c>
      <c r="C66" s="9">
        <v>72.075054583041407</v>
      </c>
      <c r="D66" s="9">
        <v>139175.694003752</v>
      </c>
    </row>
    <row r="67" spans="1:4">
      <c r="A67" s="7" t="s">
        <v>178</v>
      </c>
      <c r="B67" s="8">
        <v>2009</v>
      </c>
      <c r="C67" s="9">
        <v>75.313491122290799</v>
      </c>
      <c r="D67" s="9">
        <v>153284.12811844799</v>
      </c>
    </row>
    <row r="68" spans="1:4">
      <c r="A68" s="7" t="s">
        <v>178</v>
      </c>
      <c r="B68" s="8">
        <v>2010</v>
      </c>
      <c r="C68" s="9">
        <v>108.836657362297</v>
      </c>
      <c r="D68" s="9">
        <v>153122.08067065</v>
      </c>
    </row>
    <row r="69" spans="1:4">
      <c r="A69" s="7" t="s">
        <v>178</v>
      </c>
      <c r="B69" s="8">
        <v>2011</v>
      </c>
      <c r="C69" s="9">
        <v>126.012096883648</v>
      </c>
      <c r="D69" s="9">
        <v>154928.70575775599</v>
      </c>
    </row>
    <row r="70" spans="1:4">
      <c r="A70" s="7" t="s">
        <v>178</v>
      </c>
      <c r="B70" s="8">
        <v>2012</v>
      </c>
      <c r="C70" s="9">
        <v>152.74171531258</v>
      </c>
      <c r="D70" s="9">
        <v>151412.91979489999</v>
      </c>
    </row>
    <row r="71" spans="1:4">
      <c r="A71" s="7" t="s">
        <v>178</v>
      </c>
      <c r="B71" s="8">
        <v>2013</v>
      </c>
      <c r="C71" s="9">
        <v>152.86776875069799</v>
      </c>
      <c r="D71" s="9">
        <v>159651.438775002</v>
      </c>
    </row>
    <row r="72" spans="1:4">
      <c r="A72" s="7" t="s">
        <v>178</v>
      </c>
      <c r="B72" s="8">
        <v>2014</v>
      </c>
      <c r="C72" s="9">
        <v>161.79127014247601</v>
      </c>
      <c r="D72" s="9">
        <v>157986.55756014999</v>
      </c>
    </row>
    <row r="73" spans="1:4">
      <c r="A73" s="7" t="s">
        <v>178</v>
      </c>
      <c r="B73" s="8">
        <v>2015</v>
      </c>
      <c r="C73" s="9">
        <v>183.04144337945101</v>
      </c>
      <c r="D73" s="9">
        <v>161994.66282559</v>
      </c>
    </row>
    <row r="74" spans="1:4">
      <c r="A74" s="7" t="s">
        <v>178</v>
      </c>
      <c r="B74" s="8">
        <v>2016</v>
      </c>
      <c r="C74" s="9">
        <v>201.14944774320799</v>
      </c>
      <c r="D74" s="9">
        <v>137690.8354404</v>
      </c>
    </row>
    <row r="75" spans="1:4">
      <c r="A75" s="7" t="s">
        <v>178</v>
      </c>
      <c r="B75" s="8">
        <v>2017</v>
      </c>
      <c r="C75" s="9">
        <v>236.289512294611</v>
      </c>
      <c r="D75" s="9">
        <v>172969.0043494</v>
      </c>
    </row>
    <row r="76" spans="1:4">
      <c r="A76" s="7" t="s">
        <v>178</v>
      </c>
      <c r="B76" s="8">
        <v>2018</v>
      </c>
      <c r="C76" s="9">
        <v>259.62055058649997</v>
      </c>
      <c r="D76" s="9">
        <v>159017.858396328</v>
      </c>
    </row>
    <row r="77" spans="1:4">
      <c r="A77" s="7" t="s">
        <v>178</v>
      </c>
      <c r="B77" s="8">
        <v>2019</v>
      </c>
      <c r="C77" s="9">
        <v>279.51342098937499</v>
      </c>
      <c r="D77" s="9">
        <v>156163.72379041399</v>
      </c>
    </row>
    <row r="78" spans="1:4">
      <c r="A78" s="7" t="s">
        <v>178</v>
      </c>
      <c r="B78" s="8">
        <v>2020</v>
      </c>
      <c r="C78" s="9">
        <v>145.087218006672</v>
      </c>
      <c r="D78" s="9">
        <v>103533.93224277</v>
      </c>
    </row>
    <row r="79" spans="1:4">
      <c r="A79" s="7" t="s">
        <v>178</v>
      </c>
      <c r="B79" s="8">
        <v>2021</v>
      </c>
      <c r="C79" s="9">
        <v>157.05640957599999</v>
      </c>
      <c r="D79" s="9">
        <v>100131.00683976</v>
      </c>
    </row>
    <row r="80" spans="1:4">
      <c r="A80" s="7" t="s">
        <v>178</v>
      </c>
      <c r="B80" s="8">
        <v>2022</v>
      </c>
      <c r="C80" s="9">
        <v>91.880769467401805</v>
      </c>
      <c r="D80" s="9">
        <v>79404.487593049998</v>
      </c>
    </row>
    <row r="81" spans="1:4">
      <c r="A81" s="7" t="s">
        <v>178</v>
      </c>
      <c r="B81" s="8">
        <v>2023</v>
      </c>
      <c r="C81" s="9">
        <v>246.89810860397401</v>
      </c>
      <c r="D81" s="9">
        <v>139561.50139700001</v>
      </c>
    </row>
    <row r="82" spans="1:4">
      <c r="A82" s="7" t="s">
        <v>153</v>
      </c>
      <c r="B82" s="8">
        <v>2008</v>
      </c>
      <c r="C82" s="9">
        <v>201.333605530798</v>
      </c>
      <c r="D82" s="9">
        <v>434143.43686925003</v>
      </c>
    </row>
    <row r="83" spans="1:4">
      <c r="A83" s="7" t="s">
        <v>153</v>
      </c>
      <c r="B83" s="8">
        <v>2009</v>
      </c>
      <c r="C83" s="9">
        <v>213.750877413301</v>
      </c>
      <c r="D83" s="9">
        <v>416795.03326900001</v>
      </c>
    </row>
    <row r="84" spans="1:4">
      <c r="A84" s="7" t="s">
        <v>153</v>
      </c>
      <c r="B84" s="8">
        <v>2010</v>
      </c>
      <c r="C84" s="9">
        <v>234.72265285460699</v>
      </c>
      <c r="D84" s="9">
        <v>335584.99906</v>
      </c>
    </row>
    <row r="85" spans="1:4">
      <c r="A85" s="7" t="s">
        <v>153</v>
      </c>
      <c r="B85" s="8">
        <v>2011</v>
      </c>
      <c r="C85" s="9">
        <v>245.52895828351501</v>
      </c>
      <c r="D85" s="9">
        <v>346156.04025157</v>
      </c>
    </row>
    <row r="86" spans="1:4">
      <c r="A86" s="7" t="s">
        <v>153</v>
      </c>
      <c r="B86" s="8">
        <v>2012</v>
      </c>
      <c r="C86" s="9">
        <v>264.72644356498301</v>
      </c>
      <c r="D86" s="9">
        <v>381117.44808056997</v>
      </c>
    </row>
    <row r="87" spans="1:4">
      <c r="A87" s="7" t="s">
        <v>153</v>
      </c>
      <c r="B87" s="8">
        <v>2013</v>
      </c>
      <c r="C87" s="9">
        <v>268.45586913471402</v>
      </c>
      <c r="D87" s="9">
        <v>339547.4503044</v>
      </c>
    </row>
    <row r="88" spans="1:4">
      <c r="A88" s="7" t="s">
        <v>153</v>
      </c>
      <c r="B88" s="8">
        <v>2014</v>
      </c>
      <c r="C88" s="9">
        <v>342.23123698126199</v>
      </c>
      <c r="D88" s="9">
        <v>304754.15488420997</v>
      </c>
    </row>
    <row r="89" spans="1:4">
      <c r="A89" s="7" t="s">
        <v>153</v>
      </c>
      <c r="B89" s="8">
        <v>2015</v>
      </c>
      <c r="C89" s="9">
        <v>327.40485487288601</v>
      </c>
      <c r="D89" s="9">
        <v>378058.34903492499</v>
      </c>
    </row>
    <row r="90" spans="1:4">
      <c r="A90" s="7" t="s">
        <v>153</v>
      </c>
      <c r="B90" s="8">
        <v>2016</v>
      </c>
      <c r="C90" s="9">
        <v>334.82110671021701</v>
      </c>
      <c r="D90" s="9">
        <v>289353.84935417998</v>
      </c>
    </row>
    <row r="91" spans="1:4">
      <c r="A91" s="7" t="s">
        <v>153</v>
      </c>
      <c r="B91" s="8">
        <v>2017</v>
      </c>
      <c r="C91" s="9">
        <v>352.18170603550101</v>
      </c>
      <c r="D91" s="9">
        <v>300961.74986297003</v>
      </c>
    </row>
    <row r="92" spans="1:4">
      <c r="A92" s="7" t="s">
        <v>153</v>
      </c>
      <c r="B92" s="8">
        <v>2018</v>
      </c>
      <c r="C92" s="9">
        <v>390.58009128253201</v>
      </c>
      <c r="D92" s="9">
        <v>282543.44115582498</v>
      </c>
    </row>
    <row r="93" spans="1:4">
      <c r="A93" s="7" t="s">
        <v>153</v>
      </c>
      <c r="B93" s="8">
        <v>2019</v>
      </c>
      <c r="C93" s="9">
        <v>370.60092100855002</v>
      </c>
      <c r="D93" s="9">
        <v>222813.66023596999</v>
      </c>
    </row>
    <row r="94" spans="1:4">
      <c r="A94" s="7" t="s">
        <v>153</v>
      </c>
      <c r="B94" s="8">
        <v>2020</v>
      </c>
      <c r="C94" s="9">
        <v>204.986539534548</v>
      </c>
      <c r="D94" s="9">
        <v>150980.68632800001</v>
      </c>
    </row>
    <row r="95" spans="1:4">
      <c r="A95" s="7" t="s">
        <v>153</v>
      </c>
      <c r="B95" s="8">
        <v>2021</v>
      </c>
      <c r="C95" s="9">
        <v>205.31563021250599</v>
      </c>
      <c r="D95" s="9">
        <v>161600.97038375001</v>
      </c>
    </row>
    <row r="96" spans="1:4">
      <c r="A96" s="7" t="s">
        <v>153</v>
      </c>
      <c r="B96" s="8">
        <v>2022</v>
      </c>
      <c r="C96" s="9">
        <v>141.063429419519</v>
      </c>
      <c r="D96" s="9">
        <v>126692.19329700001</v>
      </c>
    </row>
    <row r="97" spans="1:4">
      <c r="A97" s="7" t="s">
        <v>153</v>
      </c>
      <c r="B97" s="8">
        <v>2023</v>
      </c>
      <c r="C97" s="9">
        <v>251.241276766607</v>
      </c>
      <c r="D97" s="9">
        <v>174590.78927199999</v>
      </c>
    </row>
    <row r="98" spans="1:4">
      <c r="A98" s="7" t="s">
        <v>154</v>
      </c>
      <c r="B98" s="8">
        <v>2008</v>
      </c>
      <c r="C98" s="9">
        <v>83.884791642729695</v>
      </c>
      <c r="D98" s="9">
        <v>158442.422426</v>
      </c>
    </row>
    <row r="99" spans="1:4">
      <c r="A99" s="7" t="s">
        <v>154</v>
      </c>
      <c r="B99" s="8">
        <v>2009</v>
      </c>
      <c r="C99" s="9">
        <v>89.309343843476398</v>
      </c>
      <c r="D99" s="9">
        <v>145133.27808935</v>
      </c>
    </row>
    <row r="100" spans="1:4">
      <c r="A100" s="7" t="s">
        <v>154</v>
      </c>
      <c r="B100" s="8">
        <v>2010</v>
      </c>
      <c r="C100" s="9">
        <v>103.862703711763</v>
      </c>
      <c r="D100" s="9">
        <v>131621.90849199999</v>
      </c>
    </row>
    <row r="101" spans="1:4">
      <c r="A101" s="7" t="s">
        <v>154</v>
      </c>
      <c r="B101" s="8">
        <v>2011</v>
      </c>
      <c r="C101" s="9">
        <v>110.60704004921899</v>
      </c>
      <c r="D101" s="9">
        <v>151724.0848132</v>
      </c>
    </row>
    <row r="102" spans="1:4">
      <c r="A102" s="7" t="s">
        <v>154</v>
      </c>
      <c r="B102" s="8">
        <v>2012</v>
      </c>
      <c r="C102" s="9">
        <v>115.388689871336</v>
      </c>
      <c r="D102" s="9">
        <v>122196.81493715</v>
      </c>
    </row>
    <row r="103" spans="1:4">
      <c r="A103" s="7" t="s">
        <v>154</v>
      </c>
      <c r="B103" s="8">
        <v>2013</v>
      </c>
      <c r="C103" s="9">
        <v>97.355512507732598</v>
      </c>
      <c r="D103" s="9">
        <v>108942.6787205</v>
      </c>
    </row>
    <row r="104" spans="1:4">
      <c r="A104" s="7" t="s">
        <v>154</v>
      </c>
      <c r="B104" s="8">
        <v>2014</v>
      </c>
      <c r="C104" s="9">
        <v>109.588910687908</v>
      </c>
      <c r="D104" s="9">
        <v>107326.73401025</v>
      </c>
    </row>
    <row r="105" spans="1:4">
      <c r="A105" s="7" t="s">
        <v>154</v>
      </c>
      <c r="B105" s="8">
        <v>2015</v>
      </c>
      <c r="C105" s="9">
        <v>117.07427631944201</v>
      </c>
      <c r="D105" s="9">
        <v>160812.96330549999</v>
      </c>
    </row>
    <row r="106" spans="1:4">
      <c r="A106" s="7" t="s">
        <v>154</v>
      </c>
      <c r="B106" s="8">
        <v>2016</v>
      </c>
      <c r="C106" s="9">
        <v>116.840529634923</v>
      </c>
      <c r="D106" s="9">
        <v>97527.6161441</v>
      </c>
    </row>
    <row r="107" spans="1:4">
      <c r="A107" s="7" t="s">
        <v>154</v>
      </c>
      <c r="B107" s="8">
        <v>2017</v>
      </c>
      <c r="C107" s="9">
        <v>120.4473081253</v>
      </c>
      <c r="D107" s="9">
        <v>88108.927746999994</v>
      </c>
    </row>
    <row r="108" spans="1:4">
      <c r="A108" s="7" t="s">
        <v>154</v>
      </c>
      <c r="B108" s="8">
        <v>2018</v>
      </c>
      <c r="C108" s="9">
        <v>127.63491918005801</v>
      </c>
      <c r="D108" s="9">
        <v>80852.481657149998</v>
      </c>
    </row>
    <row r="109" spans="1:4">
      <c r="A109" s="7" t="s">
        <v>154</v>
      </c>
      <c r="B109" s="8">
        <v>2019</v>
      </c>
      <c r="C109" s="9">
        <v>132.079709869868</v>
      </c>
      <c r="D109" s="9">
        <v>88268.219609399996</v>
      </c>
    </row>
    <row r="110" spans="1:4">
      <c r="A110" s="7" t="s">
        <v>154</v>
      </c>
      <c r="B110" s="8">
        <v>2020</v>
      </c>
      <c r="C110" s="9">
        <v>72.571139765340604</v>
      </c>
      <c r="D110" s="9">
        <v>50509.443225000003</v>
      </c>
    </row>
    <row r="111" spans="1:4">
      <c r="A111" s="7" t="s">
        <v>154</v>
      </c>
      <c r="B111" s="8">
        <v>2021</v>
      </c>
      <c r="C111" s="9">
        <v>82.228489558593097</v>
      </c>
      <c r="D111" s="9">
        <v>51831.4869635</v>
      </c>
    </row>
    <row r="112" spans="1:4">
      <c r="A112" s="7" t="s">
        <v>154</v>
      </c>
      <c r="B112" s="8">
        <v>2022</v>
      </c>
      <c r="C112" s="9">
        <v>48.727506279316202</v>
      </c>
      <c r="D112" s="9">
        <v>42952.798135999998</v>
      </c>
    </row>
    <row r="113" spans="1:4">
      <c r="A113" s="7" t="s">
        <v>154</v>
      </c>
      <c r="B113" s="8">
        <v>2023</v>
      </c>
      <c r="C113" s="9">
        <v>118.193672874472</v>
      </c>
      <c r="D113" s="9">
        <v>56423.600476500003</v>
      </c>
    </row>
    <row r="114" spans="1:4">
      <c r="A114" s="7" t="s">
        <v>155</v>
      </c>
      <c r="B114" s="8">
        <v>2008</v>
      </c>
      <c r="C114" s="9">
        <v>144.940968120072</v>
      </c>
      <c r="D114" s="9">
        <v>190468.96616000001</v>
      </c>
    </row>
    <row r="115" spans="1:4">
      <c r="A115" s="7" t="s">
        <v>155</v>
      </c>
      <c r="B115" s="8">
        <v>2009</v>
      </c>
      <c r="C115" s="9">
        <v>173.58408826213201</v>
      </c>
      <c r="D115" s="9">
        <v>208516.39386474999</v>
      </c>
    </row>
    <row r="116" spans="1:4">
      <c r="A116" s="7" t="s">
        <v>155</v>
      </c>
      <c r="B116" s="8">
        <v>2010</v>
      </c>
      <c r="C116" s="9">
        <v>196.37464216059101</v>
      </c>
      <c r="D116" s="9">
        <v>157550.558689</v>
      </c>
    </row>
    <row r="117" spans="1:4">
      <c r="A117" s="7" t="s">
        <v>155</v>
      </c>
      <c r="B117" s="8">
        <v>2011</v>
      </c>
      <c r="C117" s="9">
        <v>217.98092045323699</v>
      </c>
      <c r="D117" s="9">
        <v>237505.18243176001</v>
      </c>
    </row>
    <row r="118" spans="1:4">
      <c r="A118" s="7" t="s">
        <v>155</v>
      </c>
      <c r="B118" s="8">
        <v>2012</v>
      </c>
      <c r="C118" s="9">
        <v>259.207484367451</v>
      </c>
      <c r="D118" s="9">
        <v>165689.38947528499</v>
      </c>
    </row>
    <row r="119" spans="1:4">
      <c r="A119" s="7" t="s">
        <v>155</v>
      </c>
      <c r="B119" s="8">
        <v>2013</v>
      </c>
      <c r="C119" s="9">
        <v>274.30370717267698</v>
      </c>
      <c r="D119" s="9">
        <v>158738.94732775001</v>
      </c>
    </row>
    <row r="120" spans="1:4">
      <c r="A120" s="7" t="s">
        <v>155</v>
      </c>
      <c r="B120" s="8">
        <v>2014</v>
      </c>
      <c r="C120" s="9">
        <v>299.050300509728</v>
      </c>
      <c r="D120" s="9">
        <v>145623.158127915</v>
      </c>
    </row>
    <row r="121" spans="1:4">
      <c r="A121" s="7" t="s">
        <v>155</v>
      </c>
      <c r="B121" s="8">
        <v>2015</v>
      </c>
      <c r="C121" s="9">
        <v>327.96319967314798</v>
      </c>
      <c r="D121" s="9">
        <v>149591.65671777001</v>
      </c>
    </row>
    <row r="122" spans="1:4">
      <c r="A122" s="7" t="s">
        <v>155</v>
      </c>
      <c r="B122" s="8">
        <v>2016</v>
      </c>
      <c r="C122" s="9">
        <v>369.030254065485</v>
      </c>
      <c r="D122" s="9">
        <v>156726.59122525001</v>
      </c>
    </row>
    <row r="123" spans="1:4">
      <c r="A123" s="7" t="s">
        <v>155</v>
      </c>
      <c r="B123" s="8">
        <v>2017</v>
      </c>
      <c r="C123" s="9">
        <v>418.259573148497</v>
      </c>
      <c r="D123" s="9">
        <v>159596.87765410001</v>
      </c>
    </row>
    <row r="124" spans="1:4">
      <c r="A124" s="7" t="s">
        <v>155</v>
      </c>
      <c r="B124" s="8">
        <v>2018</v>
      </c>
      <c r="C124" s="9">
        <v>451.69479607104802</v>
      </c>
      <c r="D124" s="9">
        <v>154478.3235466</v>
      </c>
    </row>
    <row r="125" spans="1:4">
      <c r="A125" s="7" t="s">
        <v>155</v>
      </c>
      <c r="B125" s="8">
        <v>2019</v>
      </c>
      <c r="C125" s="9">
        <v>463.03047285181299</v>
      </c>
      <c r="D125" s="9">
        <v>148715.48699745</v>
      </c>
    </row>
    <row r="126" spans="1:4">
      <c r="A126" s="7" t="s">
        <v>155</v>
      </c>
      <c r="B126" s="8">
        <v>2020</v>
      </c>
      <c r="C126" s="9">
        <v>299.35735938338399</v>
      </c>
      <c r="D126" s="9">
        <v>92927.360488000006</v>
      </c>
    </row>
    <row r="127" spans="1:4">
      <c r="A127" s="7" t="s">
        <v>155</v>
      </c>
      <c r="B127" s="8">
        <v>2021</v>
      </c>
      <c r="C127" s="9">
        <v>315.440457595071</v>
      </c>
      <c r="D127" s="9">
        <v>91650.999985999995</v>
      </c>
    </row>
    <row r="128" spans="1:4">
      <c r="A128" s="7" t="s">
        <v>155</v>
      </c>
      <c r="B128" s="8">
        <v>2022</v>
      </c>
      <c r="C128" s="9">
        <v>233.592239774973</v>
      </c>
      <c r="D128" s="9">
        <v>76888.809758000003</v>
      </c>
    </row>
    <row r="129" spans="1:4">
      <c r="A129" s="7" t="s">
        <v>155</v>
      </c>
      <c r="B129" s="8">
        <v>2023</v>
      </c>
      <c r="C129" s="9">
        <v>476.390541445667</v>
      </c>
      <c r="D129" s="9">
        <v>118233.23370500001</v>
      </c>
    </row>
    <row r="130" spans="1:4">
      <c r="A130" s="7" t="s">
        <v>156</v>
      </c>
      <c r="B130" s="8">
        <v>2008</v>
      </c>
      <c r="C130" s="9">
        <v>666.05179643864801</v>
      </c>
      <c r="D130" s="9">
        <v>405865.64432800002</v>
      </c>
    </row>
    <row r="131" spans="1:4">
      <c r="A131" s="7" t="s">
        <v>156</v>
      </c>
      <c r="B131" s="8">
        <v>2009</v>
      </c>
      <c r="C131" s="9">
        <v>783.19364246308896</v>
      </c>
      <c r="D131" s="9">
        <v>390881.75533040002</v>
      </c>
    </row>
    <row r="132" spans="1:4">
      <c r="A132" s="7" t="s">
        <v>156</v>
      </c>
      <c r="B132" s="8">
        <v>2010</v>
      </c>
      <c r="C132" s="9">
        <v>962.07848005318897</v>
      </c>
      <c r="D132" s="9">
        <v>507531.15984724998</v>
      </c>
    </row>
    <row r="133" spans="1:4">
      <c r="A133" s="7" t="s">
        <v>156</v>
      </c>
      <c r="B133" s="8">
        <v>2011</v>
      </c>
      <c r="C133" s="9">
        <v>1052.54094635562</v>
      </c>
      <c r="D133" s="9">
        <v>444664.36818729999</v>
      </c>
    </row>
    <row r="134" spans="1:4">
      <c r="A134" s="7" t="s">
        <v>156</v>
      </c>
      <c r="B134" s="8">
        <v>2012</v>
      </c>
      <c r="C134" s="9">
        <v>971.03411357718699</v>
      </c>
      <c r="D134" s="9">
        <v>451588.74786469998</v>
      </c>
    </row>
    <row r="135" spans="1:4">
      <c r="A135" s="7" t="s">
        <v>156</v>
      </c>
      <c r="B135" s="8">
        <v>2013</v>
      </c>
      <c r="C135" s="9">
        <v>1078.32258435625</v>
      </c>
      <c r="D135" s="9">
        <v>480550.09492250002</v>
      </c>
    </row>
    <row r="136" spans="1:4">
      <c r="A136" s="7" t="s">
        <v>156</v>
      </c>
      <c r="B136" s="8">
        <v>2014</v>
      </c>
      <c r="C136" s="9">
        <v>1140.3565721273601</v>
      </c>
      <c r="D136" s="9">
        <v>481231.32364555</v>
      </c>
    </row>
    <row r="137" spans="1:4">
      <c r="A137" s="7" t="s">
        <v>156</v>
      </c>
      <c r="B137" s="8">
        <v>2015</v>
      </c>
      <c r="C137" s="9">
        <v>1343.7868528255401</v>
      </c>
      <c r="D137" s="9">
        <v>522597.19112560002</v>
      </c>
    </row>
    <row r="138" spans="1:4">
      <c r="A138" s="7" t="s">
        <v>156</v>
      </c>
      <c r="B138" s="8">
        <v>2016</v>
      </c>
      <c r="C138" s="9">
        <v>1553.5800908650599</v>
      </c>
      <c r="D138" s="9">
        <v>561552.38869635004</v>
      </c>
    </row>
    <row r="139" spans="1:4">
      <c r="A139" s="7" t="s">
        <v>156</v>
      </c>
      <c r="B139" s="8">
        <v>2017</v>
      </c>
      <c r="C139" s="9">
        <v>1747.8656249825599</v>
      </c>
      <c r="D139" s="9">
        <v>598415.57205045002</v>
      </c>
    </row>
    <row r="140" spans="1:4">
      <c r="A140" s="7" t="s">
        <v>156</v>
      </c>
      <c r="B140" s="8">
        <v>2018</v>
      </c>
      <c r="C140" s="9">
        <v>1925.6521816268901</v>
      </c>
      <c r="D140" s="9">
        <v>599539.27777835005</v>
      </c>
    </row>
    <row r="141" spans="1:4">
      <c r="A141" s="7" t="s">
        <v>156</v>
      </c>
      <c r="B141" s="8">
        <v>2019</v>
      </c>
      <c r="C141" s="9">
        <v>2129.3486972994801</v>
      </c>
      <c r="D141" s="9">
        <v>599517.92475164996</v>
      </c>
    </row>
    <row r="142" spans="1:4">
      <c r="A142" s="7" t="s">
        <v>156</v>
      </c>
      <c r="B142" s="8">
        <v>2020</v>
      </c>
      <c r="C142" s="9">
        <v>1125.7116799775699</v>
      </c>
      <c r="D142" s="9">
        <v>321777.13639399997</v>
      </c>
    </row>
    <row r="143" spans="1:4">
      <c r="A143" s="7" t="s">
        <v>156</v>
      </c>
      <c r="B143" s="8">
        <v>2021</v>
      </c>
      <c r="C143" s="9">
        <v>1158.9603871367401</v>
      </c>
      <c r="D143" s="9">
        <v>364360.136413</v>
      </c>
    </row>
    <row r="144" spans="1:4">
      <c r="A144" s="7" t="s">
        <v>156</v>
      </c>
      <c r="B144" s="8">
        <v>2022</v>
      </c>
      <c r="C144" s="9">
        <v>676.52757025331005</v>
      </c>
      <c r="D144" s="9">
        <v>237325.01259200001</v>
      </c>
    </row>
    <row r="145" spans="1:4">
      <c r="A145" s="7" t="s">
        <v>156</v>
      </c>
      <c r="B145" s="8">
        <v>2023</v>
      </c>
      <c r="C145" s="9">
        <v>1844.7952384878499</v>
      </c>
      <c r="D145" s="9">
        <v>472730.70117449999</v>
      </c>
    </row>
    <row r="146" spans="1:4">
      <c r="A146" s="7" t="s">
        <v>157</v>
      </c>
      <c r="B146" s="8">
        <v>2008</v>
      </c>
      <c r="C146" s="9">
        <v>264.23956500565401</v>
      </c>
      <c r="D146" s="9">
        <v>597194.82074324996</v>
      </c>
    </row>
    <row r="147" spans="1:4">
      <c r="A147" s="7" t="s">
        <v>157</v>
      </c>
      <c r="B147" s="8">
        <v>2009</v>
      </c>
      <c r="C147" s="9">
        <v>291.76131545778799</v>
      </c>
      <c r="D147" s="9">
        <v>630277.59311759996</v>
      </c>
    </row>
    <row r="148" spans="1:4">
      <c r="A148" s="7" t="s">
        <v>157</v>
      </c>
      <c r="B148" s="8">
        <v>2010</v>
      </c>
      <c r="C148" s="9">
        <v>326.68307917144102</v>
      </c>
      <c r="D148" s="9">
        <v>588177.42401700001</v>
      </c>
    </row>
    <row r="149" spans="1:4">
      <c r="A149" s="7" t="s">
        <v>157</v>
      </c>
      <c r="B149" s="8">
        <v>2011</v>
      </c>
      <c r="C149" s="9">
        <v>372.068925742472</v>
      </c>
      <c r="D149" s="9">
        <v>585678.08189070004</v>
      </c>
    </row>
    <row r="150" spans="1:4">
      <c r="A150" s="7" t="s">
        <v>157</v>
      </c>
      <c r="B150" s="8">
        <v>2012</v>
      </c>
      <c r="C150" s="9">
        <v>412.71314401924798</v>
      </c>
      <c r="D150" s="9">
        <v>588474.26695099997</v>
      </c>
    </row>
    <row r="151" spans="1:4">
      <c r="A151" s="7" t="s">
        <v>157</v>
      </c>
      <c r="B151" s="8">
        <v>2013</v>
      </c>
      <c r="C151" s="9">
        <v>326.88685699663603</v>
      </c>
      <c r="D151" s="9">
        <v>573565.87331825006</v>
      </c>
    </row>
    <row r="152" spans="1:4">
      <c r="A152" s="7" t="s">
        <v>157</v>
      </c>
      <c r="B152" s="8">
        <v>2014</v>
      </c>
      <c r="C152" s="9">
        <v>366.56976516063003</v>
      </c>
      <c r="D152" s="9">
        <v>537057.65601909999</v>
      </c>
    </row>
    <row r="153" spans="1:4">
      <c r="A153" s="7" t="s">
        <v>157</v>
      </c>
      <c r="B153" s="8">
        <v>2015</v>
      </c>
      <c r="C153" s="9">
        <v>376.05267958290199</v>
      </c>
      <c r="D153" s="9">
        <v>519594.09376785002</v>
      </c>
    </row>
    <row r="154" spans="1:4">
      <c r="A154" s="7" t="s">
        <v>157</v>
      </c>
      <c r="B154" s="8">
        <v>2016</v>
      </c>
      <c r="C154" s="9">
        <v>382.92080514400902</v>
      </c>
      <c r="D154" s="9">
        <v>502751.44841943</v>
      </c>
    </row>
    <row r="155" spans="1:4">
      <c r="A155" s="7" t="s">
        <v>157</v>
      </c>
      <c r="B155" s="8">
        <v>2017</v>
      </c>
      <c r="C155" s="9">
        <v>405.32839690142202</v>
      </c>
      <c r="D155" s="9">
        <v>489391.44205938</v>
      </c>
    </row>
    <row r="156" spans="1:4">
      <c r="A156" s="7" t="s">
        <v>157</v>
      </c>
      <c r="B156" s="8">
        <v>2018</v>
      </c>
      <c r="C156" s="9">
        <v>418.70393218970997</v>
      </c>
      <c r="D156" s="9">
        <v>492468.58457170997</v>
      </c>
    </row>
    <row r="157" spans="1:4">
      <c r="A157" s="7" t="s">
        <v>157</v>
      </c>
      <c r="B157" s="8">
        <v>2019</v>
      </c>
      <c r="C157" s="9">
        <v>440.77279104329699</v>
      </c>
      <c r="D157" s="9">
        <v>412454.1119278</v>
      </c>
    </row>
    <row r="158" spans="1:4">
      <c r="A158" s="7" t="s">
        <v>157</v>
      </c>
      <c r="B158" s="8">
        <v>2020</v>
      </c>
      <c r="C158" s="9">
        <v>265.092802176112</v>
      </c>
      <c r="D158" s="9">
        <v>290294.60329616</v>
      </c>
    </row>
    <row r="159" spans="1:4">
      <c r="A159" s="7" t="s">
        <v>157</v>
      </c>
      <c r="B159" s="8">
        <v>2021</v>
      </c>
      <c r="C159" s="9">
        <v>309.70525312025597</v>
      </c>
      <c r="D159" s="9">
        <v>296748.313328914</v>
      </c>
    </row>
    <row r="160" spans="1:4">
      <c r="A160" s="7" t="s">
        <v>157</v>
      </c>
      <c r="B160" s="8">
        <v>2022</v>
      </c>
      <c r="C160" s="9">
        <v>201.00684592076701</v>
      </c>
      <c r="D160" s="9">
        <v>266355.03460597002</v>
      </c>
    </row>
    <row r="161" spans="1:4">
      <c r="A161" s="7" t="s">
        <v>157</v>
      </c>
      <c r="B161" s="8">
        <v>2023</v>
      </c>
      <c r="C161" s="9">
        <v>426.15258827616702</v>
      </c>
      <c r="D161" s="9">
        <v>334841.0794625</v>
      </c>
    </row>
    <row r="162" spans="1:4">
      <c r="A162" s="7" t="s">
        <v>158</v>
      </c>
      <c r="B162" s="8">
        <v>2008</v>
      </c>
      <c r="C162" s="9">
        <v>347.97604380073801</v>
      </c>
      <c r="D162" s="9">
        <v>908233.46236809995</v>
      </c>
    </row>
    <row r="163" spans="1:4">
      <c r="A163" s="7" t="s">
        <v>158</v>
      </c>
      <c r="B163" s="8">
        <v>2009</v>
      </c>
      <c r="C163" s="9">
        <v>370.01878057473698</v>
      </c>
      <c r="D163" s="9">
        <v>882737.72557799995</v>
      </c>
    </row>
    <row r="164" spans="1:4">
      <c r="A164" s="7" t="s">
        <v>158</v>
      </c>
      <c r="B164" s="8">
        <v>2010</v>
      </c>
      <c r="C164" s="9">
        <v>421.30913123760502</v>
      </c>
      <c r="D164" s="9">
        <v>695080.68673449999</v>
      </c>
    </row>
    <row r="165" spans="1:4">
      <c r="A165" s="7" t="s">
        <v>158</v>
      </c>
      <c r="B165" s="8">
        <v>2011</v>
      </c>
      <c r="C165" s="9">
        <v>446.27436154515499</v>
      </c>
      <c r="D165" s="9">
        <v>726708.26312659995</v>
      </c>
    </row>
    <row r="166" spans="1:4">
      <c r="A166" s="7" t="s">
        <v>158</v>
      </c>
      <c r="B166" s="8">
        <v>2012</v>
      </c>
      <c r="C166" s="9">
        <v>470.19931228110102</v>
      </c>
      <c r="D166" s="9">
        <v>982011.4552809</v>
      </c>
    </row>
    <row r="167" spans="1:4">
      <c r="A167" s="7" t="s">
        <v>158</v>
      </c>
      <c r="B167" s="8">
        <v>2013</v>
      </c>
      <c r="C167" s="9">
        <v>453.77668389232298</v>
      </c>
      <c r="D167" s="9">
        <v>673667.45361500001</v>
      </c>
    </row>
    <row r="168" spans="1:4">
      <c r="A168" s="7" t="s">
        <v>158</v>
      </c>
      <c r="B168" s="8">
        <v>2014</v>
      </c>
      <c r="C168" s="9">
        <v>512.829132754851</v>
      </c>
      <c r="D168" s="9">
        <v>675162.61775394995</v>
      </c>
    </row>
    <row r="169" spans="1:4">
      <c r="A169" s="7" t="s">
        <v>158</v>
      </c>
      <c r="B169" s="8">
        <v>2015</v>
      </c>
      <c r="C169" s="9">
        <v>556.22987816621003</v>
      </c>
      <c r="D169" s="9">
        <v>694136.83981184999</v>
      </c>
    </row>
    <row r="170" spans="1:4">
      <c r="A170" s="7" t="s">
        <v>158</v>
      </c>
      <c r="B170" s="8">
        <v>2016</v>
      </c>
      <c r="C170" s="9">
        <v>588.89187578860401</v>
      </c>
      <c r="D170" s="9">
        <v>630037.9079319</v>
      </c>
    </row>
    <row r="171" spans="1:4">
      <c r="A171" s="7" t="s">
        <v>158</v>
      </c>
      <c r="B171" s="8">
        <v>2017</v>
      </c>
      <c r="C171" s="9">
        <v>653.77157778798801</v>
      </c>
      <c r="D171" s="9">
        <v>624052.26883834996</v>
      </c>
    </row>
    <row r="172" spans="1:4">
      <c r="A172" s="7" t="s">
        <v>158</v>
      </c>
      <c r="B172" s="8">
        <v>2018</v>
      </c>
      <c r="C172" s="9">
        <v>714.52454453427697</v>
      </c>
      <c r="D172" s="9">
        <v>623706.2995051</v>
      </c>
    </row>
    <row r="173" spans="1:4">
      <c r="A173" s="7" t="s">
        <v>158</v>
      </c>
      <c r="B173" s="8">
        <v>2019</v>
      </c>
      <c r="C173" s="9">
        <v>758.90366151398996</v>
      </c>
      <c r="D173" s="9">
        <v>563247.52358030004</v>
      </c>
    </row>
    <row r="174" spans="1:4">
      <c r="A174" s="7" t="s">
        <v>158</v>
      </c>
      <c r="B174" s="8">
        <v>2020</v>
      </c>
      <c r="C174" s="9">
        <v>457.706007602466</v>
      </c>
      <c r="D174" s="9">
        <v>395087.62378959998</v>
      </c>
    </row>
    <row r="175" spans="1:4">
      <c r="A175" s="7" t="s">
        <v>158</v>
      </c>
      <c r="B175" s="8">
        <v>2021</v>
      </c>
      <c r="C175" s="9">
        <v>458.197106173142</v>
      </c>
      <c r="D175" s="9">
        <v>388989.41340964998</v>
      </c>
    </row>
    <row r="176" spans="1:4">
      <c r="A176" s="7" t="s">
        <v>158</v>
      </c>
      <c r="B176" s="8">
        <v>2022</v>
      </c>
      <c r="C176" s="9">
        <v>329.84053774592502</v>
      </c>
      <c r="D176" s="9">
        <v>370124.19079640001</v>
      </c>
    </row>
    <row r="177" spans="1:4">
      <c r="A177" s="7" t="s">
        <v>158</v>
      </c>
      <c r="B177" s="8">
        <v>2023</v>
      </c>
      <c r="C177" s="9">
        <v>700.09046774673698</v>
      </c>
      <c r="D177" s="9">
        <v>445973.42341475002</v>
      </c>
    </row>
    <row r="178" spans="1:4">
      <c r="A178" s="7" t="s">
        <v>159</v>
      </c>
      <c r="B178" s="8">
        <v>2008</v>
      </c>
      <c r="C178" s="9">
        <v>220.25627587743901</v>
      </c>
      <c r="D178" s="9">
        <v>347485.48017410003</v>
      </c>
    </row>
    <row r="179" spans="1:4">
      <c r="A179" s="7" t="s">
        <v>159</v>
      </c>
      <c r="B179" s="8">
        <v>2009</v>
      </c>
      <c r="C179" s="9">
        <v>243.07185019025599</v>
      </c>
      <c r="D179" s="9">
        <v>351361.25534720003</v>
      </c>
    </row>
    <row r="180" spans="1:4">
      <c r="A180" s="7" t="s">
        <v>159</v>
      </c>
      <c r="B180" s="8">
        <v>2010</v>
      </c>
      <c r="C180" s="9">
        <v>265.753254806119</v>
      </c>
      <c r="D180" s="9">
        <v>313536.64825808402</v>
      </c>
    </row>
    <row r="181" spans="1:4">
      <c r="A181" s="7" t="s">
        <v>159</v>
      </c>
      <c r="B181" s="8">
        <v>2011</v>
      </c>
      <c r="C181" s="9">
        <v>300.32675441569199</v>
      </c>
      <c r="D181" s="9">
        <v>314068.38695761003</v>
      </c>
    </row>
    <row r="182" spans="1:4">
      <c r="A182" s="7" t="s">
        <v>159</v>
      </c>
      <c r="B182" s="8">
        <v>2012</v>
      </c>
      <c r="C182" s="9">
        <v>344.05674110733401</v>
      </c>
      <c r="D182" s="9">
        <v>319519.66030315199</v>
      </c>
    </row>
    <row r="183" spans="1:4">
      <c r="A183" s="7" t="s">
        <v>159</v>
      </c>
      <c r="B183" s="8">
        <v>2013</v>
      </c>
      <c r="C183" s="9">
        <v>247.701894375031</v>
      </c>
      <c r="D183" s="9">
        <v>287550.55026133399</v>
      </c>
    </row>
    <row r="184" spans="1:4">
      <c r="A184" s="7" t="s">
        <v>159</v>
      </c>
      <c r="B184" s="8">
        <v>2014</v>
      </c>
      <c r="C184" s="9">
        <v>281.226723268576</v>
      </c>
      <c r="D184" s="9">
        <v>287282.97879114799</v>
      </c>
    </row>
    <row r="185" spans="1:4">
      <c r="A185" s="7" t="s">
        <v>159</v>
      </c>
      <c r="B185" s="8">
        <v>2015</v>
      </c>
      <c r="C185" s="9">
        <v>253.768286755644</v>
      </c>
      <c r="D185" s="9">
        <v>269604.32972041401</v>
      </c>
    </row>
    <row r="186" spans="1:4">
      <c r="A186" s="7" t="s">
        <v>159</v>
      </c>
      <c r="B186" s="8">
        <v>2016</v>
      </c>
      <c r="C186" s="9">
        <v>247.418951607042</v>
      </c>
      <c r="D186" s="9">
        <v>267768.18688055</v>
      </c>
    </row>
    <row r="187" spans="1:4">
      <c r="A187" s="7" t="s">
        <v>159</v>
      </c>
      <c r="B187" s="8">
        <v>2017</v>
      </c>
      <c r="C187" s="9">
        <v>242.30499335088399</v>
      </c>
      <c r="D187" s="9">
        <v>272063.70917674998</v>
      </c>
    </row>
    <row r="188" spans="1:4">
      <c r="A188" s="7" t="s">
        <v>159</v>
      </c>
      <c r="B188" s="8">
        <v>2018</v>
      </c>
      <c r="C188" s="9">
        <v>249.048568631969</v>
      </c>
      <c r="D188" s="9">
        <v>275380.77242499997</v>
      </c>
    </row>
    <row r="189" spans="1:4">
      <c r="A189" s="7" t="s">
        <v>159</v>
      </c>
      <c r="B189" s="8">
        <v>2019</v>
      </c>
      <c r="C189" s="9">
        <v>256.32005420398701</v>
      </c>
      <c r="D189" s="9">
        <v>252616.09083140001</v>
      </c>
    </row>
    <row r="190" spans="1:4">
      <c r="A190" s="7" t="s">
        <v>159</v>
      </c>
      <c r="B190" s="8">
        <v>2020</v>
      </c>
      <c r="C190" s="9">
        <v>141.279426737286</v>
      </c>
      <c r="D190" s="9">
        <v>173180.7247238</v>
      </c>
    </row>
    <row r="191" spans="1:4">
      <c r="A191" s="7" t="s">
        <v>159</v>
      </c>
      <c r="B191" s="8">
        <v>2021</v>
      </c>
      <c r="C191" s="9">
        <v>152.03432190758701</v>
      </c>
      <c r="D191" s="9">
        <v>176703.71163110001</v>
      </c>
    </row>
    <row r="192" spans="1:4">
      <c r="A192" s="7" t="s">
        <v>159</v>
      </c>
      <c r="B192" s="8">
        <v>2022</v>
      </c>
      <c r="C192" s="9">
        <v>102.796584671378</v>
      </c>
      <c r="D192" s="9">
        <v>488605.68647920003</v>
      </c>
    </row>
    <row r="193" spans="1:4">
      <c r="A193" s="7" t="s">
        <v>159</v>
      </c>
      <c r="B193" s="8">
        <v>2023</v>
      </c>
      <c r="C193" s="9">
        <v>209.85120973845801</v>
      </c>
      <c r="D193" s="9">
        <v>193455.95160199999</v>
      </c>
    </row>
    <row r="194" spans="1:4">
      <c r="A194" s="7" t="s">
        <v>160</v>
      </c>
      <c r="B194" s="8">
        <v>2008</v>
      </c>
      <c r="C194" s="9">
        <v>252.10704561883099</v>
      </c>
      <c r="D194" s="9">
        <v>334352.45831030002</v>
      </c>
    </row>
    <row r="195" spans="1:4">
      <c r="A195" s="7" t="s">
        <v>160</v>
      </c>
      <c r="B195" s="8">
        <v>2009</v>
      </c>
      <c r="C195" s="9">
        <v>257.40600122515701</v>
      </c>
      <c r="D195" s="9">
        <v>385414.88939485</v>
      </c>
    </row>
    <row r="196" spans="1:4">
      <c r="A196" s="7" t="s">
        <v>160</v>
      </c>
      <c r="B196" s="8">
        <v>2010</v>
      </c>
      <c r="C196" s="9">
        <v>278.806772913781</v>
      </c>
      <c r="D196" s="9">
        <v>336154.00592329999</v>
      </c>
    </row>
    <row r="197" spans="1:4">
      <c r="A197" s="7" t="s">
        <v>160</v>
      </c>
      <c r="B197" s="8">
        <v>2011</v>
      </c>
      <c r="C197" s="9">
        <v>312.27634945118098</v>
      </c>
      <c r="D197" s="9">
        <v>353894.64267879998</v>
      </c>
    </row>
    <row r="198" spans="1:4">
      <c r="A198" s="7" t="s">
        <v>160</v>
      </c>
      <c r="B198" s="8">
        <v>2012</v>
      </c>
      <c r="C198" s="9">
        <v>335.65453513045298</v>
      </c>
      <c r="D198" s="9">
        <v>357884.45419304998</v>
      </c>
    </row>
    <row r="199" spans="1:4">
      <c r="A199" s="7" t="s">
        <v>160</v>
      </c>
      <c r="B199" s="8">
        <v>2013</v>
      </c>
      <c r="C199" s="9">
        <v>338.34398480146001</v>
      </c>
      <c r="D199" s="9">
        <v>372571.24519739999</v>
      </c>
    </row>
    <row r="200" spans="1:4">
      <c r="A200" s="7" t="s">
        <v>160</v>
      </c>
      <c r="B200" s="8">
        <v>2014</v>
      </c>
      <c r="C200" s="9">
        <v>369.680942607426</v>
      </c>
      <c r="D200" s="9">
        <v>367658.03168070002</v>
      </c>
    </row>
    <row r="201" spans="1:4">
      <c r="A201" s="7" t="s">
        <v>160</v>
      </c>
      <c r="B201" s="8">
        <v>2015</v>
      </c>
      <c r="C201" s="9">
        <v>400.490826544752</v>
      </c>
      <c r="D201" s="9">
        <v>350428.91543004999</v>
      </c>
    </row>
    <row r="202" spans="1:4">
      <c r="A202" s="7" t="s">
        <v>160</v>
      </c>
      <c r="B202" s="8">
        <v>2016</v>
      </c>
      <c r="C202" s="9">
        <v>409.98129230477798</v>
      </c>
      <c r="D202" s="9">
        <v>344961.71629999997</v>
      </c>
    </row>
    <row r="203" spans="1:4">
      <c r="A203" s="7" t="s">
        <v>160</v>
      </c>
      <c r="B203" s="8">
        <v>2017</v>
      </c>
      <c r="C203" s="9">
        <v>399.89157255500498</v>
      </c>
      <c r="D203" s="9">
        <v>336871.84496344998</v>
      </c>
    </row>
    <row r="204" spans="1:4">
      <c r="A204" s="7" t="s">
        <v>160</v>
      </c>
      <c r="B204" s="8">
        <v>2018</v>
      </c>
      <c r="C204" s="9">
        <v>409.41835851014702</v>
      </c>
      <c r="D204" s="9">
        <v>372427.45737369999</v>
      </c>
    </row>
    <row r="205" spans="1:4">
      <c r="A205" s="7" t="s">
        <v>160</v>
      </c>
      <c r="B205" s="8">
        <v>2019</v>
      </c>
      <c r="C205" s="9">
        <v>398.95785726170902</v>
      </c>
      <c r="D205" s="9">
        <v>332958.29562679998</v>
      </c>
    </row>
    <row r="206" spans="1:4">
      <c r="A206" s="7" t="s">
        <v>160</v>
      </c>
      <c r="B206" s="8">
        <v>2020</v>
      </c>
      <c r="C206" s="9">
        <v>162.56540819930899</v>
      </c>
      <c r="D206" s="9">
        <v>214281.74107640001</v>
      </c>
    </row>
    <row r="207" spans="1:4">
      <c r="A207" s="7" t="s">
        <v>160</v>
      </c>
      <c r="B207" s="8">
        <v>2021</v>
      </c>
      <c r="C207" s="9">
        <v>161.80141632531499</v>
      </c>
      <c r="D207" s="9">
        <v>202490.97729133</v>
      </c>
    </row>
    <row r="208" spans="1:4">
      <c r="A208" s="7" t="s">
        <v>160</v>
      </c>
      <c r="B208" s="8">
        <v>2022</v>
      </c>
      <c r="C208" s="9">
        <v>132.110852815182</v>
      </c>
      <c r="D208" s="9">
        <v>189479.21588536</v>
      </c>
    </row>
    <row r="209" spans="1:4">
      <c r="A209" s="7" t="s">
        <v>160</v>
      </c>
      <c r="B209" s="8">
        <v>2023</v>
      </c>
      <c r="C209" s="9">
        <v>256.37851775105503</v>
      </c>
      <c r="D209" s="9">
        <v>264880.19751099998</v>
      </c>
    </row>
    <row r="210" spans="1:4">
      <c r="A210" s="7" t="s">
        <v>161</v>
      </c>
      <c r="B210" s="8">
        <v>2008</v>
      </c>
      <c r="C210" s="9">
        <v>122.364233750354</v>
      </c>
      <c r="D210" s="9">
        <v>278340.58291445801</v>
      </c>
    </row>
    <row r="211" spans="1:4">
      <c r="A211" s="7" t="s">
        <v>161</v>
      </c>
      <c r="B211" s="8">
        <v>2009</v>
      </c>
      <c r="C211" s="9">
        <v>125.58390977910901</v>
      </c>
      <c r="D211" s="9">
        <v>303289.50579273101</v>
      </c>
    </row>
    <row r="212" spans="1:4">
      <c r="A212" s="7" t="s">
        <v>161</v>
      </c>
      <c r="B212" s="8">
        <v>2010</v>
      </c>
      <c r="C212" s="9">
        <v>142.51397474967399</v>
      </c>
      <c r="D212" s="9">
        <v>239420.0257914</v>
      </c>
    </row>
    <row r="213" spans="1:4">
      <c r="A213" s="7" t="s">
        <v>161</v>
      </c>
      <c r="B213" s="8">
        <v>2011</v>
      </c>
      <c r="C213" s="9">
        <v>155.76246317625299</v>
      </c>
      <c r="D213" s="9">
        <v>267641.46953218</v>
      </c>
    </row>
    <row r="214" spans="1:4">
      <c r="A214" s="7" t="s">
        <v>161</v>
      </c>
      <c r="B214" s="8">
        <v>2012</v>
      </c>
      <c r="C214" s="9">
        <v>165.81996852436899</v>
      </c>
      <c r="D214" s="9">
        <v>260945.76493994499</v>
      </c>
    </row>
    <row r="215" spans="1:4">
      <c r="A215" s="7" t="s">
        <v>161</v>
      </c>
      <c r="B215" s="8">
        <v>2013</v>
      </c>
      <c r="C215" s="9">
        <v>227.21846507983699</v>
      </c>
      <c r="D215" s="9">
        <v>288398.26363023999</v>
      </c>
    </row>
    <row r="216" spans="1:4">
      <c r="A216" s="7" t="s">
        <v>161</v>
      </c>
      <c r="B216" s="8">
        <v>2014</v>
      </c>
      <c r="C216" s="9">
        <v>282.40541377500102</v>
      </c>
      <c r="D216" s="9">
        <v>273620.32592848002</v>
      </c>
    </row>
    <row r="217" spans="1:4">
      <c r="A217" s="7" t="s">
        <v>161</v>
      </c>
      <c r="B217" s="8">
        <v>2015</v>
      </c>
      <c r="C217" s="9">
        <v>297.60417859924098</v>
      </c>
      <c r="D217" s="9">
        <v>265598.41857265501</v>
      </c>
    </row>
    <row r="218" spans="1:4">
      <c r="A218" s="7" t="s">
        <v>161</v>
      </c>
      <c r="B218" s="8">
        <v>2016</v>
      </c>
      <c r="C218" s="9">
        <v>311.40381121803603</v>
      </c>
      <c r="D218" s="9">
        <v>253455.03859941801</v>
      </c>
    </row>
    <row r="219" spans="1:4">
      <c r="A219" s="7" t="s">
        <v>161</v>
      </c>
      <c r="B219" s="8">
        <v>2017</v>
      </c>
      <c r="C219" s="9">
        <v>376.02218145708099</v>
      </c>
      <c r="D219" s="9">
        <v>262286.81118259003</v>
      </c>
    </row>
    <row r="220" spans="1:4">
      <c r="A220" s="7" t="s">
        <v>161</v>
      </c>
      <c r="B220" s="8">
        <v>2018</v>
      </c>
      <c r="C220" s="9">
        <v>435.70808430246899</v>
      </c>
      <c r="D220" s="9">
        <v>277194.68601363298</v>
      </c>
    </row>
    <row r="221" spans="1:4">
      <c r="A221" s="7" t="s">
        <v>161</v>
      </c>
      <c r="B221" s="8">
        <v>2019</v>
      </c>
      <c r="C221" s="9">
        <v>462.40358312589098</v>
      </c>
      <c r="D221" s="9">
        <v>292190.63881901</v>
      </c>
    </row>
    <row r="222" spans="1:4">
      <c r="A222" s="7" t="s">
        <v>161</v>
      </c>
      <c r="B222" s="8">
        <v>2020</v>
      </c>
      <c r="C222" s="9">
        <v>282.95236692949902</v>
      </c>
      <c r="D222" s="9">
        <v>202801.13842455999</v>
      </c>
    </row>
    <row r="223" spans="1:4">
      <c r="A223" s="7" t="s">
        <v>161</v>
      </c>
      <c r="B223" s="8">
        <v>2021</v>
      </c>
      <c r="C223" s="9">
        <v>296.55442830535202</v>
      </c>
      <c r="D223" s="9">
        <v>237903.308727528</v>
      </c>
    </row>
    <row r="224" spans="1:4">
      <c r="A224" s="7" t="s">
        <v>161</v>
      </c>
      <c r="B224" s="8">
        <v>2022</v>
      </c>
      <c r="C224" s="9">
        <v>185.99863073599701</v>
      </c>
      <c r="D224" s="9">
        <v>185032.88047616399</v>
      </c>
    </row>
    <row r="225" spans="1:4">
      <c r="A225" s="7" t="s">
        <v>161</v>
      </c>
      <c r="B225" s="8">
        <v>2023</v>
      </c>
      <c r="C225" s="9">
        <v>366.57253269635999</v>
      </c>
      <c r="D225" s="9">
        <v>261210.577468</v>
      </c>
    </row>
    <row r="226" spans="1:4">
      <c r="A226" s="7" t="s">
        <v>162</v>
      </c>
      <c r="B226" s="8">
        <v>2008</v>
      </c>
      <c r="C226" s="9">
        <v>355.90547002918299</v>
      </c>
      <c r="D226" s="9">
        <v>728765.82529418601</v>
      </c>
    </row>
    <row r="227" spans="1:4">
      <c r="A227" s="7" t="s">
        <v>162</v>
      </c>
      <c r="B227" s="8">
        <v>2009</v>
      </c>
      <c r="C227" s="9">
        <v>406.650594957274</v>
      </c>
      <c r="D227" s="9">
        <v>736168.56148511404</v>
      </c>
    </row>
    <row r="228" spans="1:4">
      <c r="A228" s="7" t="s">
        <v>162</v>
      </c>
      <c r="B228" s="8">
        <v>2010</v>
      </c>
      <c r="C228" s="9">
        <v>446.63741891741398</v>
      </c>
      <c r="D228" s="9">
        <v>718191.00263657805</v>
      </c>
    </row>
    <row r="229" spans="1:4">
      <c r="A229" s="7" t="s">
        <v>162</v>
      </c>
      <c r="B229" s="8">
        <v>2011</v>
      </c>
      <c r="C229" s="9">
        <v>487.01949743658599</v>
      </c>
      <c r="D229" s="9">
        <v>747702.32066710002</v>
      </c>
    </row>
    <row r="230" spans="1:4">
      <c r="A230" s="7" t="s">
        <v>162</v>
      </c>
      <c r="B230" s="8">
        <v>2012</v>
      </c>
      <c r="C230" s="9">
        <v>592.21543353069706</v>
      </c>
      <c r="D230" s="9">
        <v>690318.34579425002</v>
      </c>
    </row>
    <row r="231" spans="1:4">
      <c r="A231" s="7" t="s">
        <v>162</v>
      </c>
      <c r="B231" s="8">
        <v>2013</v>
      </c>
      <c r="C231" s="9">
        <v>523.69123331798698</v>
      </c>
      <c r="D231" s="9">
        <v>620015.31878574996</v>
      </c>
    </row>
    <row r="232" spans="1:4">
      <c r="A232" s="7" t="s">
        <v>162</v>
      </c>
      <c r="B232" s="8">
        <v>2014</v>
      </c>
      <c r="C232" s="9">
        <v>587.62596314180598</v>
      </c>
      <c r="D232" s="9">
        <v>592673.82684144995</v>
      </c>
    </row>
    <row r="233" spans="1:4">
      <c r="A233" s="7" t="s">
        <v>162</v>
      </c>
      <c r="B233" s="8">
        <v>2015</v>
      </c>
      <c r="C233" s="9">
        <v>662.21537130309105</v>
      </c>
      <c r="D233" s="9">
        <v>604510.24158475001</v>
      </c>
    </row>
    <row r="234" spans="1:4">
      <c r="A234" s="7" t="s">
        <v>162</v>
      </c>
      <c r="B234" s="8">
        <v>2016</v>
      </c>
      <c r="C234" s="9">
        <v>731.32577591364304</v>
      </c>
      <c r="D234" s="9">
        <v>613499.86698519997</v>
      </c>
    </row>
    <row r="235" spans="1:4">
      <c r="A235" s="7" t="s">
        <v>162</v>
      </c>
      <c r="B235" s="8">
        <v>2017</v>
      </c>
      <c r="C235" s="9">
        <v>736.03658410361902</v>
      </c>
      <c r="D235" s="9">
        <v>579126.27498314995</v>
      </c>
    </row>
    <row r="236" spans="1:4">
      <c r="A236" s="7" t="s">
        <v>162</v>
      </c>
      <c r="B236" s="8">
        <v>2018</v>
      </c>
      <c r="C236" s="9">
        <v>749.44314088098895</v>
      </c>
      <c r="D236" s="9">
        <v>549849.26839434996</v>
      </c>
    </row>
    <row r="237" spans="1:4">
      <c r="A237" s="7" t="s">
        <v>162</v>
      </c>
      <c r="B237" s="8">
        <v>2019</v>
      </c>
      <c r="C237" s="9">
        <v>994.15676226262599</v>
      </c>
      <c r="D237" s="9">
        <v>556838.25328980002</v>
      </c>
    </row>
    <row r="238" spans="1:4">
      <c r="A238" s="7" t="s">
        <v>162</v>
      </c>
      <c r="B238" s="8">
        <v>2020</v>
      </c>
      <c r="C238" s="9">
        <v>372.55250095870002</v>
      </c>
      <c r="D238" s="9">
        <v>323309.56153292902</v>
      </c>
    </row>
    <row r="239" spans="1:4">
      <c r="A239" s="7" t="s">
        <v>162</v>
      </c>
      <c r="B239" s="8">
        <v>2021</v>
      </c>
      <c r="C239" s="9">
        <v>460.18326010282999</v>
      </c>
      <c r="D239" s="9">
        <v>527173.94965782203</v>
      </c>
    </row>
    <row r="240" spans="1:4">
      <c r="A240" s="7" t="s">
        <v>162</v>
      </c>
      <c r="B240" s="8">
        <v>2022</v>
      </c>
      <c r="C240" s="9">
        <v>357.50246051750401</v>
      </c>
      <c r="D240" s="9">
        <v>279641.91944837797</v>
      </c>
    </row>
    <row r="241" spans="1:4">
      <c r="A241" s="7" t="s">
        <v>162</v>
      </c>
      <c r="B241" s="8">
        <v>2023</v>
      </c>
      <c r="C241" s="9">
        <v>1070.9290056561299</v>
      </c>
      <c r="D241" s="9">
        <v>479328.97235672298</v>
      </c>
    </row>
    <row r="242" spans="1:4">
      <c r="A242" s="7" t="s">
        <v>163</v>
      </c>
      <c r="B242" s="8">
        <v>2008</v>
      </c>
      <c r="C242" s="9">
        <v>274.757514052462</v>
      </c>
      <c r="D242" s="9">
        <v>595121.81071840995</v>
      </c>
    </row>
    <row r="243" spans="1:4">
      <c r="A243" s="7" t="s">
        <v>163</v>
      </c>
      <c r="B243" s="8">
        <v>2009</v>
      </c>
      <c r="C243" s="9">
        <v>302.33759309251099</v>
      </c>
      <c r="D243" s="9">
        <v>587939.11612043995</v>
      </c>
    </row>
    <row r="244" spans="1:4">
      <c r="A244" s="7" t="s">
        <v>163</v>
      </c>
      <c r="B244" s="8">
        <v>2010</v>
      </c>
      <c r="C244" s="9">
        <v>337.63294840995502</v>
      </c>
      <c r="D244" s="9">
        <v>377298.532849218</v>
      </c>
    </row>
    <row r="245" spans="1:4">
      <c r="A245" s="7" t="s">
        <v>163</v>
      </c>
      <c r="B245" s="8">
        <v>2011</v>
      </c>
      <c r="C245" s="9">
        <v>380.11770801023999</v>
      </c>
      <c r="D245" s="9">
        <v>330753.77779239998</v>
      </c>
    </row>
    <row r="246" spans="1:4">
      <c r="A246" s="7" t="s">
        <v>163</v>
      </c>
      <c r="B246" s="8">
        <v>2012</v>
      </c>
      <c r="C246" s="9">
        <v>409.76670903833599</v>
      </c>
      <c r="D246" s="9">
        <v>328903.81013539998</v>
      </c>
    </row>
    <row r="247" spans="1:4">
      <c r="A247" s="7" t="s">
        <v>163</v>
      </c>
      <c r="B247" s="8">
        <v>2013</v>
      </c>
      <c r="C247" s="9">
        <v>309.18626910650801</v>
      </c>
      <c r="D247" s="9">
        <v>319551.03049530002</v>
      </c>
    </row>
    <row r="248" spans="1:4">
      <c r="A248" s="7" t="s">
        <v>163</v>
      </c>
      <c r="B248" s="8">
        <v>2014</v>
      </c>
      <c r="C248" s="9">
        <v>358.26997493657598</v>
      </c>
      <c r="D248" s="9">
        <v>258992.75308910001</v>
      </c>
    </row>
    <row r="249" spans="1:4">
      <c r="A249" s="7" t="s">
        <v>163</v>
      </c>
      <c r="B249" s="8">
        <v>2015</v>
      </c>
      <c r="C249" s="9">
        <v>354.692725432229</v>
      </c>
      <c r="D249" s="9">
        <v>263753.77894865</v>
      </c>
    </row>
    <row r="250" spans="1:4">
      <c r="A250" s="7" t="s">
        <v>163</v>
      </c>
      <c r="B250" s="8">
        <v>2016</v>
      </c>
      <c r="C250" s="9">
        <v>365.49809870210299</v>
      </c>
      <c r="D250" s="9">
        <v>360989.44722585002</v>
      </c>
    </row>
    <row r="251" spans="1:4">
      <c r="A251" s="7" t="s">
        <v>163</v>
      </c>
      <c r="B251" s="8">
        <v>2017</v>
      </c>
      <c r="C251" s="9">
        <v>404.87858612676303</v>
      </c>
      <c r="D251" s="9">
        <v>356390.55944965</v>
      </c>
    </row>
    <row r="252" spans="1:4">
      <c r="A252" s="7" t="s">
        <v>163</v>
      </c>
      <c r="B252" s="8">
        <v>2018</v>
      </c>
      <c r="C252" s="9">
        <v>446.73580451177401</v>
      </c>
      <c r="D252" s="9">
        <v>349443.39341115003</v>
      </c>
    </row>
    <row r="253" spans="1:4">
      <c r="A253" s="7" t="s">
        <v>163</v>
      </c>
      <c r="B253" s="8">
        <v>2019</v>
      </c>
      <c r="C253" s="9">
        <v>451.68467142110802</v>
      </c>
      <c r="D253" s="9">
        <v>353524.08219435002</v>
      </c>
    </row>
    <row r="254" spans="1:4">
      <c r="A254" s="7" t="s">
        <v>163</v>
      </c>
      <c r="B254" s="8">
        <v>2020</v>
      </c>
      <c r="C254" s="9">
        <v>236.32762938465899</v>
      </c>
      <c r="D254" s="9">
        <v>233530.98656938301</v>
      </c>
    </row>
    <row r="255" spans="1:4">
      <c r="A255" s="7" t="s">
        <v>163</v>
      </c>
      <c r="B255" s="8">
        <v>2021</v>
      </c>
      <c r="C255" s="9">
        <v>268.30818545438501</v>
      </c>
      <c r="D255" s="9">
        <v>201345.07153345601</v>
      </c>
    </row>
    <row r="256" spans="1:4">
      <c r="A256" s="7" t="s">
        <v>163</v>
      </c>
      <c r="B256" s="8">
        <v>2022</v>
      </c>
      <c r="C256" s="9">
        <v>161.545608893246</v>
      </c>
      <c r="D256" s="9">
        <v>153217.70962038799</v>
      </c>
    </row>
    <row r="257" spans="1:4">
      <c r="A257" s="7" t="s">
        <v>163</v>
      </c>
      <c r="B257" s="8">
        <v>2023</v>
      </c>
      <c r="C257" s="9">
        <v>413.70845181045502</v>
      </c>
      <c r="D257" s="9">
        <v>266712.13262724603</v>
      </c>
    </row>
    <row r="258" spans="1:4">
      <c r="A258" s="7" t="s">
        <v>164</v>
      </c>
      <c r="B258" s="8">
        <v>2008</v>
      </c>
      <c r="C258" s="9">
        <v>208.14071687824801</v>
      </c>
      <c r="D258" s="9">
        <v>361379.41378624999</v>
      </c>
    </row>
    <row r="259" spans="1:4">
      <c r="A259" s="7" t="s">
        <v>164</v>
      </c>
      <c r="B259" s="8">
        <v>2009</v>
      </c>
      <c r="C259" s="9">
        <v>205.006391890044</v>
      </c>
      <c r="D259" s="9">
        <v>379679.1695208</v>
      </c>
    </row>
    <row r="260" spans="1:4">
      <c r="A260" s="7" t="s">
        <v>164</v>
      </c>
      <c r="B260" s="8">
        <v>2010</v>
      </c>
      <c r="C260" s="9">
        <v>257.64767096878001</v>
      </c>
      <c r="D260" s="9">
        <v>325013.3793725</v>
      </c>
    </row>
    <row r="261" spans="1:4">
      <c r="A261" s="7" t="s">
        <v>164</v>
      </c>
      <c r="B261" s="8">
        <v>2011</v>
      </c>
      <c r="C261" s="9">
        <v>288.2153931876</v>
      </c>
      <c r="D261" s="9">
        <v>296783.74329710001</v>
      </c>
    </row>
    <row r="262" spans="1:4">
      <c r="A262" s="7" t="s">
        <v>164</v>
      </c>
      <c r="B262" s="8">
        <v>2012</v>
      </c>
      <c r="C262" s="9">
        <v>318.10859045036398</v>
      </c>
      <c r="D262" s="9">
        <v>290278.63324160001</v>
      </c>
    </row>
    <row r="263" spans="1:4">
      <c r="A263" s="7" t="s">
        <v>164</v>
      </c>
      <c r="B263" s="8">
        <v>2013</v>
      </c>
      <c r="C263" s="9">
        <v>261.75480605413998</v>
      </c>
      <c r="D263" s="9">
        <v>279721.99388825003</v>
      </c>
    </row>
    <row r="264" spans="1:4">
      <c r="A264" s="7" t="s">
        <v>164</v>
      </c>
      <c r="B264" s="8">
        <v>2014</v>
      </c>
      <c r="C264" s="9">
        <v>310.19756778909698</v>
      </c>
      <c r="D264" s="9">
        <v>342144.37224135001</v>
      </c>
    </row>
    <row r="265" spans="1:4">
      <c r="A265" s="7" t="s">
        <v>164</v>
      </c>
      <c r="B265" s="8">
        <v>2015</v>
      </c>
      <c r="C265" s="9">
        <v>322.49640085724201</v>
      </c>
      <c r="D265" s="9">
        <v>300927.32656775002</v>
      </c>
    </row>
    <row r="266" spans="1:4">
      <c r="A266" s="7" t="s">
        <v>164</v>
      </c>
      <c r="B266" s="8">
        <v>2016</v>
      </c>
      <c r="C266" s="9">
        <v>322.31665893816103</v>
      </c>
      <c r="D266" s="9">
        <v>314977.89890695002</v>
      </c>
    </row>
    <row r="267" spans="1:4">
      <c r="A267" s="7" t="s">
        <v>164</v>
      </c>
      <c r="B267" s="8">
        <v>2017</v>
      </c>
      <c r="C267" s="9">
        <v>863.81512357027805</v>
      </c>
      <c r="D267" s="9">
        <v>402828.183815</v>
      </c>
    </row>
    <row r="268" spans="1:4">
      <c r="A268" s="7" t="s">
        <v>164</v>
      </c>
      <c r="B268" s="8">
        <v>2018</v>
      </c>
      <c r="C268" s="9">
        <v>869.19186723339305</v>
      </c>
      <c r="D268" s="9">
        <v>400339.03714515001</v>
      </c>
    </row>
    <row r="269" spans="1:4">
      <c r="A269" s="7" t="s">
        <v>164</v>
      </c>
      <c r="B269" s="8">
        <v>2019</v>
      </c>
      <c r="C269" s="9">
        <v>355.61124684179401</v>
      </c>
      <c r="D269" s="9">
        <v>352329.10547452897</v>
      </c>
    </row>
    <row r="270" spans="1:4">
      <c r="A270" s="7" t="s">
        <v>164</v>
      </c>
      <c r="B270" s="8">
        <v>2020</v>
      </c>
      <c r="C270" s="9">
        <v>169.05275093897299</v>
      </c>
      <c r="D270" s="9">
        <v>184559.8312165</v>
      </c>
    </row>
    <row r="271" spans="1:4">
      <c r="A271" s="7" t="s">
        <v>164</v>
      </c>
      <c r="B271" s="8">
        <v>2021</v>
      </c>
      <c r="C271" s="9">
        <v>220.286922417856</v>
      </c>
      <c r="D271" s="9">
        <v>193384.510766789</v>
      </c>
    </row>
    <row r="272" spans="1:4">
      <c r="A272" s="7" t="s">
        <v>164</v>
      </c>
      <c r="B272" s="8">
        <v>2022</v>
      </c>
      <c r="C272" s="9">
        <v>149.67979220011301</v>
      </c>
      <c r="D272" s="9">
        <v>173711.536392793</v>
      </c>
    </row>
    <row r="273" spans="1:4">
      <c r="A273" s="7" t="s">
        <v>164</v>
      </c>
      <c r="B273" s="8">
        <v>2023</v>
      </c>
      <c r="C273" s="9">
        <v>293.02910477631201</v>
      </c>
      <c r="D273" s="9">
        <v>229314.15902125</v>
      </c>
    </row>
    <row r="274" spans="1:4">
      <c r="A274" s="7" t="s">
        <v>165</v>
      </c>
      <c r="B274" s="8">
        <v>2008</v>
      </c>
      <c r="C274" s="9">
        <v>212.55941614194899</v>
      </c>
      <c r="D274" s="9">
        <v>492286.56953430001</v>
      </c>
    </row>
    <row r="275" spans="1:4">
      <c r="A275" s="7" t="s">
        <v>165</v>
      </c>
      <c r="B275" s="8">
        <v>2009</v>
      </c>
      <c r="C275" s="9">
        <v>232.665174664696</v>
      </c>
      <c r="D275" s="9">
        <v>537014.99246484996</v>
      </c>
    </row>
    <row r="276" spans="1:4">
      <c r="A276" s="7" t="s">
        <v>165</v>
      </c>
      <c r="B276" s="8">
        <v>2010</v>
      </c>
      <c r="C276" s="9">
        <v>267.61268627714799</v>
      </c>
      <c r="D276" s="9">
        <v>424486.4734745</v>
      </c>
    </row>
    <row r="277" spans="1:4">
      <c r="A277" s="7" t="s">
        <v>165</v>
      </c>
      <c r="B277" s="8">
        <v>2011</v>
      </c>
      <c r="C277" s="9">
        <v>302.538088350831</v>
      </c>
      <c r="D277" s="9">
        <v>469095.23459910002</v>
      </c>
    </row>
    <row r="278" spans="1:4">
      <c r="A278" s="7" t="s">
        <v>165</v>
      </c>
      <c r="B278" s="8">
        <v>2012</v>
      </c>
      <c r="C278" s="9">
        <v>327.01159119091199</v>
      </c>
      <c r="D278" s="9">
        <v>479854.75138715003</v>
      </c>
    </row>
    <row r="279" spans="1:4">
      <c r="A279" s="7" t="s">
        <v>165</v>
      </c>
      <c r="B279" s="8">
        <v>2013</v>
      </c>
      <c r="C279" s="9">
        <v>321.79143367797099</v>
      </c>
      <c r="D279" s="9">
        <v>427419.3382995</v>
      </c>
    </row>
    <row r="280" spans="1:4">
      <c r="A280" s="7" t="s">
        <v>165</v>
      </c>
      <c r="B280" s="8">
        <v>2014</v>
      </c>
      <c r="C280" s="9">
        <v>361.60447124439798</v>
      </c>
      <c r="D280" s="9">
        <v>406654.78086514998</v>
      </c>
    </row>
    <row r="281" spans="1:4">
      <c r="A281" s="7" t="s">
        <v>165</v>
      </c>
      <c r="B281" s="8">
        <v>2015</v>
      </c>
      <c r="C281" s="9">
        <v>362.364230797353</v>
      </c>
      <c r="D281" s="9">
        <v>398925.68945454998</v>
      </c>
    </row>
    <row r="282" spans="1:4">
      <c r="A282" s="7" t="s">
        <v>165</v>
      </c>
      <c r="B282" s="8">
        <v>2016</v>
      </c>
      <c r="C282" s="9">
        <v>380.187337293616</v>
      </c>
      <c r="D282" s="9">
        <v>393202.57187594997</v>
      </c>
    </row>
    <row r="283" spans="1:4">
      <c r="A283" s="7" t="s">
        <v>165</v>
      </c>
      <c r="B283" s="8">
        <v>2017</v>
      </c>
      <c r="C283" s="9">
        <v>393.35868192298</v>
      </c>
      <c r="D283" s="9">
        <v>370392.35044459999</v>
      </c>
    </row>
    <row r="284" spans="1:4">
      <c r="A284" s="7" t="s">
        <v>165</v>
      </c>
      <c r="B284" s="8">
        <v>2018</v>
      </c>
      <c r="C284" s="9">
        <v>415.61674810534299</v>
      </c>
      <c r="D284" s="9">
        <v>329197.45087955002</v>
      </c>
    </row>
    <row r="285" spans="1:4">
      <c r="A285" s="7" t="s">
        <v>165</v>
      </c>
      <c r="B285" s="8">
        <v>2019</v>
      </c>
      <c r="C285" s="9">
        <v>426.43910296716501</v>
      </c>
      <c r="D285" s="9">
        <v>310263.36478825001</v>
      </c>
    </row>
    <row r="286" spans="1:4">
      <c r="A286" s="7" t="s">
        <v>165</v>
      </c>
      <c r="B286" s="8">
        <v>2020</v>
      </c>
      <c r="C286" s="9">
        <v>278.05232933981898</v>
      </c>
      <c r="D286" s="9">
        <v>224649.11844575001</v>
      </c>
    </row>
    <row r="287" spans="1:4">
      <c r="A287" s="7" t="s">
        <v>165</v>
      </c>
      <c r="B287" s="8">
        <v>2021</v>
      </c>
      <c r="C287" s="9">
        <v>262.24386098466198</v>
      </c>
      <c r="D287" s="9">
        <v>212333.53825300001</v>
      </c>
    </row>
    <row r="288" spans="1:4">
      <c r="A288" s="7" t="s">
        <v>165</v>
      </c>
      <c r="B288" s="8">
        <v>2022</v>
      </c>
      <c r="C288" s="9">
        <v>188.437456513949</v>
      </c>
      <c r="D288" s="9">
        <v>188412.37450549999</v>
      </c>
    </row>
    <row r="289" spans="1:4">
      <c r="A289" s="7" t="s">
        <v>165</v>
      </c>
      <c r="B289" s="8">
        <v>2023</v>
      </c>
      <c r="C289" s="9">
        <v>357.27681392477098</v>
      </c>
      <c r="D289" s="9">
        <v>272052.56722600001</v>
      </c>
    </row>
    <row r="290" spans="1:4">
      <c r="A290" s="7" t="s">
        <v>166</v>
      </c>
      <c r="B290" s="8">
        <v>2008</v>
      </c>
      <c r="C290" s="9">
        <v>1036.9279426696301</v>
      </c>
      <c r="D290" s="9">
        <v>858360.44819485</v>
      </c>
    </row>
    <row r="291" spans="1:4">
      <c r="A291" s="7" t="s">
        <v>166</v>
      </c>
      <c r="B291" s="8">
        <v>2009</v>
      </c>
      <c r="C291" s="9">
        <v>1179.0688728227101</v>
      </c>
      <c r="D291" s="9">
        <v>901780.98067574995</v>
      </c>
    </row>
    <row r="292" spans="1:4">
      <c r="A292" s="7" t="s">
        <v>166</v>
      </c>
      <c r="B292" s="8">
        <v>2010</v>
      </c>
      <c r="C292" s="9">
        <v>1388.0755200122001</v>
      </c>
      <c r="D292" s="9">
        <v>1021642.669247</v>
      </c>
    </row>
    <row r="293" spans="1:4">
      <c r="A293" s="7" t="s">
        <v>166</v>
      </c>
      <c r="B293" s="8">
        <v>2011</v>
      </c>
      <c r="C293" s="9">
        <v>1559.57938533434</v>
      </c>
      <c r="D293" s="9">
        <v>998496.6005224</v>
      </c>
    </row>
    <row r="294" spans="1:4">
      <c r="A294" s="7" t="s">
        <v>166</v>
      </c>
      <c r="B294" s="8">
        <v>2012</v>
      </c>
      <c r="C294" s="9">
        <v>1742.9385139144799</v>
      </c>
      <c r="D294" s="9">
        <v>1006112.005659</v>
      </c>
    </row>
    <row r="295" spans="1:4">
      <c r="A295" s="7" t="s">
        <v>166</v>
      </c>
      <c r="B295" s="8">
        <v>2013</v>
      </c>
      <c r="C295" s="9">
        <v>1626.45819906099</v>
      </c>
      <c r="D295" s="9">
        <v>1028780.35277925</v>
      </c>
    </row>
    <row r="296" spans="1:4">
      <c r="A296" s="7" t="s">
        <v>166</v>
      </c>
      <c r="B296" s="8">
        <v>2014</v>
      </c>
      <c r="C296" s="9">
        <v>1863.37672298909</v>
      </c>
      <c r="D296" s="9">
        <v>956459.99570850004</v>
      </c>
    </row>
    <row r="297" spans="1:4">
      <c r="A297" s="7" t="s">
        <v>166</v>
      </c>
      <c r="B297" s="8">
        <v>2015</v>
      </c>
      <c r="C297" s="9">
        <v>1898.92462505037</v>
      </c>
      <c r="D297" s="9">
        <v>891663.37348029995</v>
      </c>
    </row>
    <row r="298" spans="1:4">
      <c r="A298" s="7" t="s">
        <v>166</v>
      </c>
      <c r="B298" s="8">
        <v>2016</v>
      </c>
      <c r="C298" s="9">
        <v>2039.2825110697099</v>
      </c>
      <c r="D298" s="9">
        <v>1015148.8543426</v>
      </c>
    </row>
    <row r="299" spans="1:4">
      <c r="A299" s="7" t="s">
        <v>166</v>
      </c>
      <c r="B299" s="8">
        <v>2017</v>
      </c>
      <c r="C299" s="9">
        <v>2206.0832629461602</v>
      </c>
      <c r="D299" s="9">
        <v>943116.91302920005</v>
      </c>
    </row>
    <row r="300" spans="1:4">
      <c r="A300" s="7" t="s">
        <v>166</v>
      </c>
      <c r="B300" s="8">
        <v>2018</v>
      </c>
      <c r="C300" s="9">
        <v>2471.2443021260501</v>
      </c>
      <c r="D300" s="9">
        <v>1157219.3166385</v>
      </c>
    </row>
    <row r="301" spans="1:4">
      <c r="A301" s="7" t="s">
        <v>166</v>
      </c>
      <c r="B301" s="8">
        <v>2019</v>
      </c>
      <c r="C301" s="9">
        <v>2672.0470390196901</v>
      </c>
      <c r="D301" s="9">
        <v>916987.42537860002</v>
      </c>
    </row>
    <row r="302" spans="1:4">
      <c r="A302" s="7" t="s">
        <v>166</v>
      </c>
      <c r="B302" s="8">
        <v>2020</v>
      </c>
      <c r="C302" s="9">
        <v>1437.9951985529999</v>
      </c>
      <c r="D302" s="9">
        <v>555165.60525675002</v>
      </c>
    </row>
    <row r="303" spans="1:4">
      <c r="A303" s="7" t="s">
        <v>166</v>
      </c>
      <c r="B303" s="8">
        <v>2021</v>
      </c>
      <c r="C303" s="9">
        <v>1376.9104230026701</v>
      </c>
      <c r="D303" s="9">
        <v>550212.01428799995</v>
      </c>
    </row>
    <row r="304" spans="1:4">
      <c r="A304" s="7" t="s">
        <v>166</v>
      </c>
      <c r="B304" s="8">
        <v>2022</v>
      </c>
      <c r="C304" s="9">
        <v>892.51771622379704</v>
      </c>
      <c r="D304" s="9">
        <v>451337.60591099999</v>
      </c>
    </row>
    <row r="305" spans="1:4">
      <c r="A305" s="7" t="s">
        <v>166</v>
      </c>
      <c r="B305" s="8">
        <v>2023</v>
      </c>
      <c r="C305" s="9">
        <v>2197.61460069758</v>
      </c>
      <c r="D305" s="9">
        <v>721835.62978800002</v>
      </c>
    </row>
    <row r="306" spans="1:4">
      <c r="A306" s="7" t="s">
        <v>179</v>
      </c>
      <c r="B306" s="8">
        <v>2008</v>
      </c>
      <c r="C306" s="9">
        <v>235.70567970562001</v>
      </c>
      <c r="D306" s="9">
        <v>330930.7814181</v>
      </c>
    </row>
    <row r="307" spans="1:4">
      <c r="A307" s="7" t="s">
        <v>179</v>
      </c>
      <c r="B307" s="8">
        <v>2009</v>
      </c>
      <c r="C307" s="9">
        <v>277.46963221068597</v>
      </c>
      <c r="D307" s="9">
        <v>388171.54676055</v>
      </c>
    </row>
    <row r="308" spans="1:4">
      <c r="A308" s="7" t="s">
        <v>179</v>
      </c>
      <c r="B308" s="8">
        <v>2010</v>
      </c>
      <c r="C308" s="9">
        <v>315.60164994317802</v>
      </c>
      <c r="D308" s="9">
        <v>346174.30586919998</v>
      </c>
    </row>
    <row r="309" spans="1:4">
      <c r="A309" s="7" t="s">
        <v>179</v>
      </c>
      <c r="B309" s="8">
        <v>2011</v>
      </c>
      <c r="C309" s="9">
        <v>356.61338927656101</v>
      </c>
      <c r="D309" s="9">
        <v>311863.78746989998</v>
      </c>
    </row>
    <row r="310" spans="1:4">
      <c r="A310" s="7" t="s">
        <v>179</v>
      </c>
      <c r="B310" s="8">
        <v>2012</v>
      </c>
      <c r="C310" s="9">
        <v>390.57244755659298</v>
      </c>
      <c r="D310" s="9">
        <v>321011.33837548998</v>
      </c>
    </row>
    <row r="311" spans="1:4">
      <c r="A311" s="7" t="s">
        <v>179</v>
      </c>
      <c r="B311" s="8">
        <v>2013</v>
      </c>
      <c r="C311" s="9">
        <v>336.41981074627</v>
      </c>
      <c r="D311" s="9">
        <v>341517.45885937999</v>
      </c>
    </row>
    <row r="312" spans="1:4">
      <c r="A312" s="7" t="s">
        <v>179</v>
      </c>
      <c r="B312" s="8">
        <v>2014</v>
      </c>
      <c r="C312" s="9">
        <v>387.40982071104702</v>
      </c>
      <c r="D312" s="9">
        <v>347279.52307408</v>
      </c>
    </row>
    <row r="313" spans="1:4">
      <c r="A313" s="7" t="s">
        <v>179</v>
      </c>
      <c r="B313" s="8">
        <v>2015</v>
      </c>
      <c r="C313" s="9">
        <v>419.60588954701802</v>
      </c>
      <c r="D313" s="9">
        <v>337773.63478322001</v>
      </c>
    </row>
    <row r="314" spans="1:4">
      <c r="A314" s="7" t="s">
        <v>179</v>
      </c>
      <c r="B314" s="8">
        <v>2016</v>
      </c>
      <c r="C314" s="9">
        <v>452.13173799204998</v>
      </c>
      <c r="D314" s="9">
        <v>376000.94115590001</v>
      </c>
    </row>
    <row r="315" spans="1:4">
      <c r="A315" s="7" t="s">
        <v>179</v>
      </c>
      <c r="B315" s="8">
        <v>2017</v>
      </c>
      <c r="C315" s="9">
        <v>524.63333072332398</v>
      </c>
      <c r="D315" s="9">
        <v>349667.45409979997</v>
      </c>
    </row>
    <row r="316" spans="1:4">
      <c r="A316" s="7" t="s">
        <v>179</v>
      </c>
      <c r="B316" s="8">
        <v>2018</v>
      </c>
      <c r="C316" s="9">
        <v>589.47598957390903</v>
      </c>
      <c r="D316" s="9">
        <v>352702.66361511999</v>
      </c>
    </row>
    <row r="317" spans="1:4">
      <c r="A317" s="7" t="s">
        <v>179</v>
      </c>
      <c r="B317" s="8">
        <v>2019</v>
      </c>
      <c r="C317" s="9">
        <v>630.01836871889304</v>
      </c>
      <c r="D317" s="9">
        <v>310913.937413198</v>
      </c>
    </row>
    <row r="318" spans="1:4">
      <c r="A318" s="7" t="s">
        <v>179</v>
      </c>
      <c r="B318" s="8">
        <v>2020</v>
      </c>
      <c r="C318" s="9">
        <v>362.56531403608102</v>
      </c>
      <c r="D318" s="9">
        <v>219121.07921246401</v>
      </c>
    </row>
    <row r="319" spans="1:4">
      <c r="A319" s="7" t="s">
        <v>179</v>
      </c>
      <c r="B319" s="8">
        <v>2021</v>
      </c>
      <c r="C319" s="9">
        <v>374.46791981534301</v>
      </c>
      <c r="D319" s="9">
        <v>217280.68319631999</v>
      </c>
    </row>
    <row r="320" spans="1:4">
      <c r="A320" s="7" t="s">
        <v>179</v>
      </c>
      <c r="B320" s="8">
        <v>2022</v>
      </c>
      <c r="C320" s="9">
        <v>225.51402475954501</v>
      </c>
      <c r="D320" s="9">
        <v>339784.98062839999</v>
      </c>
    </row>
    <row r="321" spans="1:4">
      <c r="A321" s="7" t="s">
        <v>179</v>
      </c>
      <c r="B321" s="8">
        <v>2023</v>
      </c>
      <c r="C321" s="9">
        <v>477.509442337699</v>
      </c>
      <c r="D321" s="9">
        <v>258716.99456125</v>
      </c>
    </row>
    <row r="322" spans="1:4">
      <c r="A322" s="7" t="s">
        <v>168</v>
      </c>
      <c r="B322" s="8">
        <v>2008</v>
      </c>
      <c r="C322" s="9">
        <v>267.17398463951901</v>
      </c>
      <c r="D322" s="9">
        <v>304437.91866550001</v>
      </c>
    </row>
    <row r="323" spans="1:4">
      <c r="A323" s="7" t="s">
        <v>168</v>
      </c>
      <c r="B323" s="8">
        <v>2009</v>
      </c>
      <c r="C323" s="9">
        <v>242.88729872365701</v>
      </c>
      <c r="D323" s="9">
        <v>285749.39497835003</v>
      </c>
    </row>
    <row r="324" spans="1:4">
      <c r="A324" s="7" t="s">
        <v>168</v>
      </c>
      <c r="B324" s="8">
        <v>2010</v>
      </c>
      <c r="C324" s="9">
        <v>260.80228800488902</v>
      </c>
      <c r="D324" s="9">
        <v>228125.41584450001</v>
      </c>
    </row>
    <row r="325" spans="1:4">
      <c r="A325" s="7" t="s">
        <v>168</v>
      </c>
      <c r="B325" s="8">
        <v>2011</v>
      </c>
      <c r="C325" s="9">
        <v>296.33285967026097</v>
      </c>
      <c r="D325" s="9">
        <v>220736.56057110001</v>
      </c>
    </row>
    <row r="326" spans="1:4">
      <c r="A326" s="7" t="s">
        <v>168</v>
      </c>
      <c r="B326" s="8">
        <v>2012</v>
      </c>
      <c r="C326" s="9">
        <v>322.96453781019898</v>
      </c>
      <c r="D326" s="9">
        <v>226063.52807309999</v>
      </c>
    </row>
    <row r="327" spans="1:4">
      <c r="A327" s="7" t="s">
        <v>168</v>
      </c>
      <c r="B327" s="8">
        <v>2013</v>
      </c>
      <c r="C327" s="9">
        <v>364.28099058062497</v>
      </c>
      <c r="D327" s="9">
        <v>208851.12341725</v>
      </c>
    </row>
    <row r="328" spans="1:4">
      <c r="A328" s="7" t="s">
        <v>168</v>
      </c>
      <c r="B328" s="8">
        <v>2014</v>
      </c>
      <c r="C328" s="9">
        <v>415.71888488765302</v>
      </c>
      <c r="D328" s="9">
        <v>202466.1348534</v>
      </c>
    </row>
    <row r="329" spans="1:4">
      <c r="A329" s="7" t="s">
        <v>168</v>
      </c>
      <c r="B329" s="8">
        <v>2015</v>
      </c>
      <c r="C329" s="9">
        <v>453.38372920739602</v>
      </c>
      <c r="D329" s="9">
        <v>204005.32463320001</v>
      </c>
    </row>
    <row r="330" spans="1:4">
      <c r="A330" s="7" t="s">
        <v>168</v>
      </c>
      <c r="B330" s="8">
        <v>2016</v>
      </c>
      <c r="C330" s="9">
        <v>572.47201458936604</v>
      </c>
      <c r="D330" s="9">
        <v>239280.55051120001</v>
      </c>
    </row>
    <row r="331" spans="1:4">
      <c r="A331" s="7" t="s">
        <v>168</v>
      </c>
      <c r="B331" s="8">
        <v>2017</v>
      </c>
      <c r="C331" s="9">
        <v>648.49507400561197</v>
      </c>
      <c r="D331" s="9">
        <v>250887.15613419999</v>
      </c>
    </row>
    <row r="332" spans="1:4">
      <c r="A332" s="7" t="s">
        <v>168</v>
      </c>
      <c r="B332" s="8">
        <v>2018</v>
      </c>
      <c r="C332" s="9">
        <v>753.343790067285</v>
      </c>
      <c r="D332" s="9">
        <v>263904.49460450001</v>
      </c>
    </row>
    <row r="333" spans="1:4">
      <c r="A333" s="7" t="s">
        <v>168</v>
      </c>
      <c r="B333" s="8">
        <v>2019</v>
      </c>
      <c r="C333" s="9">
        <v>778.61670692226403</v>
      </c>
      <c r="D333" s="9">
        <v>236076.687722</v>
      </c>
    </row>
    <row r="334" spans="1:4">
      <c r="A334" s="7" t="s">
        <v>168</v>
      </c>
      <c r="B334" s="8">
        <v>2020</v>
      </c>
      <c r="C334" s="9">
        <v>289.47641555490998</v>
      </c>
      <c r="D334" s="9">
        <v>127774.27728625</v>
      </c>
    </row>
    <row r="335" spans="1:4">
      <c r="A335" s="7" t="s">
        <v>168</v>
      </c>
      <c r="B335" s="8">
        <v>2021</v>
      </c>
      <c r="C335" s="9">
        <v>339.41250164123699</v>
      </c>
      <c r="D335" s="9">
        <v>141417.400161</v>
      </c>
    </row>
    <row r="336" spans="1:4">
      <c r="A336" s="7" t="s">
        <v>168</v>
      </c>
      <c r="B336" s="8">
        <v>2022</v>
      </c>
      <c r="C336" s="9">
        <v>212.361920480577</v>
      </c>
      <c r="D336" s="9">
        <v>106899.69213375</v>
      </c>
    </row>
    <row r="337" spans="1:4">
      <c r="A337" s="7" t="s">
        <v>168</v>
      </c>
      <c r="B337" s="8">
        <v>2023</v>
      </c>
      <c r="C337" s="9">
        <v>589.89812097964898</v>
      </c>
      <c r="D337" s="9">
        <v>190739.0571035</v>
      </c>
    </row>
    <row r="338" spans="1:4">
      <c r="A338" s="7" t="s">
        <v>169</v>
      </c>
      <c r="B338" s="8">
        <v>2008</v>
      </c>
      <c r="C338" s="9">
        <v>123.85758361115199</v>
      </c>
      <c r="D338" s="9">
        <v>175316.43865274999</v>
      </c>
    </row>
    <row r="339" spans="1:4">
      <c r="A339" s="7" t="s">
        <v>169</v>
      </c>
      <c r="B339" s="8">
        <v>2009</v>
      </c>
      <c r="C339" s="9">
        <v>142.26840261808999</v>
      </c>
      <c r="D339" s="9">
        <v>205228.1246135</v>
      </c>
    </row>
    <row r="340" spans="1:4">
      <c r="A340" s="7" t="s">
        <v>169</v>
      </c>
      <c r="B340" s="8">
        <v>2010</v>
      </c>
      <c r="C340" s="9">
        <v>169.718974563969</v>
      </c>
      <c r="D340" s="9">
        <v>199521.93229550001</v>
      </c>
    </row>
    <row r="341" spans="1:4">
      <c r="A341" s="7" t="s">
        <v>169</v>
      </c>
      <c r="B341" s="8">
        <v>2011</v>
      </c>
      <c r="C341" s="9">
        <v>232.759451536455</v>
      </c>
      <c r="D341" s="9">
        <v>207432.73454599999</v>
      </c>
    </row>
    <row r="342" spans="1:4">
      <c r="A342" s="7" t="s">
        <v>169</v>
      </c>
      <c r="B342" s="8">
        <v>2012</v>
      </c>
      <c r="C342" s="9">
        <v>265.75967856450501</v>
      </c>
      <c r="D342" s="9">
        <v>284706.16201575001</v>
      </c>
    </row>
    <row r="343" spans="1:4">
      <c r="A343" s="7" t="s">
        <v>169</v>
      </c>
      <c r="B343" s="8">
        <v>2013</v>
      </c>
      <c r="C343" s="9">
        <v>268.33105323862998</v>
      </c>
      <c r="D343" s="9">
        <v>205840.7878465</v>
      </c>
    </row>
    <row r="344" spans="1:4">
      <c r="A344" s="7" t="s">
        <v>169</v>
      </c>
      <c r="B344" s="8">
        <v>2014</v>
      </c>
      <c r="C344" s="9">
        <v>315.17508698267</v>
      </c>
      <c r="D344" s="9">
        <v>214821.12974999999</v>
      </c>
    </row>
    <row r="345" spans="1:4">
      <c r="A345" s="7" t="s">
        <v>169</v>
      </c>
      <c r="B345" s="8">
        <v>2015</v>
      </c>
      <c r="C345" s="9">
        <v>356.648344229896</v>
      </c>
      <c r="D345" s="9">
        <v>207672.99312624999</v>
      </c>
    </row>
    <row r="346" spans="1:4">
      <c r="A346" s="7" t="s">
        <v>169</v>
      </c>
      <c r="B346" s="8">
        <v>2016</v>
      </c>
      <c r="C346" s="9">
        <v>383.97621208094301</v>
      </c>
      <c r="D346" s="9">
        <v>216976.30015</v>
      </c>
    </row>
    <row r="347" spans="1:4">
      <c r="A347" s="7" t="s">
        <v>169</v>
      </c>
      <c r="B347" s="8">
        <v>2017</v>
      </c>
      <c r="C347" s="9">
        <v>449.96835837228701</v>
      </c>
      <c r="D347" s="9">
        <v>214869.7813265</v>
      </c>
    </row>
    <row r="348" spans="1:4">
      <c r="A348" s="7" t="s">
        <v>169</v>
      </c>
      <c r="B348" s="8">
        <v>2018</v>
      </c>
      <c r="C348" s="9">
        <v>484.95219473108301</v>
      </c>
      <c r="D348" s="9">
        <v>226958.43543375001</v>
      </c>
    </row>
    <row r="349" spans="1:4">
      <c r="A349" s="7" t="s">
        <v>169</v>
      </c>
      <c r="B349" s="8">
        <v>2019</v>
      </c>
      <c r="C349" s="9">
        <v>573.43508633965303</v>
      </c>
      <c r="D349" s="9">
        <v>198254.78467575001</v>
      </c>
    </row>
    <row r="350" spans="1:4">
      <c r="A350" s="7" t="s">
        <v>169</v>
      </c>
      <c r="B350" s="8">
        <v>2020</v>
      </c>
      <c r="C350" s="9">
        <v>364.009480898584</v>
      </c>
      <c r="D350" s="9">
        <v>124072.557915</v>
      </c>
    </row>
    <row r="351" spans="1:4">
      <c r="A351" s="7" t="s">
        <v>169</v>
      </c>
      <c r="B351" s="8">
        <v>2021</v>
      </c>
      <c r="C351" s="9">
        <v>365.54015838973902</v>
      </c>
      <c r="D351" s="9">
        <v>141424.03967200001</v>
      </c>
    </row>
    <row r="352" spans="1:4">
      <c r="A352" s="7" t="s">
        <v>169</v>
      </c>
      <c r="B352" s="8">
        <v>2022</v>
      </c>
      <c r="C352" s="9">
        <v>233.80281668041101</v>
      </c>
      <c r="D352" s="9">
        <v>108713.89335975</v>
      </c>
    </row>
    <row r="353" spans="1:4">
      <c r="A353" s="7" t="s">
        <v>169</v>
      </c>
      <c r="B353" s="8">
        <v>2023</v>
      </c>
      <c r="C353" s="9">
        <v>505.14374420833002</v>
      </c>
      <c r="D353" s="9">
        <v>166430.73131450001</v>
      </c>
    </row>
    <row r="354" spans="1:4">
      <c r="A354" s="7" t="s">
        <v>170</v>
      </c>
      <c r="B354" s="8">
        <v>2008</v>
      </c>
      <c r="C354" s="9">
        <v>384.33527569994402</v>
      </c>
      <c r="D354" s="9">
        <v>331295.56953425001</v>
      </c>
    </row>
    <row r="355" spans="1:4">
      <c r="A355" s="7" t="s">
        <v>170</v>
      </c>
      <c r="B355" s="8">
        <v>2009</v>
      </c>
      <c r="C355" s="9">
        <v>447.36312195431401</v>
      </c>
      <c r="D355" s="9">
        <v>364023.53725450003</v>
      </c>
    </row>
    <row r="356" spans="1:4">
      <c r="A356" s="7" t="s">
        <v>170</v>
      </c>
      <c r="B356" s="8">
        <v>2010</v>
      </c>
      <c r="C356" s="9">
        <v>515.60635979542599</v>
      </c>
      <c r="D356" s="9">
        <v>386740.21875025</v>
      </c>
    </row>
    <row r="357" spans="1:4">
      <c r="A357" s="7" t="s">
        <v>170</v>
      </c>
      <c r="B357" s="8">
        <v>2011</v>
      </c>
      <c r="C357" s="9">
        <v>574.46846166690102</v>
      </c>
      <c r="D357" s="9">
        <v>417235.93123699998</v>
      </c>
    </row>
    <row r="358" spans="1:4">
      <c r="A358" s="7" t="s">
        <v>170</v>
      </c>
      <c r="B358" s="8">
        <v>2012</v>
      </c>
      <c r="C358" s="9">
        <v>628.14140598541496</v>
      </c>
      <c r="D358" s="9">
        <v>400792.35446374997</v>
      </c>
    </row>
    <row r="359" spans="1:4">
      <c r="A359" s="7" t="s">
        <v>170</v>
      </c>
      <c r="B359" s="8">
        <v>2013</v>
      </c>
      <c r="C359" s="9">
        <v>659.10071211815</v>
      </c>
      <c r="D359" s="9">
        <v>437583.69533199997</v>
      </c>
    </row>
    <row r="360" spans="1:4">
      <c r="A360" s="7" t="s">
        <v>170</v>
      </c>
      <c r="B360" s="8">
        <v>2014</v>
      </c>
      <c r="C360" s="9">
        <v>760.41171683334699</v>
      </c>
      <c r="D360" s="9">
        <v>399193.5873358</v>
      </c>
    </row>
    <row r="361" spans="1:4">
      <c r="A361" s="7" t="s">
        <v>170</v>
      </c>
      <c r="B361" s="8">
        <v>2015</v>
      </c>
      <c r="C361" s="9">
        <v>850.56957136433402</v>
      </c>
      <c r="D361" s="9">
        <v>419951.71596055001</v>
      </c>
    </row>
    <row r="362" spans="1:4">
      <c r="A362" s="7" t="s">
        <v>170</v>
      </c>
      <c r="B362" s="8">
        <v>2016</v>
      </c>
      <c r="C362" s="9">
        <v>888.91792242041504</v>
      </c>
      <c r="D362" s="9">
        <v>369065.44229168002</v>
      </c>
    </row>
    <row r="363" spans="1:4">
      <c r="A363" s="7" t="s">
        <v>170</v>
      </c>
      <c r="B363" s="8">
        <v>2017</v>
      </c>
      <c r="C363" s="9">
        <v>940.33874395417502</v>
      </c>
      <c r="D363" s="9">
        <v>398823.96426739998</v>
      </c>
    </row>
    <row r="364" spans="1:4">
      <c r="A364" s="7" t="s">
        <v>170</v>
      </c>
      <c r="B364" s="8">
        <v>2018</v>
      </c>
      <c r="C364" s="9">
        <v>1024.79350546454</v>
      </c>
      <c r="D364" s="9">
        <v>422072.66466591001</v>
      </c>
    </row>
    <row r="365" spans="1:4">
      <c r="A365" s="7" t="s">
        <v>170</v>
      </c>
      <c r="B365" s="8">
        <v>2019</v>
      </c>
      <c r="C365" s="9">
        <v>1159.83589331605</v>
      </c>
      <c r="D365" s="9">
        <v>440823.26890517003</v>
      </c>
    </row>
    <row r="366" spans="1:4">
      <c r="A366" s="7" t="s">
        <v>170</v>
      </c>
      <c r="B366" s="8">
        <v>2020</v>
      </c>
      <c r="C366" s="9">
        <v>692.58773429134101</v>
      </c>
      <c r="D366" s="9">
        <v>294025.34951099998</v>
      </c>
    </row>
    <row r="367" spans="1:4">
      <c r="A367" s="7" t="s">
        <v>170</v>
      </c>
      <c r="B367" s="8">
        <v>2021</v>
      </c>
      <c r="C367" s="9">
        <v>752.654416662573</v>
      </c>
      <c r="D367" s="9">
        <v>303166.30330700002</v>
      </c>
    </row>
    <row r="368" spans="1:4">
      <c r="A368" s="7" t="s">
        <v>170</v>
      </c>
      <c r="B368" s="8">
        <v>2022</v>
      </c>
      <c r="C368" s="9">
        <v>495.36202030387</v>
      </c>
      <c r="D368" s="9">
        <v>243150.41211524999</v>
      </c>
    </row>
    <row r="369" spans="1:4">
      <c r="A369" s="7" t="s">
        <v>170</v>
      </c>
      <c r="B369" s="8">
        <v>2023</v>
      </c>
      <c r="C369" s="9">
        <v>1127.12067470184</v>
      </c>
      <c r="D369" s="9">
        <v>386637.62318125</v>
      </c>
    </row>
    <row r="370" spans="1:4">
      <c r="A370" s="7" t="s">
        <v>171</v>
      </c>
      <c r="B370" s="8">
        <v>2008</v>
      </c>
      <c r="C370" s="9">
        <v>90.521181855124993</v>
      </c>
      <c r="D370" s="9">
        <v>167761.93718740001</v>
      </c>
    </row>
    <row r="371" spans="1:4">
      <c r="A371" s="7" t="s">
        <v>171</v>
      </c>
      <c r="B371" s="8">
        <v>2009</v>
      </c>
      <c r="C371" s="9">
        <v>140.47804146233</v>
      </c>
      <c r="D371" s="9">
        <v>182669.2873046</v>
      </c>
    </row>
    <row r="372" spans="1:4">
      <c r="A372" s="7" t="s">
        <v>171</v>
      </c>
      <c r="B372" s="8">
        <v>2010</v>
      </c>
      <c r="C372" s="9">
        <v>162.43971206864401</v>
      </c>
      <c r="D372" s="9">
        <v>183172.320030384</v>
      </c>
    </row>
    <row r="373" spans="1:4">
      <c r="A373" s="7" t="s">
        <v>171</v>
      </c>
      <c r="B373" s="8">
        <v>2011</v>
      </c>
      <c r="C373" s="9">
        <v>196.34914592978899</v>
      </c>
      <c r="D373" s="9">
        <v>185837.06428404999</v>
      </c>
    </row>
    <row r="374" spans="1:4">
      <c r="A374" s="7" t="s">
        <v>171</v>
      </c>
      <c r="B374" s="8">
        <v>2012</v>
      </c>
      <c r="C374" s="9">
        <v>237.76966649942</v>
      </c>
      <c r="D374" s="9">
        <v>194058.0942923</v>
      </c>
    </row>
    <row r="375" spans="1:4">
      <c r="A375" s="7" t="s">
        <v>171</v>
      </c>
      <c r="B375" s="8">
        <v>2013</v>
      </c>
      <c r="C375" s="9">
        <v>266.96696882348903</v>
      </c>
      <c r="D375" s="9">
        <v>198154.5751364</v>
      </c>
    </row>
    <row r="376" spans="1:4">
      <c r="A376" s="7" t="s">
        <v>171</v>
      </c>
      <c r="B376" s="8">
        <v>2014</v>
      </c>
      <c r="C376" s="9">
        <v>329.76669610244898</v>
      </c>
      <c r="D376" s="9">
        <v>198121.23936929999</v>
      </c>
    </row>
    <row r="377" spans="1:4">
      <c r="A377" s="7" t="s">
        <v>171</v>
      </c>
      <c r="B377" s="8">
        <v>2015</v>
      </c>
      <c r="C377" s="9">
        <v>375.915779883543</v>
      </c>
      <c r="D377" s="9">
        <v>216429.1921321</v>
      </c>
    </row>
    <row r="378" spans="1:4">
      <c r="A378" s="7" t="s">
        <v>171</v>
      </c>
      <c r="B378" s="8">
        <v>2016</v>
      </c>
      <c r="C378" s="9">
        <v>422.04643243244499</v>
      </c>
      <c r="D378" s="9">
        <v>234401.6761518</v>
      </c>
    </row>
    <row r="379" spans="1:4">
      <c r="A379" s="7" t="s">
        <v>171</v>
      </c>
      <c r="B379" s="8">
        <v>2017</v>
      </c>
      <c r="C379" s="9">
        <v>487.38952357321199</v>
      </c>
      <c r="D379" s="9">
        <v>227577.55036714999</v>
      </c>
    </row>
    <row r="380" spans="1:4">
      <c r="A380" s="7" t="s">
        <v>171</v>
      </c>
      <c r="B380" s="8">
        <v>2018</v>
      </c>
      <c r="C380" s="9">
        <v>557.68829224453998</v>
      </c>
      <c r="D380" s="9">
        <v>249496.44892684999</v>
      </c>
    </row>
    <row r="381" spans="1:4">
      <c r="A381" s="7" t="s">
        <v>171</v>
      </c>
      <c r="B381" s="8">
        <v>2019</v>
      </c>
      <c r="C381" s="9">
        <v>635.43678084076896</v>
      </c>
      <c r="D381" s="9">
        <v>224825.45740925</v>
      </c>
    </row>
    <row r="382" spans="1:4">
      <c r="A382" s="7" t="s">
        <v>171</v>
      </c>
      <c r="B382" s="8">
        <v>2020</v>
      </c>
      <c r="C382" s="9">
        <v>317.95909374379602</v>
      </c>
      <c r="D382" s="9">
        <v>145158.69259260001</v>
      </c>
    </row>
    <row r="383" spans="1:4">
      <c r="A383" s="7" t="s">
        <v>171</v>
      </c>
      <c r="B383" s="8">
        <v>2021</v>
      </c>
      <c r="C383" s="9">
        <v>296.42206832219699</v>
      </c>
      <c r="D383" s="9">
        <v>144346.79425860001</v>
      </c>
    </row>
    <row r="384" spans="1:4">
      <c r="A384" s="7" t="s">
        <v>171</v>
      </c>
      <c r="B384" s="8">
        <v>2022</v>
      </c>
      <c r="C384" s="9">
        <v>273.43037435446797</v>
      </c>
      <c r="D384" s="9">
        <v>138259.36769735001</v>
      </c>
    </row>
    <row r="385" spans="1:4">
      <c r="A385" s="7" t="s">
        <v>171</v>
      </c>
      <c r="B385" s="8">
        <v>2023</v>
      </c>
      <c r="C385" s="9">
        <v>474.601829602154</v>
      </c>
      <c r="D385" s="9">
        <v>173953.24954240001</v>
      </c>
    </row>
    <row r="386" spans="1:4">
      <c r="A386" s="7" t="s">
        <v>172</v>
      </c>
      <c r="B386" s="8">
        <v>2008</v>
      </c>
      <c r="C386" s="9">
        <v>128.11162623189099</v>
      </c>
      <c r="D386" s="9">
        <v>463201.21152479999</v>
      </c>
    </row>
    <row r="387" spans="1:4">
      <c r="A387" s="7" t="s">
        <v>172</v>
      </c>
      <c r="B387" s="8">
        <v>2009</v>
      </c>
      <c r="C387" s="9">
        <v>144.007424680936</v>
      </c>
      <c r="D387" s="9">
        <v>461732.21617744002</v>
      </c>
    </row>
    <row r="388" spans="1:4">
      <c r="A388" s="7" t="s">
        <v>172</v>
      </c>
      <c r="B388" s="8">
        <v>2010</v>
      </c>
      <c r="C388" s="9">
        <v>162.60230681989401</v>
      </c>
      <c r="D388" s="9">
        <v>329083.43902009999</v>
      </c>
    </row>
    <row r="389" spans="1:4">
      <c r="A389" s="7" t="s">
        <v>172</v>
      </c>
      <c r="B389" s="8">
        <v>2011</v>
      </c>
      <c r="C389" s="9">
        <v>182.25574380448199</v>
      </c>
      <c r="D389" s="9">
        <v>348149.60506597999</v>
      </c>
    </row>
    <row r="390" spans="1:4">
      <c r="A390" s="7" t="s">
        <v>172</v>
      </c>
      <c r="B390" s="8">
        <v>2012</v>
      </c>
      <c r="C390" s="9">
        <v>205.972763664214</v>
      </c>
      <c r="D390" s="9">
        <v>311864.45616554999</v>
      </c>
    </row>
    <row r="391" spans="1:4">
      <c r="A391" s="7" t="s">
        <v>172</v>
      </c>
      <c r="B391" s="8">
        <v>2013</v>
      </c>
      <c r="C391" s="9">
        <v>201.144739658709</v>
      </c>
      <c r="D391" s="9">
        <v>422454.43646724999</v>
      </c>
    </row>
    <row r="392" spans="1:4">
      <c r="A392" s="7" t="s">
        <v>172</v>
      </c>
      <c r="B392" s="8">
        <v>2014</v>
      </c>
      <c r="C392" s="9">
        <v>232.51017326151</v>
      </c>
      <c r="D392" s="9">
        <v>574816.28686644998</v>
      </c>
    </row>
    <row r="393" spans="1:4">
      <c r="A393" s="7" t="s">
        <v>172</v>
      </c>
      <c r="B393" s="8">
        <v>2015</v>
      </c>
      <c r="C393" s="9">
        <v>246.32659037086401</v>
      </c>
      <c r="D393" s="9">
        <v>409508.32404824998</v>
      </c>
    </row>
    <row r="394" spans="1:4">
      <c r="A394" s="7" t="s">
        <v>172</v>
      </c>
      <c r="B394" s="8">
        <v>2016</v>
      </c>
      <c r="C394" s="9">
        <v>242.57798455236201</v>
      </c>
      <c r="D394" s="9">
        <v>375113.34947439999</v>
      </c>
    </row>
    <row r="395" spans="1:4">
      <c r="A395" s="7" t="s">
        <v>172</v>
      </c>
      <c r="B395" s="8">
        <v>2017</v>
      </c>
      <c r="C395" s="9">
        <v>252.94615935944</v>
      </c>
      <c r="D395" s="9">
        <v>351685.52081989998</v>
      </c>
    </row>
    <row r="396" spans="1:4">
      <c r="A396" s="7" t="s">
        <v>172</v>
      </c>
      <c r="B396" s="8">
        <v>2018</v>
      </c>
      <c r="C396" s="9">
        <v>273.06151079084498</v>
      </c>
      <c r="D396" s="9">
        <v>338682.26307744998</v>
      </c>
    </row>
    <row r="397" spans="1:4">
      <c r="A397" s="7" t="s">
        <v>172</v>
      </c>
      <c r="B397" s="8">
        <v>2019</v>
      </c>
      <c r="C397" s="9">
        <v>303.14871197749801</v>
      </c>
      <c r="D397" s="9">
        <v>331893.02869409998</v>
      </c>
    </row>
    <row r="398" spans="1:4">
      <c r="A398" s="7" t="s">
        <v>172</v>
      </c>
      <c r="B398" s="8">
        <v>2020</v>
      </c>
      <c r="C398" s="9">
        <v>180.47472303064001</v>
      </c>
      <c r="D398" s="9">
        <v>165508.12203224999</v>
      </c>
    </row>
    <row r="399" spans="1:4">
      <c r="A399" s="7" t="s">
        <v>172</v>
      </c>
      <c r="B399" s="8">
        <v>2021</v>
      </c>
      <c r="C399" s="9">
        <v>195.42646122115801</v>
      </c>
      <c r="D399" s="9">
        <v>180086.766764</v>
      </c>
    </row>
    <row r="400" spans="1:4">
      <c r="A400" s="7" t="s">
        <v>172</v>
      </c>
      <c r="B400" s="8">
        <v>2022</v>
      </c>
      <c r="C400" s="9">
        <v>157.17597460520901</v>
      </c>
      <c r="D400" s="9">
        <v>169001.58368549999</v>
      </c>
    </row>
    <row r="401" spans="1:4">
      <c r="A401" s="7" t="s">
        <v>172</v>
      </c>
      <c r="B401" s="8">
        <v>2023</v>
      </c>
      <c r="C401" s="9">
        <v>275.08579212344802</v>
      </c>
      <c r="D401" s="9">
        <v>225542.26423825001</v>
      </c>
    </row>
    <row r="402" spans="1:4">
      <c r="A402" s="7" t="s">
        <v>173</v>
      </c>
      <c r="B402" s="8">
        <v>2008</v>
      </c>
      <c r="C402" s="9">
        <v>119.17412874057599</v>
      </c>
      <c r="D402" s="9">
        <v>314682.502568</v>
      </c>
    </row>
    <row r="403" spans="1:4">
      <c r="A403" s="7" t="s">
        <v>173</v>
      </c>
      <c r="B403" s="8">
        <v>2009</v>
      </c>
      <c r="C403" s="9">
        <v>138.80778940547401</v>
      </c>
      <c r="D403" s="9">
        <v>346308.470026</v>
      </c>
    </row>
    <row r="404" spans="1:4">
      <c r="A404" s="7" t="s">
        <v>173</v>
      </c>
      <c r="B404" s="8">
        <v>2010</v>
      </c>
      <c r="C404" s="9">
        <v>162.878881416806</v>
      </c>
      <c r="D404" s="9">
        <v>262178.30725000001</v>
      </c>
    </row>
    <row r="405" spans="1:4">
      <c r="A405" s="7" t="s">
        <v>173</v>
      </c>
      <c r="B405" s="8">
        <v>2011</v>
      </c>
      <c r="C405" s="9">
        <v>196.18908184030499</v>
      </c>
      <c r="D405" s="9">
        <v>304747.62084624998</v>
      </c>
    </row>
    <row r="406" spans="1:4">
      <c r="A406" s="7" t="s">
        <v>173</v>
      </c>
      <c r="B406" s="8">
        <v>2012</v>
      </c>
      <c r="C406" s="9">
        <v>216.72798134162301</v>
      </c>
      <c r="D406" s="9">
        <v>275583.70177599997</v>
      </c>
    </row>
    <row r="407" spans="1:4">
      <c r="A407" s="7" t="s">
        <v>173</v>
      </c>
      <c r="B407" s="8">
        <v>2013</v>
      </c>
      <c r="C407" s="9">
        <v>203.52692614032901</v>
      </c>
      <c r="D407" s="9">
        <v>294399.34626575001</v>
      </c>
    </row>
    <row r="408" spans="1:4">
      <c r="A408" s="7" t="s">
        <v>173</v>
      </c>
      <c r="B408" s="8">
        <v>2014</v>
      </c>
      <c r="C408" s="9">
        <v>234.96800570787099</v>
      </c>
      <c r="D408" s="9">
        <v>277576.81710300001</v>
      </c>
    </row>
    <row r="409" spans="1:4">
      <c r="A409" s="7" t="s">
        <v>173</v>
      </c>
      <c r="B409" s="8">
        <v>2015</v>
      </c>
      <c r="C409" s="9">
        <v>243.40790721574601</v>
      </c>
      <c r="D409" s="9">
        <v>415346.28011375002</v>
      </c>
    </row>
    <row r="410" spans="1:4">
      <c r="A410" s="7" t="s">
        <v>173</v>
      </c>
      <c r="B410" s="8">
        <v>2016</v>
      </c>
      <c r="C410" s="9">
        <v>250.86948008808</v>
      </c>
      <c r="D410" s="9">
        <v>260958.35501725</v>
      </c>
    </row>
    <row r="411" spans="1:4">
      <c r="A411" s="7" t="s">
        <v>173</v>
      </c>
      <c r="B411" s="8">
        <v>2017</v>
      </c>
      <c r="C411" s="9">
        <v>266.35057183146102</v>
      </c>
      <c r="D411" s="9">
        <v>282739.9298175</v>
      </c>
    </row>
    <row r="412" spans="1:4">
      <c r="A412" s="7" t="s">
        <v>173</v>
      </c>
      <c r="B412" s="8">
        <v>2018</v>
      </c>
      <c r="C412" s="9">
        <v>289.491889530881</v>
      </c>
      <c r="D412" s="9">
        <v>287024.88897199999</v>
      </c>
    </row>
    <row r="413" spans="1:4">
      <c r="A413" s="7" t="s">
        <v>173</v>
      </c>
      <c r="B413" s="8">
        <v>2019</v>
      </c>
      <c r="C413" s="9">
        <v>346.53951442248302</v>
      </c>
      <c r="D413" s="9">
        <v>297181.2193315</v>
      </c>
    </row>
    <row r="414" spans="1:4">
      <c r="A414" s="7" t="s">
        <v>173</v>
      </c>
      <c r="B414" s="8">
        <v>2020</v>
      </c>
      <c r="C414" s="9">
        <v>200.82034650893399</v>
      </c>
      <c r="D414" s="9">
        <v>169582.21791949999</v>
      </c>
    </row>
    <row r="415" spans="1:4">
      <c r="A415" s="7" t="s">
        <v>173</v>
      </c>
      <c r="B415" s="8">
        <v>2021</v>
      </c>
      <c r="C415" s="9">
        <v>197.820495027519</v>
      </c>
      <c r="D415" s="9">
        <v>180361.12897600001</v>
      </c>
    </row>
    <row r="416" spans="1:4">
      <c r="A416" s="7" t="s">
        <v>173</v>
      </c>
      <c r="B416" s="8">
        <v>2022</v>
      </c>
      <c r="C416" s="9">
        <v>116.922321001189</v>
      </c>
      <c r="D416" s="9">
        <v>160721.61501899999</v>
      </c>
    </row>
    <row r="417" spans="1:4">
      <c r="A417" s="7" t="s">
        <v>173</v>
      </c>
      <c r="B417" s="8">
        <v>2023</v>
      </c>
      <c r="C417" s="9">
        <v>309.28155258009099</v>
      </c>
      <c r="D417" s="9">
        <v>231886.05137</v>
      </c>
    </row>
    <row r="418" spans="1:4">
      <c r="A418" s="7" t="s">
        <v>174</v>
      </c>
      <c r="B418" s="8">
        <v>2008</v>
      </c>
      <c r="C418" s="9">
        <v>72.296129986331806</v>
      </c>
      <c r="D418" s="9">
        <v>153288.97184459999</v>
      </c>
    </row>
    <row r="419" spans="1:4">
      <c r="A419" s="7" t="s">
        <v>174</v>
      </c>
      <c r="B419" s="8">
        <v>2009</v>
      </c>
      <c r="C419" s="9">
        <v>78.750551338220205</v>
      </c>
      <c r="D419" s="9">
        <v>189865.832792614</v>
      </c>
    </row>
    <row r="420" spans="1:4">
      <c r="A420" s="7" t="s">
        <v>174</v>
      </c>
      <c r="B420" s="8">
        <v>2010</v>
      </c>
      <c r="C420" s="9">
        <v>83.812854667136705</v>
      </c>
      <c r="D420" s="9">
        <v>195733.17771861001</v>
      </c>
    </row>
    <row r="421" spans="1:4">
      <c r="A421" s="7" t="s">
        <v>174</v>
      </c>
      <c r="B421" s="8">
        <v>2011</v>
      </c>
      <c r="C421" s="9">
        <v>97.787973421159904</v>
      </c>
      <c r="D421" s="9">
        <v>188649.37421251999</v>
      </c>
    </row>
    <row r="422" spans="1:4">
      <c r="A422" s="7" t="s">
        <v>174</v>
      </c>
      <c r="B422" s="8">
        <v>2012</v>
      </c>
      <c r="C422" s="9">
        <v>106.75939086986099</v>
      </c>
      <c r="D422" s="9">
        <v>194246.131466694</v>
      </c>
    </row>
    <row r="423" spans="1:4">
      <c r="A423" s="7" t="s">
        <v>174</v>
      </c>
      <c r="B423" s="8">
        <v>2013</v>
      </c>
      <c r="C423" s="9">
        <v>95.845864262858896</v>
      </c>
      <c r="D423" s="9">
        <v>195265.81476410001</v>
      </c>
    </row>
    <row r="424" spans="1:4">
      <c r="A424" s="7" t="s">
        <v>174</v>
      </c>
      <c r="B424" s="8">
        <v>2014</v>
      </c>
      <c r="C424" s="9">
        <v>103.954121955921</v>
      </c>
      <c r="D424" s="9">
        <v>186040.664131375</v>
      </c>
    </row>
    <row r="425" spans="1:4">
      <c r="A425" s="7" t="s">
        <v>174</v>
      </c>
      <c r="B425" s="8">
        <v>2015</v>
      </c>
      <c r="C425" s="9">
        <v>113.652063060522</v>
      </c>
      <c r="D425" s="9">
        <v>173204.45101078501</v>
      </c>
    </row>
    <row r="426" spans="1:4">
      <c r="A426" s="7" t="s">
        <v>174</v>
      </c>
      <c r="B426" s="8">
        <v>2016</v>
      </c>
      <c r="C426" s="9">
        <v>113.76772862718001</v>
      </c>
      <c r="D426" s="9">
        <v>196740.00718253999</v>
      </c>
    </row>
    <row r="427" spans="1:4">
      <c r="A427" s="7" t="s">
        <v>174</v>
      </c>
      <c r="B427" s="8">
        <v>2017</v>
      </c>
      <c r="C427" s="9">
        <v>117.71678768877101</v>
      </c>
      <c r="D427" s="9">
        <v>185587.916503585</v>
      </c>
    </row>
    <row r="428" spans="1:4">
      <c r="A428" s="7" t="s">
        <v>174</v>
      </c>
      <c r="B428" s="8">
        <v>2018</v>
      </c>
      <c r="C428" s="9">
        <v>123.592548016164</v>
      </c>
      <c r="D428" s="9">
        <v>199489.96000925501</v>
      </c>
    </row>
    <row r="429" spans="1:4">
      <c r="A429" s="7" t="s">
        <v>174</v>
      </c>
      <c r="B429" s="8">
        <v>2019</v>
      </c>
      <c r="C429" s="9">
        <v>132.523109685284</v>
      </c>
      <c r="D429" s="9">
        <v>160740.04113838999</v>
      </c>
    </row>
    <row r="430" spans="1:4">
      <c r="A430" s="7" t="s">
        <v>174</v>
      </c>
      <c r="B430" s="8">
        <v>2020</v>
      </c>
      <c r="C430" s="9">
        <v>80.401683031659601</v>
      </c>
      <c r="D430" s="9">
        <v>146539.97810124999</v>
      </c>
    </row>
    <row r="431" spans="1:4">
      <c r="A431" s="7" t="s">
        <v>174</v>
      </c>
      <c r="B431" s="8">
        <v>2021</v>
      </c>
      <c r="C431" s="9">
        <v>73.092021241766602</v>
      </c>
      <c r="D431" s="9">
        <v>153944.41616699999</v>
      </c>
    </row>
    <row r="432" spans="1:4">
      <c r="A432" s="7" t="s">
        <v>174</v>
      </c>
      <c r="B432" s="8">
        <v>2022</v>
      </c>
      <c r="C432" s="9">
        <v>41.507544617305001</v>
      </c>
      <c r="D432" s="9">
        <v>122185.4339334</v>
      </c>
    </row>
    <row r="433" spans="1:4">
      <c r="A433" s="7" t="s">
        <v>174</v>
      </c>
      <c r="B433" s="8">
        <v>2023</v>
      </c>
      <c r="C433" s="9">
        <v>111.08114561378601</v>
      </c>
      <c r="D433" s="9">
        <v>170752.18877000001</v>
      </c>
    </row>
    <row r="434" spans="1:4">
      <c r="A434" s="7" t="s">
        <v>175</v>
      </c>
      <c r="B434" s="8">
        <v>2008</v>
      </c>
      <c r="C434" s="9">
        <v>52.9414340109901</v>
      </c>
      <c r="D434" s="9">
        <v>57907.939012249997</v>
      </c>
    </row>
    <row r="435" spans="1:4">
      <c r="A435" s="7" t="s">
        <v>175</v>
      </c>
      <c r="B435" s="8">
        <v>2009</v>
      </c>
      <c r="C435" s="9">
        <v>54.190522511997202</v>
      </c>
      <c r="D435" s="9">
        <v>61392.432878749998</v>
      </c>
    </row>
    <row r="436" spans="1:4">
      <c r="A436" s="7" t="s">
        <v>175</v>
      </c>
      <c r="B436" s="8">
        <v>2010</v>
      </c>
      <c r="C436" s="9">
        <v>55.554276198797602</v>
      </c>
      <c r="D436" s="9">
        <v>57313.000609499999</v>
      </c>
    </row>
    <row r="437" spans="1:4">
      <c r="A437" s="7" t="s">
        <v>175</v>
      </c>
      <c r="B437" s="8">
        <v>2011</v>
      </c>
      <c r="C437" s="9">
        <v>57.193298022723503</v>
      </c>
      <c r="D437" s="9">
        <v>64680.681318249997</v>
      </c>
    </row>
    <row r="438" spans="1:4">
      <c r="A438" s="7" t="s">
        <v>175</v>
      </c>
      <c r="B438" s="8">
        <v>2012</v>
      </c>
      <c r="C438" s="9">
        <v>58.0915971746834</v>
      </c>
      <c r="D438" s="9">
        <v>51528.132149999998</v>
      </c>
    </row>
    <row r="439" spans="1:4">
      <c r="A439" s="7" t="s">
        <v>175</v>
      </c>
      <c r="B439" s="8">
        <v>2013</v>
      </c>
      <c r="C439" s="9">
        <v>55.138842422532598</v>
      </c>
      <c r="D439" s="9">
        <v>61008.231866000002</v>
      </c>
    </row>
    <row r="440" spans="1:4">
      <c r="A440" s="7" t="s">
        <v>175</v>
      </c>
      <c r="B440" s="8">
        <v>2014</v>
      </c>
      <c r="C440" s="9">
        <v>66.931150216039796</v>
      </c>
      <c r="D440" s="9">
        <v>68340.288694000003</v>
      </c>
    </row>
    <row r="441" spans="1:4">
      <c r="A441" s="7" t="s">
        <v>175</v>
      </c>
      <c r="B441" s="8">
        <v>2015</v>
      </c>
      <c r="C441" s="9">
        <v>68.439519353096699</v>
      </c>
      <c r="D441" s="9">
        <v>70317.924000500003</v>
      </c>
    </row>
    <row r="442" spans="1:4">
      <c r="A442" s="7" t="s">
        <v>175</v>
      </c>
      <c r="B442" s="8">
        <v>2016</v>
      </c>
      <c r="C442" s="9">
        <v>69.148768265419704</v>
      </c>
      <c r="D442" s="9">
        <v>49457.201409499998</v>
      </c>
    </row>
    <row r="443" spans="1:4">
      <c r="A443" s="7" t="s">
        <v>175</v>
      </c>
      <c r="B443" s="8">
        <v>2017</v>
      </c>
      <c r="C443" s="9">
        <v>70.751741632751205</v>
      </c>
      <c r="D443" s="9">
        <v>72413.877034499994</v>
      </c>
    </row>
    <row r="444" spans="1:4">
      <c r="A444" s="7" t="s">
        <v>175</v>
      </c>
      <c r="B444" s="8">
        <v>2018</v>
      </c>
      <c r="C444" s="9">
        <v>71.808851013747898</v>
      </c>
      <c r="D444" s="9">
        <v>83119.592347500002</v>
      </c>
    </row>
    <row r="445" spans="1:4">
      <c r="A445" s="7" t="s">
        <v>175</v>
      </c>
      <c r="B445" s="8">
        <v>2019</v>
      </c>
      <c r="C445" s="9">
        <v>71.309141576789202</v>
      </c>
      <c r="D445" s="9">
        <v>71566.567448250004</v>
      </c>
    </row>
    <row r="446" spans="1:4">
      <c r="A446" s="7" t="s">
        <v>175</v>
      </c>
      <c r="B446" s="8">
        <v>2020</v>
      </c>
      <c r="C446" s="9">
        <v>55.110429442207099</v>
      </c>
      <c r="D446" s="9">
        <v>45881.245758500001</v>
      </c>
    </row>
    <row r="447" spans="1:4">
      <c r="A447" s="7" t="s">
        <v>175</v>
      </c>
      <c r="B447" s="8">
        <v>2021</v>
      </c>
      <c r="C447" s="9">
        <v>55.6367794928641</v>
      </c>
      <c r="D447" s="9">
        <v>34613.664987750002</v>
      </c>
    </row>
    <row r="448" spans="1:4">
      <c r="A448" s="7" t="s">
        <v>175</v>
      </c>
      <c r="B448" s="8">
        <v>2022</v>
      </c>
      <c r="C448" s="9">
        <v>25.0783651829449</v>
      </c>
      <c r="D448" s="9">
        <v>46638.40706125</v>
      </c>
    </row>
    <row r="449" spans="1:4">
      <c r="A449" s="7" t="s">
        <v>175</v>
      </c>
      <c r="B449" s="8">
        <v>2023</v>
      </c>
      <c r="C449" s="9">
        <v>73.566416339466997</v>
      </c>
      <c r="D449" s="9">
        <v>42074.855685249997</v>
      </c>
    </row>
    <row r="450" spans="1:4">
      <c r="A450" s="7" t="s">
        <v>180</v>
      </c>
      <c r="B450" s="8">
        <v>2008</v>
      </c>
      <c r="C450" s="9">
        <v>22.268203311100201</v>
      </c>
      <c r="D450" s="9">
        <v>41415.908694664002</v>
      </c>
    </row>
    <row r="451" spans="1:4">
      <c r="A451" s="7" t="s">
        <v>180</v>
      </c>
      <c r="B451" s="8">
        <v>2009</v>
      </c>
      <c r="C451" s="9">
        <v>26.491855683872501</v>
      </c>
      <c r="D451" s="9">
        <v>41055.887929848497</v>
      </c>
    </row>
    <row r="452" spans="1:4">
      <c r="A452" s="7" t="s">
        <v>180</v>
      </c>
      <c r="B452" s="8">
        <v>2010</v>
      </c>
      <c r="C452" s="9">
        <v>31.672485632748401</v>
      </c>
      <c r="D452" s="9">
        <v>40490.308975250002</v>
      </c>
    </row>
    <row r="453" spans="1:4">
      <c r="A453" s="7" t="s">
        <v>180</v>
      </c>
      <c r="B453" s="8">
        <v>2011</v>
      </c>
      <c r="C453" s="9">
        <v>35.986886820898903</v>
      </c>
      <c r="D453" s="9">
        <v>46842.746674399998</v>
      </c>
    </row>
    <row r="454" spans="1:4">
      <c r="A454" s="7" t="s">
        <v>180</v>
      </c>
      <c r="B454" s="8">
        <v>2012</v>
      </c>
      <c r="C454" s="9">
        <v>40.1772403022145</v>
      </c>
      <c r="D454" s="9">
        <v>52395.301219200002</v>
      </c>
    </row>
    <row r="455" spans="1:4">
      <c r="A455" s="7" t="s">
        <v>180</v>
      </c>
      <c r="B455" s="8">
        <v>2013</v>
      </c>
      <c r="C455" s="9">
        <v>39.291881651978201</v>
      </c>
      <c r="D455" s="9">
        <v>47459.225244000001</v>
      </c>
    </row>
    <row r="456" spans="1:4">
      <c r="A456" s="7" t="s">
        <v>180</v>
      </c>
      <c r="B456" s="8">
        <v>2014</v>
      </c>
      <c r="C456" s="9">
        <v>47.107035482396299</v>
      </c>
      <c r="D456" s="9">
        <v>46531.722423599997</v>
      </c>
    </row>
    <row r="457" spans="1:4">
      <c r="A457" s="7" t="s">
        <v>180</v>
      </c>
      <c r="B457" s="8">
        <v>2015</v>
      </c>
      <c r="C457" s="9">
        <v>52.720409320826903</v>
      </c>
      <c r="D457" s="9">
        <v>46492.347420099999</v>
      </c>
    </row>
    <row r="458" spans="1:4">
      <c r="A458" s="7" t="s">
        <v>180</v>
      </c>
      <c r="B458" s="8">
        <v>2016</v>
      </c>
      <c r="C458" s="9">
        <v>56.120937968755499</v>
      </c>
      <c r="D458" s="9">
        <v>54191.620758500001</v>
      </c>
    </row>
    <row r="459" spans="1:4">
      <c r="A459" s="7" t="s">
        <v>180</v>
      </c>
      <c r="B459" s="8">
        <v>2017</v>
      </c>
      <c r="C459" s="9">
        <v>68.8563785469415</v>
      </c>
      <c r="D459" s="9">
        <v>60646.574722249999</v>
      </c>
    </row>
    <row r="460" spans="1:4">
      <c r="A460" s="7" t="s">
        <v>180</v>
      </c>
      <c r="B460" s="8">
        <v>2018</v>
      </c>
      <c r="C460" s="9">
        <v>71.001186144029703</v>
      </c>
      <c r="D460" s="9">
        <v>58904.296381250002</v>
      </c>
    </row>
    <row r="461" spans="1:4">
      <c r="A461" s="7" t="s">
        <v>180</v>
      </c>
      <c r="B461" s="8">
        <v>2019</v>
      </c>
      <c r="C461" s="9">
        <v>78.691258896529305</v>
      </c>
      <c r="D461" s="9">
        <v>23413.062327849999</v>
      </c>
    </row>
    <row r="462" spans="1:4">
      <c r="A462" s="7" t="s">
        <v>180</v>
      </c>
      <c r="B462" s="8">
        <v>2020</v>
      </c>
      <c r="C462" s="9">
        <v>51.728809263726397</v>
      </c>
      <c r="D462" s="9">
        <v>31862.811981499999</v>
      </c>
    </row>
    <row r="463" spans="1:4">
      <c r="A463" s="7" t="s">
        <v>180</v>
      </c>
      <c r="B463" s="8">
        <v>2021</v>
      </c>
      <c r="C463" s="9">
        <v>54.024425100832701</v>
      </c>
      <c r="D463" s="9">
        <v>25251.146060750001</v>
      </c>
    </row>
    <row r="464" spans="1:4">
      <c r="A464" s="7" t="s">
        <v>180</v>
      </c>
      <c r="B464" s="8">
        <v>2022</v>
      </c>
      <c r="C464" s="9">
        <v>31.474100161784399</v>
      </c>
      <c r="D464" s="9">
        <v>35487.950446039998</v>
      </c>
    </row>
    <row r="465" spans="1:4">
      <c r="A465" s="7" t="s">
        <v>180</v>
      </c>
      <c r="B465" s="8">
        <v>2023</v>
      </c>
      <c r="C465" s="9">
        <v>70.561562485338499</v>
      </c>
      <c r="D465" s="9">
        <v>33410.372152579999</v>
      </c>
    </row>
    <row r="466" spans="1:4">
      <c r="A466" s="7" t="s">
        <v>181</v>
      </c>
      <c r="B466" s="8">
        <v>2008</v>
      </c>
      <c r="C466" s="9">
        <v>135.16848951207299</v>
      </c>
      <c r="D466" s="9">
        <v>257266.91116429999</v>
      </c>
    </row>
    <row r="467" spans="1:4">
      <c r="A467" s="7" t="s">
        <v>181</v>
      </c>
      <c r="B467" s="8">
        <v>2009</v>
      </c>
      <c r="C467" s="9">
        <v>135.667822423464</v>
      </c>
      <c r="D467" s="9">
        <v>330151.96478380001</v>
      </c>
    </row>
    <row r="468" spans="1:4">
      <c r="A468" s="7" t="s">
        <v>181</v>
      </c>
      <c r="B468" s="8">
        <v>2010</v>
      </c>
      <c r="C468" s="9">
        <v>151.12601206339301</v>
      </c>
      <c r="D468" s="9">
        <v>322524.29784800002</v>
      </c>
    </row>
    <row r="469" spans="1:4">
      <c r="A469" s="7" t="s">
        <v>181</v>
      </c>
      <c r="B469" s="8">
        <v>2011</v>
      </c>
      <c r="C469" s="9">
        <v>166.89777589749301</v>
      </c>
      <c r="D469" s="9">
        <v>345099.79708125</v>
      </c>
    </row>
    <row r="470" spans="1:4">
      <c r="A470" s="7" t="s">
        <v>181</v>
      </c>
      <c r="B470" s="8">
        <v>2012</v>
      </c>
      <c r="C470" s="9">
        <v>200.93668371006399</v>
      </c>
      <c r="D470" s="9">
        <v>334799.36799250002</v>
      </c>
    </row>
    <row r="471" spans="1:4">
      <c r="A471" s="7" t="s">
        <v>181</v>
      </c>
      <c r="B471" s="8">
        <v>2013</v>
      </c>
      <c r="C471" s="9">
        <v>211.31411513810201</v>
      </c>
      <c r="D471" s="9">
        <v>281117.20485450001</v>
      </c>
    </row>
    <row r="472" spans="1:4">
      <c r="A472" s="7" t="s">
        <v>181</v>
      </c>
      <c r="B472" s="8">
        <v>2014</v>
      </c>
      <c r="C472" s="9">
        <v>204.962161152709</v>
      </c>
      <c r="D472" s="9">
        <v>243675.50155885</v>
      </c>
    </row>
    <row r="473" spans="1:4">
      <c r="A473" s="7" t="s">
        <v>181</v>
      </c>
      <c r="B473" s="8">
        <v>2015</v>
      </c>
      <c r="C473" s="9">
        <v>206.498705746615</v>
      </c>
      <c r="D473" s="9">
        <v>253339.01661135</v>
      </c>
    </row>
    <row r="474" spans="1:4">
      <c r="A474" s="7" t="s">
        <v>181</v>
      </c>
      <c r="B474" s="8">
        <v>2016</v>
      </c>
      <c r="C474" s="9">
        <v>197.72109162792501</v>
      </c>
      <c r="D474" s="9">
        <v>253173.743334</v>
      </c>
    </row>
    <row r="475" spans="1:4">
      <c r="A475" s="7" t="s">
        <v>181</v>
      </c>
      <c r="B475" s="8">
        <v>2017</v>
      </c>
      <c r="C475" s="9">
        <v>232.33105644398299</v>
      </c>
      <c r="D475" s="9">
        <v>238418.54037145001</v>
      </c>
    </row>
    <row r="476" spans="1:4">
      <c r="A476" s="7" t="s">
        <v>181</v>
      </c>
      <c r="B476" s="8">
        <v>2018</v>
      </c>
      <c r="C476" s="9">
        <v>264.41702751691599</v>
      </c>
      <c r="D476" s="9">
        <v>231114.38291434999</v>
      </c>
    </row>
    <row r="477" spans="1:4">
      <c r="A477" s="7" t="s">
        <v>181</v>
      </c>
      <c r="B477" s="8">
        <v>2019</v>
      </c>
      <c r="C477" s="9">
        <v>251.362880258008</v>
      </c>
      <c r="D477" s="9">
        <v>208194.71703920001</v>
      </c>
    </row>
    <row r="478" spans="1:4">
      <c r="A478" s="7" t="s">
        <v>181</v>
      </c>
      <c r="B478" s="8">
        <v>2020</v>
      </c>
      <c r="C478" s="9">
        <v>165.03953167642601</v>
      </c>
      <c r="D478" s="9">
        <v>158556.65106400001</v>
      </c>
    </row>
    <row r="479" spans="1:4">
      <c r="A479" s="7" t="s">
        <v>181</v>
      </c>
      <c r="B479" s="8">
        <v>2021</v>
      </c>
      <c r="C479" s="9">
        <v>179.596392057478</v>
      </c>
      <c r="D479" s="9">
        <v>187127.31125</v>
      </c>
    </row>
    <row r="480" spans="1:4">
      <c r="A480" s="7" t="s">
        <v>181</v>
      </c>
      <c r="B480" s="8">
        <v>2022</v>
      </c>
      <c r="C480" s="9">
        <v>116.519079320816</v>
      </c>
      <c r="D480" s="9">
        <v>156615.74800650001</v>
      </c>
    </row>
    <row r="481" spans="1:4">
      <c r="A481" s="7" t="s">
        <v>181</v>
      </c>
      <c r="B481" s="8">
        <v>2023</v>
      </c>
      <c r="C481" s="9">
        <v>233.075872559685</v>
      </c>
      <c r="D481" s="9">
        <v>230801.72506975001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</vt:lpstr>
      <vt:lpstr>Calculation process</vt:lpstr>
      <vt:lpstr>Sheet1</vt:lpstr>
      <vt:lpstr>Tourism CO2 &amp; Tourism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e37735</cp:lastModifiedBy>
  <dcterms:created xsi:type="dcterms:W3CDTF">2025-07-11T19:13:00Z</dcterms:created>
  <dcterms:modified xsi:type="dcterms:W3CDTF">2026-05-31T08:31:22Z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F64DD3CA913C333C48031B6A186193A6_43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