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A\"/>
    </mc:Choice>
  </mc:AlternateContent>
  <xr:revisionPtr revIDLastSave="0" documentId="8_{5608AC6E-848B-4ABA-BBED-84E0DBC251B7}" xr6:coauthVersionLast="47" xr6:coauthVersionMax="47" xr10:uidLastSave="{00000000-0000-0000-0000-000000000000}"/>
  <bookViews>
    <workbookView xWindow="-110" yWindow="-110" windowWidth="19420" windowHeight="10300" firstSheet="2" activeTab="5" xr2:uid="{00000000-000D-0000-FFFF-FFFF00000000}"/>
  </bookViews>
  <sheets>
    <sheet name="Pivots" sheetId="17" state="hidden" r:id="rId1"/>
    <sheet name="Estimator 4 RL" sheetId="16" state="hidden" r:id="rId2"/>
    <sheet name="Summary" sheetId="20" r:id="rId3"/>
    <sheet name="Data Engineering Efforts" sheetId="15" r:id="rId4"/>
    <sheet name="Power BI Reports" sheetId="18" r:id="rId5"/>
    <sheet name="Predictive-DS" sheetId="19" r:id="rId6"/>
    <sheet name="Sheet5" sheetId="21" r:id="rId7"/>
    <sheet name="PP-RL Plan" sheetId="22" r:id="rId8"/>
    <sheet name="Estimator" sheetId="1" state="hidden" r:id="rId9"/>
    <sheet name="Estimator 3 RL" sheetId="11" state="hidden" r:id="rId10"/>
    <sheet name="Assumptions" sheetId="7" state="hidden" r:id="rId11"/>
    <sheet name="SAP BO Complexity Definition" sheetId="8" state="hidden" r:id="rId12"/>
    <sheet name="Estimator -3" sheetId="6" state="hidden" r:id="rId13"/>
    <sheet name="Jobs by Layer" sheetId="10" state="hidden" r:id="rId14"/>
    <sheet name="Pivot (2)" sheetId="14" state="hidden" r:id="rId15"/>
    <sheet name="Sheet1" sheetId="13" state="hidden" r:id="rId16"/>
    <sheet name="Bayer current Rates" sheetId="9" state="hidden" r:id="rId17"/>
    <sheet name="Old_PP &amp; RL Plan" sheetId="2" state="hidden" r:id="rId18"/>
    <sheet name="Important Links" sheetId="3" state="hidden" r:id="rId19"/>
    <sheet name="TOC" sheetId="4" state="hidden" r:id="rId20"/>
    <sheet name="Questions &amp; Clarifications" sheetId="5" state="hidden" r:id="rId21"/>
  </sheets>
  <definedNames>
    <definedName name="_xlnm._FilterDatabase" localSheetId="9" hidden="1">'Estimator 3 RL'!$A$3:$AC$104</definedName>
    <definedName name="_xlnm._FilterDatabase" localSheetId="1" hidden="1">'Estimator 4 RL'!$A$3:$AC$104</definedName>
    <definedName name="_xlnm._FilterDatabase" localSheetId="17" hidden="1">'Old_PP &amp; RL Plan'!$A$33:$E$59</definedName>
  </definedNames>
  <calcPr calcId="191028"/>
  <pivotCaches>
    <pivotCache cacheId="0" r:id="rId22"/>
    <pivotCache cacheId="1" r:id="rId23"/>
    <pivotCache cacheId="2"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20" l="1"/>
  <c r="C5" i="20"/>
  <c r="E10" i="15"/>
  <c r="P16" i="15"/>
  <c r="P20" i="15"/>
  <c r="P21" i="15"/>
  <c r="P22" i="15"/>
  <c r="P23" i="15"/>
  <c r="P24" i="15"/>
  <c r="D22" i="15"/>
  <c r="L32" i="15"/>
  <c r="L31" i="15"/>
  <c r="L30" i="15"/>
  <c r="N30" i="15" s="1"/>
  <c r="L29" i="15"/>
  <c r="N29" i="15" s="1"/>
  <c r="L28" i="15"/>
  <c r="L27" i="15"/>
  <c r="N27" i="15" s="1"/>
  <c r="N26" i="15"/>
  <c r="L25" i="15"/>
  <c r="N25" i="15" s="1"/>
  <c r="L24" i="15"/>
  <c r="L23" i="15"/>
  <c r="N23" i="15" s="1"/>
  <c r="L22" i="15"/>
  <c r="N22" i="15" s="1"/>
  <c r="L21" i="15"/>
  <c r="N21" i="15" s="1"/>
  <c r="L20" i="15"/>
  <c r="L19" i="15"/>
  <c r="N19" i="15" s="1"/>
  <c r="P19" i="15" s="1"/>
  <c r="L18" i="15"/>
  <c r="N18" i="15" s="1"/>
  <c r="P18" i="15" s="1"/>
  <c r="L17" i="15"/>
  <c r="N17" i="15" s="1"/>
  <c r="P17" i="15" s="1"/>
  <c r="L16" i="15"/>
  <c r="L15" i="15"/>
  <c r="N15" i="15" s="1"/>
  <c r="P15" i="15" s="1"/>
  <c r="C12" i="17"/>
  <c r="AB104" i="16"/>
  <c r="AC104" i="16" s="1"/>
  <c r="AB103" i="16"/>
  <c r="AC103" i="16" s="1"/>
  <c r="AB102" i="16"/>
  <c r="AC102" i="16" s="1"/>
  <c r="AB101" i="16"/>
  <c r="AC101" i="16" s="1"/>
  <c r="AB100" i="16"/>
  <c r="AC100" i="16" s="1"/>
  <c r="AB99" i="16"/>
  <c r="AC99" i="16" s="1"/>
  <c r="AB98" i="16"/>
  <c r="AC98" i="16" s="1"/>
  <c r="AB97" i="16"/>
  <c r="AC97" i="16" s="1"/>
  <c r="AB96" i="16"/>
  <c r="AC96" i="16" s="1"/>
  <c r="AB95" i="16"/>
  <c r="AC95" i="16" s="1"/>
  <c r="AB94" i="16"/>
  <c r="AC94" i="16" s="1"/>
  <c r="AB93" i="16"/>
  <c r="AC93" i="16" s="1"/>
  <c r="AB92" i="16"/>
  <c r="AC92" i="16" s="1"/>
  <c r="AB91" i="16"/>
  <c r="AC91" i="16" s="1"/>
  <c r="AB90" i="16"/>
  <c r="AC90" i="16" s="1"/>
  <c r="AB89" i="16"/>
  <c r="AC89" i="16" s="1"/>
  <c r="AB88" i="16"/>
  <c r="AC88" i="16" s="1"/>
  <c r="AB87" i="16"/>
  <c r="AC87" i="16" s="1"/>
  <c r="AB86" i="16"/>
  <c r="AC86" i="16" s="1"/>
  <c r="AB85" i="16"/>
  <c r="AC85" i="16" s="1"/>
  <c r="AB84" i="16"/>
  <c r="AC84" i="16" s="1"/>
  <c r="AB83" i="16"/>
  <c r="AC83" i="16" s="1"/>
  <c r="AB82" i="16"/>
  <c r="AC82" i="16" s="1"/>
  <c r="AB81" i="16"/>
  <c r="AC81" i="16" s="1"/>
  <c r="AB80" i="16"/>
  <c r="AC80" i="16" s="1"/>
  <c r="AB79" i="16"/>
  <c r="AC79" i="16" s="1"/>
  <c r="AB78" i="16"/>
  <c r="AC78" i="16" s="1"/>
  <c r="AB77" i="16"/>
  <c r="AC77" i="16" s="1"/>
  <c r="AB76" i="16"/>
  <c r="AC76" i="16" s="1"/>
  <c r="AB75" i="16"/>
  <c r="AC75" i="16" s="1"/>
  <c r="AB74" i="16"/>
  <c r="AC74" i="16" s="1"/>
  <c r="AB73" i="16"/>
  <c r="AC73" i="16" s="1"/>
  <c r="AB72" i="16"/>
  <c r="AC72" i="16" s="1"/>
  <c r="AB71" i="16"/>
  <c r="AC71" i="16" s="1"/>
  <c r="AB70" i="16"/>
  <c r="AC70" i="16" s="1"/>
  <c r="AB69" i="16"/>
  <c r="AC69" i="16" s="1"/>
  <c r="AB68" i="16"/>
  <c r="AC68" i="16" s="1"/>
  <c r="AB67" i="16"/>
  <c r="AC67" i="16" s="1"/>
  <c r="AB66" i="16"/>
  <c r="AC66" i="16" s="1"/>
  <c r="AB65" i="16"/>
  <c r="AC65" i="16" s="1"/>
  <c r="AB64" i="16"/>
  <c r="AC64" i="16" s="1"/>
  <c r="AB63" i="16"/>
  <c r="AC63" i="16" s="1"/>
  <c r="AB62" i="16"/>
  <c r="AC62" i="16" s="1"/>
  <c r="AB61" i="16"/>
  <c r="AC61" i="16" s="1"/>
  <c r="AB60" i="16"/>
  <c r="AC60" i="16" s="1"/>
  <c r="AB59" i="16"/>
  <c r="AC59" i="16" s="1"/>
  <c r="AB58" i="16"/>
  <c r="AC58" i="16" s="1"/>
  <c r="AB57" i="16"/>
  <c r="AC57" i="16" s="1"/>
  <c r="AB56" i="16"/>
  <c r="AC56" i="16" s="1"/>
  <c r="AB55" i="16"/>
  <c r="AC55" i="16" s="1"/>
  <c r="AB54" i="16"/>
  <c r="AC54" i="16" s="1"/>
  <c r="AB53" i="16"/>
  <c r="AC53" i="16" s="1"/>
  <c r="AB52" i="16"/>
  <c r="AC52" i="16" s="1"/>
  <c r="AB51" i="16"/>
  <c r="AC51" i="16" s="1"/>
  <c r="AB50" i="16"/>
  <c r="AC50" i="16" s="1"/>
  <c r="AB49" i="16"/>
  <c r="AC49" i="16" s="1"/>
  <c r="AB48" i="16"/>
  <c r="AC48" i="16" s="1"/>
  <c r="AB47" i="16"/>
  <c r="AC47" i="16" s="1"/>
  <c r="AB46" i="16"/>
  <c r="AC46" i="16" s="1"/>
  <c r="AB45" i="16"/>
  <c r="AC45" i="16" s="1"/>
  <c r="AB44" i="16"/>
  <c r="AC44" i="16" s="1"/>
  <c r="AB43" i="16"/>
  <c r="AC43" i="16" s="1"/>
  <c r="AB42" i="16"/>
  <c r="AC42" i="16" s="1"/>
  <c r="AB41" i="16"/>
  <c r="AC41" i="16" s="1"/>
  <c r="AB40" i="16"/>
  <c r="AC40" i="16" s="1"/>
  <c r="AB39" i="16"/>
  <c r="AC39" i="16" s="1"/>
  <c r="AB38" i="16"/>
  <c r="AC38" i="16" s="1"/>
  <c r="AB37" i="16"/>
  <c r="AC37" i="16" s="1"/>
  <c r="AB36" i="16"/>
  <c r="AC36" i="16" s="1"/>
  <c r="AB35" i="16"/>
  <c r="AC35" i="16" s="1"/>
  <c r="AB34" i="16"/>
  <c r="AC34" i="16" s="1"/>
  <c r="AB33" i="16"/>
  <c r="AC33" i="16" s="1"/>
  <c r="AB32" i="16"/>
  <c r="AC32" i="16" s="1"/>
  <c r="AB31" i="16"/>
  <c r="AC31" i="16" s="1"/>
  <c r="AB30" i="16"/>
  <c r="AC30" i="16" s="1"/>
  <c r="AB29" i="16"/>
  <c r="AC29" i="16" s="1"/>
  <c r="AB28" i="16"/>
  <c r="AC28" i="16" s="1"/>
  <c r="AB27" i="16"/>
  <c r="AC27" i="16" s="1"/>
  <c r="AB26" i="16"/>
  <c r="AC26" i="16" s="1"/>
  <c r="AB25" i="16"/>
  <c r="AC25" i="16" s="1"/>
  <c r="AB24" i="16"/>
  <c r="AC24" i="16" s="1"/>
  <c r="AB23" i="16"/>
  <c r="AC23" i="16" s="1"/>
  <c r="AB22" i="16"/>
  <c r="AC22" i="16" s="1"/>
  <c r="AB21" i="16"/>
  <c r="AC21" i="16" s="1"/>
  <c r="AB20" i="16"/>
  <c r="AC20" i="16" s="1"/>
  <c r="AB19" i="16"/>
  <c r="AC19" i="16" s="1"/>
  <c r="AB18" i="16"/>
  <c r="AC18" i="16" s="1"/>
  <c r="AB17" i="16"/>
  <c r="AC17" i="16" s="1"/>
  <c r="AB16" i="16"/>
  <c r="AC16" i="16" s="1"/>
  <c r="AB15" i="16"/>
  <c r="AC15" i="16" s="1"/>
  <c r="AB14" i="16"/>
  <c r="AC14" i="16" s="1"/>
  <c r="AB13" i="16"/>
  <c r="AC13" i="16" s="1"/>
  <c r="AB12" i="16"/>
  <c r="AC12" i="16" s="1"/>
  <c r="AB11" i="16"/>
  <c r="AC11" i="16" s="1"/>
  <c r="AB10" i="16"/>
  <c r="AC10" i="16" s="1"/>
  <c r="AB9" i="16"/>
  <c r="AC9" i="16" s="1"/>
  <c r="AB8" i="16"/>
  <c r="AC8" i="16" s="1"/>
  <c r="AB7" i="16"/>
  <c r="AC7" i="16" s="1"/>
  <c r="AB6" i="16"/>
  <c r="AC6" i="16" s="1"/>
  <c r="AB5" i="16"/>
  <c r="AC5" i="16" s="1"/>
  <c r="AB4" i="16"/>
  <c r="AA1" i="16"/>
  <c r="Z1" i="16"/>
  <c r="Y1" i="16"/>
  <c r="X1" i="16"/>
  <c r="W1" i="16"/>
  <c r="V1" i="16"/>
  <c r="U1" i="16"/>
  <c r="T1" i="16"/>
  <c r="S1" i="16"/>
  <c r="R1" i="16"/>
  <c r="Q1" i="16"/>
  <c r="P1" i="16"/>
  <c r="O1" i="16"/>
  <c r="N1" i="16"/>
  <c r="M1" i="16"/>
  <c r="L1" i="16"/>
  <c r="K1" i="16"/>
  <c r="J1" i="16"/>
  <c r="I1" i="16"/>
  <c r="H1" i="16"/>
  <c r="G1" i="16"/>
  <c r="N32" i="15"/>
  <c r="N31" i="15"/>
  <c r="N28" i="15"/>
  <c r="N24" i="15"/>
  <c r="N20" i="15"/>
  <c r="N16" i="15"/>
  <c r="F9" i="6"/>
  <c r="N32" i="6"/>
  <c r="P32" i="6" s="1"/>
  <c r="P17" i="6"/>
  <c r="P18" i="6"/>
  <c r="P19" i="6"/>
  <c r="P20" i="6"/>
  <c r="P21" i="6"/>
  <c r="P22" i="6"/>
  <c r="P23" i="6"/>
  <c r="P24" i="6"/>
  <c r="P25" i="6"/>
  <c r="P26" i="6"/>
  <c r="P27" i="6"/>
  <c r="P28" i="6"/>
  <c r="P33" i="6"/>
  <c r="P16" i="6"/>
  <c r="D21" i="13"/>
  <c r="D20" i="13"/>
  <c r="D19" i="13"/>
  <c r="D18" i="13"/>
  <c r="D17" i="13"/>
  <c r="D16" i="13"/>
  <c r="D15" i="13"/>
  <c r="D14" i="13"/>
  <c r="D13" i="13"/>
  <c r="D12" i="13"/>
  <c r="D11" i="13"/>
  <c r="D10" i="13"/>
  <c r="D9" i="13"/>
  <c r="D8" i="13"/>
  <c r="D7" i="13"/>
  <c r="D6" i="13"/>
  <c r="D5" i="13"/>
  <c r="D4" i="13"/>
  <c r="AB17" i="11"/>
  <c r="AC17" i="11" s="1"/>
  <c r="AB21" i="11"/>
  <c r="AC21" i="11" s="1"/>
  <c r="AB58" i="11"/>
  <c r="AC58" i="11" s="1"/>
  <c r="AB51" i="11"/>
  <c r="AC51" i="11" s="1"/>
  <c r="AB47" i="11"/>
  <c r="AC47" i="11" s="1"/>
  <c r="AB48" i="11"/>
  <c r="AC48" i="11" s="1"/>
  <c r="AB49" i="11"/>
  <c r="AC49" i="11" s="1"/>
  <c r="AB50" i="11"/>
  <c r="AC50" i="11" s="1"/>
  <c r="AB11" i="11"/>
  <c r="AC11" i="11" s="1"/>
  <c r="AB12" i="11"/>
  <c r="AC12" i="11" s="1"/>
  <c r="AF68" i="11"/>
  <c r="AB41" i="11"/>
  <c r="AC41" i="11" s="1"/>
  <c r="AB42" i="11"/>
  <c r="AC42" i="11" s="1"/>
  <c r="AB43" i="11"/>
  <c r="AC43" i="11" s="1"/>
  <c r="AB44" i="11"/>
  <c r="AC44" i="11" s="1"/>
  <c r="AB45" i="11"/>
  <c r="AC45" i="11" s="1"/>
  <c r="AB33" i="11"/>
  <c r="AC33" i="11" s="1"/>
  <c r="AB34" i="11"/>
  <c r="AC34" i="11" s="1"/>
  <c r="AB35" i="11"/>
  <c r="AC35" i="11" s="1"/>
  <c r="AB36" i="11"/>
  <c r="AC36" i="11" s="1"/>
  <c r="AB29" i="11"/>
  <c r="AC29" i="11" s="1"/>
  <c r="AB30" i="11"/>
  <c r="AC30" i="11" s="1"/>
  <c r="AB31" i="11"/>
  <c r="AC31" i="11" s="1"/>
  <c r="AB32" i="11"/>
  <c r="AC32" i="11" s="1"/>
  <c r="AA1" i="11"/>
  <c r="AB20" i="11"/>
  <c r="AC20" i="11" s="1"/>
  <c r="AB22" i="11"/>
  <c r="AB23" i="11"/>
  <c r="AB24" i="11"/>
  <c r="AC24" i="11" s="1"/>
  <c r="AB25" i="11"/>
  <c r="AC25" i="11" s="1"/>
  <c r="AB26" i="11"/>
  <c r="AC26" i="11" s="1"/>
  <c r="AB27" i="11"/>
  <c r="AC27" i="11" s="1"/>
  <c r="AB28" i="11"/>
  <c r="AC28" i="11" s="1"/>
  <c r="AB37" i="11"/>
  <c r="AC37" i="11" s="1"/>
  <c r="AC22" i="11"/>
  <c r="AC23" i="11"/>
  <c r="H1" i="11"/>
  <c r="I1" i="11"/>
  <c r="J1" i="11"/>
  <c r="K1" i="11"/>
  <c r="L1" i="11"/>
  <c r="M1" i="11"/>
  <c r="N1" i="11"/>
  <c r="O1" i="11"/>
  <c r="P1" i="11"/>
  <c r="Q1" i="11"/>
  <c r="R1" i="11"/>
  <c r="S1" i="11"/>
  <c r="T1" i="11"/>
  <c r="U1" i="11"/>
  <c r="V1" i="11"/>
  <c r="W1" i="11"/>
  <c r="X1" i="11"/>
  <c r="Y1" i="11"/>
  <c r="Z1" i="11"/>
  <c r="G1" i="11"/>
  <c r="AB6" i="11"/>
  <c r="AC6" i="11" s="1"/>
  <c r="AB7" i="11"/>
  <c r="AC7" i="11" s="1"/>
  <c r="AB8" i="11"/>
  <c r="AC8" i="11" s="1"/>
  <c r="AB9" i="11"/>
  <c r="AC9" i="11" s="1"/>
  <c r="AB10" i="11"/>
  <c r="AC10" i="11" s="1"/>
  <c r="AB13" i="11"/>
  <c r="AC13" i="11" s="1"/>
  <c r="AB14" i="11"/>
  <c r="AC14" i="11" s="1"/>
  <c r="AB15" i="11"/>
  <c r="AC15" i="11" s="1"/>
  <c r="AB16" i="11"/>
  <c r="AC16" i="11" s="1"/>
  <c r="AB18" i="11"/>
  <c r="AC18" i="11" s="1"/>
  <c r="AB19" i="11"/>
  <c r="AC19" i="11" s="1"/>
  <c r="AB38" i="11"/>
  <c r="AC38" i="11" s="1"/>
  <c r="AB39" i="11"/>
  <c r="AC39" i="11" s="1"/>
  <c r="AB40" i="11"/>
  <c r="AC40" i="11" s="1"/>
  <c r="AB46" i="11"/>
  <c r="AC46" i="11" s="1"/>
  <c r="AB52" i="11"/>
  <c r="AC52" i="11" s="1"/>
  <c r="AB53" i="11"/>
  <c r="AC53" i="11" s="1"/>
  <c r="AB54" i="11"/>
  <c r="AC54" i="11" s="1"/>
  <c r="AB55" i="11"/>
  <c r="AC55" i="11" s="1"/>
  <c r="AB56" i="11"/>
  <c r="AC56" i="11" s="1"/>
  <c r="AB57" i="11"/>
  <c r="AC57" i="11" s="1"/>
  <c r="AB59" i="11"/>
  <c r="AC59" i="11" s="1"/>
  <c r="AB60" i="11"/>
  <c r="AC60" i="11" s="1"/>
  <c r="AB61" i="11"/>
  <c r="AC61" i="11" s="1"/>
  <c r="AB62" i="11"/>
  <c r="AC62" i="11" s="1"/>
  <c r="AB63" i="11"/>
  <c r="AC63" i="11" s="1"/>
  <c r="AB64" i="11"/>
  <c r="AC64" i="11" s="1"/>
  <c r="AB65" i="11"/>
  <c r="AC65" i="11" s="1"/>
  <c r="AB66" i="11"/>
  <c r="AC66" i="11" s="1"/>
  <c r="AB67" i="11"/>
  <c r="AC67" i="11" s="1"/>
  <c r="AB68" i="11"/>
  <c r="AC68" i="11" s="1"/>
  <c r="AB69" i="11"/>
  <c r="AC69" i="11" s="1"/>
  <c r="AB70" i="11"/>
  <c r="AC70" i="11" s="1"/>
  <c r="AB71" i="11"/>
  <c r="AC71" i="11" s="1"/>
  <c r="AB72" i="11"/>
  <c r="AC72" i="11" s="1"/>
  <c r="AB73" i="11"/>
  <c r="AC73" i="11" s="1"/>
  <c r="AB74" i="11"/>
  <c r="AC74" i="11" s="1"/>
  <c r="AB75" i="11"/>
  <c r="AC75" i="11" s="1"/>
  <c r="AB76" i="11"/>
  <c r="AC76" i="11" s="1"/>
  <c r="AB77" i="11"/>
  <c r="AC77" i="11" s="1"/>
  <c r="AB78" i="11"/>
  <c r="AC78" i="11" s="1"/>
  <c r="AB79" i="11"/>
  <c r="AC79" i="11" s="1"/>
  <c r="AB80" i="11"/>
  <c r="AC80" i="11" s="1"/>
  <c r="AB81" i="11"/>
  <c r="AC81" i="11" s="1"/>
  <c r="AB82" i="11"/>
  <c r="AC82" i="11" s="1"/>
  <c r="AB83" i="11"/>
  <c r="AC83" i="11" s="1"/>
  <c r="AB84" i="11"/>
  <c r="AC84" i="11" s="1"/>
  <c r="AB85" i="11"/>
  <c r="AC85" i="11" s="1"/>
  <c r="AB86" i="11"/>
  <c r="AC86" i="11" s="1"/>
  <c r="AB87" i="11"/>
  <c r="AC87" i="11" s="1"/>
  <c r="AB88" i="11"/>
  <c r="AC88" i="11" s="1"/>
  <c r="AB89" i="11"/>
  <c r="AC89" i="11" s="1"/>
  <c r="AB90" i="11"/>
  <c r="AC90" i="11" s="1"/>
  <c r="AB91" i="11"/>
  <c r="AC91" i="11" s="1"/>
  <c r="AB92" i="11"/>
  <c r="AC92" i="11" s="1"/>
  <c r="AB93" i="11"/>
  <c r="AC93" i="11" s="1"/>
  <c r="AB94" i="11"/>
  <c r="AC94" i="11" s="1"/>
  <c r="AB95" i="11"/>
  <c r="AC95" i="11" s="1"/>
  <c r="AB96" i="11"/>
  <c r="AC96" i="11" s="1"/>
  <c r="AB97" i="11"/>
  <c r="AC97" i="11" s="1"/>
  <c r="AB98" i="11"/>
  <c r="AC98" i="11" s="1"/>
  <c r="AB99" i="11"/>
  <c r="AC99" i="11" s="1"/>
  <c r="AB100" i="11"/>
  <c r="AC100" i="11" s="1"/>
  <c r="AB101" i="11"/>
  <c r="AC101" i="11" s="1"/>
  <c r="AB102" i="11"/>
  <c r="AC102" i="11" s="1"/>
  <c r="AB103" i="11"/>
  <c r="AC103" i="11" s="1"/>
  <c r="AB104" i="11"/>
  <c r="AC104" i="11" s="1"/>
  <c r="AB5" i="11"/>
  <c r="AC5" i="11" s="1"/>
  <c r="AB4" i="11"/>
  <c r="AC4" i="11" s="1"/>
  <c r="B6" i="10"/>
  <c r="B5" i="10"/>
  <c r="B4" i="10"/>
  <c r="N76" i="2"/>
  <c r="AH72" i="2"/>
  <c r="AE75" i="2"/>
  <c r="AG73" i="2"/>
  <c r="AE74" i="2" s="1"/>
  <c r="AE73" i="2"/>
  <c r="AC62" i="2"/>
  <c r="AB62" i="2"/>
  <c r="AA62" i="2"/>
  <c r="Z62" i="2"/>
  <c r="Y62" i="2"/>
  <c r="X62" i="2"/>
  <c r="W62" i="2"/>
  <c r="V62" i="2"/>
  <c r="U62" i="2"/>
  <c r="T62" i="2"/>
  <c r="S62" i="2"/>
  <c r="R62" i="2"/>
  <c r="Q62" i="2"/>
  <c r="P62" i="2"/>
  <c r="O62" i="2"/>
  <c r="N62" i="2"/>
  <c r="M62" i="2"/>
  <c r="L62" i="2"/>
  <c r="K62" i="2"/>
  <c r="J62" i="2"/>
  <c r="I62" i="2"/>
  <c r="H62" i="2"/>
  <c r="G62" i="2"/>
  <c r="AE63" i="2"/>
  <c r="AD63" i="2"/>
  <c r="AF59" i="2"/>
  <c r="AF58" i="2"/>
  <c r="AF57" i="2"/>
  <c r="AF56" i="2"/>
  <c r="AF55" i="2"/>
  <c r="AF54" i="2"/>
  <c r="AG54" i="2" s="1"/>
  <c r="AF53" i="2"/>
  <c r="AF52" i="2"/>
  <c r="AF51" i="2"/>
  <c r="AF50" i="2"/>
  <c r="AF49" i="2"/>
  <c r="AF48" i="2"/>
  <c r="AF47" i="2"/>
  <c r="AG47" i="2" s="1"/>
  <c r="AF46" i="2"/>
  <c r="AG46" i="2" s="1"/>
  <c r="AF45" i="2"/>
  <c r="AF44" i="2"/>
  <c r="AF43" i="2"/>
  <c r="AF42" i="2"/>
  <c r="AF41" i="2"/>
  <c r="AF39" i="2"/>
  <c r="AG39" i="2" s="1"/>
  <c r="AF38" i="2"/>
  <c r="AF37" i="2"/>
  <c r="AG37" i="2" s="1"/>
  <c r="AF36" i="2"/>
  <c r="AF35" i="2"/>
  <c r="AG35" i="2" s="1"/>
  <c r="AG59" i="2"/>
  <c r="AG58" i="2"/>
  <c r="AG57" i="2"/>
  <c r="AG56" i="2"/>
  <c r="AG55" i="2"/>
  <c r="AG53" i="2"/>
  <c r="AG52" i="2"/>
  <c r="AG51" i="2"/>
  <c r="AG50" i="2"/>
  <c r="AG49" i="2"/>
  <c r="AG48" i="2"/>
  <c r="AG45" i="2"/>
  <c r="AG44" i="2"/>
  <c r="AG43" i="2"/>
  <c r="AG42" i="2"/>
  <c r="AG41" i="2"/>
  <c r="AG40" i="2"/>
  <c r="AG38" i="2"/>
  <c r="AG36" i="2"/>
  <c r="AE68" i="16" l="1"/>
  <c r="AB1" i="16"/>
  <c r="AC4" i="16"/>
  <c r="AC1" i="16" s="1"/>
  <c r="B5" i="15"/>
  <c r="M40" i="15"/>
  <c r="L40" i="15"/>
  <c r="AC1" i="11"/>
  <c r="AB1" i="11"/>
  <c r="AE76" i="2"/>
  <c r="AE77" i="2" s="1"/>
  <c r="AW47" i="2"/>
  <c r="AV47" i="2"/>
  <c r="AB60" i="2"/>
  <c r="AB61" i="2" s="1"/>
  <c r="AA60" i="2"/>
  <c r="AA61" i="2" s="1"/>
  <c r="Z60" i="2"/>
  <c r="Z61" i="2" s="1"/>
  <c r="Y60" i="2"/>
  <c r="X60" i="2"/>
  <c r="W60" i="2"/>
  <c r="W61" i="2" s="1"/>
  <c r="V60" i="2"/>
  <c r="U60" i="2"/>
  <c r="U61" i="2" s="1"/>
  <c r="T60" i="2"/>
  <c r="T61" i="2" s="1"/>
  <c r="S60" i="2"/>
  <c r="S61" i="2" s="1"/>
  <c r="R60" i="2"/>
  <c r="R61" i="2" s="1"/>
  <c r="Q60" i="2"/>
  <c r="P60" i="2"/>
  <c r="O60" i="2"/>
  <c r="O61" i="2" s="1"/>
  <c r="N60" i="2"/>
  <c r="M60" i="2"/>
  <c r="M61" i="2" s="1"/>
  <c r="L60" i="2"/>
  <c r="L61" i="2" s="1"/>
  <c r="K60" i="2"/>
  <c r="K61" i="2" s="1"/>
  <c r="J60" i="2"/>
  <c r="J61" i="2" s="1"/>
  <c r="I60" i="2"/>
  <c r="H60" i="2"/>
  <c r="G60" i="2"/>
  <c r="Y61" i="2"/>
  <c r="X61" i="2"/>
  <c r="V61" i="2"/>
  <c r="Q61" i="2"/>
  <c r="P61" i="2"/>
  <c r="N61" i="2"/>
  <c r="I61" i="2"/>
  <c r="H61" i="2"/>
  <c r="G61" i="2"/>
  <c r="AZ47" i="2"/>
  <c r="AZ46" i="2"/>
  <c r="AZ45" i="2"/>
  <c r="AZ44" i="2"/>
  <c r="AZ43" i="2"/>
  <c r="AM60" i="2"/>
  <c r="AM59" i="2"/>
  <c r="AM58" i="2"/>
  <c r="AM57" i="2"/>
  <c r="AM56" i="2"/>
  <c r="AM55" i="2"/>
  <c r="AM54" i="2"/>
  <c r="AM53" i="2"/>
  <c r="AM52" i="2"/>
  <c r="AM51" i="2"/>
  <c r="AM50" i="2"/>
  <c r="AM49" i="2"/>
  <c r="AM48" i="2"/>
  <c r="AM47" i="2"/>
  <c r="AM46" i="2"/>
  <c r="AM45" i="2"/>
  <c r="AM44" i="2"/>
  <c r="AM43" i="2"/>
  <c r="AM42" i="2"/>
  <c r="AM41" i="2"/>
  <c r="AM40" i="2"/>
  <c r="AM39" i="2"/>
  <c r="AM38" i="2"/>
  <c r="AM37" i="2"/>
  <c r="AM36" i="2"/>
  <c r="AM35" i="2"/>
  <c r="AM34" i="2"/>
  <c r="AL59" i="2"/>
  <c r="AL58" i="2"/>
  <c r="AL57" i="2"/>
  <c r="AL56" i="2"/>
  <c r="AL55" i="2"/>
  <c r="AL54" i="2"/>
  <c r="AL53" i="2"/>
  <c r="AL52" i="2"/>
  <c r="AL51" i="2"/>
  <c r="AL50" i="2"/>
  <c r="AL49" i="2"/>
  <c r="AL48" i="2"/>
  <c r="AL47" i="2"/>
  <c r="AL46" i="2"/>
  <c r="AL45" i="2"/>
  <c r="AL44" i="2"/>
  <c r="AL43" i="2"/>
  <c r="AL42" i="2"/>
  <c r="AL41" i="2"/>
  <c r="AL40" i="2"/>
  <c r="AL39" i="2"/>
  <c r="AL38" i="2"/>
  <c r="AL37" i="2"/>
  <c r="AL36" i="2"/>
  <c r="AL35" i="2"/>
  <c r="AL34" i="2"/>
  <c r="AK59" i="2"/>
  <c r="AK58" i="2"/>
  <c r="AK57" i="2"/>
  <c r="AK56" i="2"/>
  <c r="AK55" i="2"/>
  <c r="AK54" i="2"/>
  <c r="AK53" i="2"/>
  <c r="AK52" i="2"/>
  <c r="AK51" i="2"/>
  <c r="AK50" i="2"/>
  <c r="AK49" i="2"/>
  <c r="AK48" i="2"/>
  <c r="AK47" i="2"/>
  <c r="AK46" i="2"/>
  <c r="AK45" i="2"/>
  <c r="AK44" i="2"/>
  <c r="AK43" i="2"/>
  <c r="AK42" i="2"/>
  <c r="AK41" i="2"/>
  <c r="AK40" i="2"/>
  <c r="AK39" i="2"/>
  <c r="AK38" i="2"/>
  <c r="AK37" i="2"/>
  <c r="AK36" i="2"/>
  <c r="AK35" i="2"/>
  <c r="AK34" i="2"/>
  <c r="AX45" i="2"/>
  <c r="AV42" i="2"/>
  <c r="AX42" i="2"/>
  <c r="AZ41" i="2"/>
  <c r="X69" i="2"/>
  <c r="X71" i="2" s="1"/>
  <c r="AI61" i="2"/>
  <c r="B8" i="15" l="1"/>
  <c r="B3" i="15"/>
  <c r="B2" i="15"/>
  <c r="B7" i="15"/>
  <c r="B6" i="15"/>
  <c r="B4" i="15"/>
  <c r="M41" i="15"/>
  <c r="Y69" i="2"/>
  <c r="AE59" i="2"/>
  <c r="AH59" i="2" s="1"/>
  <c r="AE58" i="2"/>
  <c r="AH58" i="2" s="1"/>
  <c r="AE57" i="2"/>
  <c r="AH57" i="2" s="1"/>
  <c r="AE56" i="2"/>
  <c r="AH56" i="2" s="1"/>
  <c r="AE55" i="2"/>
  <c r="AH55" i="2" s="1"/>
  <c r="AE54" i="2"/>
  <c r="AH54" i="2" s="1"/>
  <c r="AE53" i="2"/>
  <c r="AH53" i="2" s="1"/>
  <c r="AE52" i="2"/>
  <c r="AH52" i="2" s="1"/>
  <c r="AE51" i="2"/>
  <c r="AH51" i="2" s="1"/>
  <c r="AE50" i="2"/>
  <c r="AH50" i="2" s="1"/>
  <c r="AE49" i="2"/>
  <c r="AH49" i="2" s="1"/>
  <c r="AE48" i="2"/>
  <c r="AH48" i="2" s="1"/>
  <c r="AE47" i="2"/>
  <c r="AH47" i="2" s="1"/>
  <c r="AE46" i="2"/>
  <c r="AH46" i="2" s="1"/>
  <c r="AE45" i="2"/>
  <c r="AH45" i="2" s="1"/>
  <c r="AE44" i="2"/>
  <c r="AH44" i="2" s="1"/>
  <c r="AE43" i="2"/>
  <c r="AH43" i="2" s="1"/>
  <c r="AE42" i="2"/>
  <c r="AH42" i="2" s="1"/>
  <c r="AE41" i="2"/>
  <c r="AH41" i="2" s="1"/>
  <c r="AE40" i="2"/>
  <c r="AH40" i="2" s="1"/>
  <c r="AE39" i="2"/>
  <c r="AH39" i="2" s="1"/>
  <c r="AE38" i="2"/>
  <c r="AH38" i="2" s="1"/>
  <c r="AE37" i="2"/>
  <c r="AH37" i="2" s="1"/>
  <c r="AE36" i="2"/>
  <c r="AH36" i="2" s="1"/>
  <c r="AE35" i="2"/>
  <c r="AH35" i="2" s="1"/>
  <c r="AE34" i="2"/>
  <c r="AH34" i="2" s="1"/>
  <c r="T16" i="9"/>
  <c r="S16" i="9"/>
  <c r="Q16" i="9"/>
  <c r="P16" i="9"/>
  <c r="N16" i="9"/>
  <c r="H16" i="9"/>
  <c r="R16" i="9" s="1"/>
  <c r="E16" i="9"/>
  <c r="O16" i="9" s="1"/>
  <c r="T15" i="9"/>
  <c r="S15" i="9"/>
  <c r="Q15" i="9"/>
  <c r="P15" i="9"/>
  <c r="N15" i="9"/>
  <c r="H15" i="9"/>
  <c r="R15" i="9" s="1"/>
  <c r="E15" i="9"/>
  <c r="O15" i="9" s="1"/>
  <c r="T14" i="9"/>
  <c r="S14" i="9"/>
  <c r="Q14" i="9"/>
  <c r="P14" i="9"/>
  <c r="N14" i="9"/>
  <c r="H14" i="9"/>
  <c r="R14" i="9" s="1"/>
  <c r="E14" i="9"/>
  <c r="O14" i="9" s="1"/>
  <c r="T13" i="9"/>
  <c r="S13" i="9"/>
  <c r="Q13" i="9"/>
  <c r="P13" i="9"/>
  <c r="N13" i="9"/>
  <c r="H13" i="9"/>
  <c r="R13" i="9" s="1"/>
  <c r="E13" i="9"/>
  <c r="F20" i="9" s="1"/>
  <c r="T12" i="9"/>
  <c r="S12" i="9"/>
  <c r="Q12" i="9"/>
  <c r="P12" i="9"/>
  <c r="N12" i="9"/>
  <c r="H12" i="9"/>
  <c r="R12" i="9" s="1"/>
  <c r="E12" i="9"/>
  <c r="F19" i="9" s="1"/>
  <c r="K8" i="9"/>
  <c r="B8" i="9"/>
  <c r="K7" i="9"/>
  <c r="B7" i="9"/>
  <c r="K6" i="9"/>
  <c r="B6" i="9"/>
  <c r="K5" i="9"/>
  <c r="B5" i="9"/>
  <c r="K4" i="9"/>
  <c r="B4" i="9"/>
  <c r="Q3" i="9"/>
  <c r="N3" i="9"/>
  <c r="N4" i="9" s="1"/>
  <c r="AE69" i="2" l="1"/>
  <c r="AE66" i="2"/>
  <c r="F21" i="9"/>
  <c r="O12" i="9"/>
  <c r="AF40" i="2"/>
  <c r="F23" i="9"/>
  <c r="O13" i="9"/>
  <c r="F22" i="9"/>
  <c r="I19" i="9"/>
  <c r="I20" i="9"/>
  <c r="AF34" i="2"/>
  <c r="I21" i="9"/>
  <c r="I22" i="9"/>
  <c r="I23" i="9"/>
  <c r="F12" i="8" l="1"/>
  <c r="F13" i="8"/>
  <c r="F14" i="8"/>
  <c r="F15" i="8"/>
  <c r="F16" i="8"/>
  <c r="F17" i="8"/>
  <c r="F18" i="8"/>
  <c r="F19" i="8"/>
  <c r="F20" i="8"/>
  <c r="F11" i="8"/>
  <c r="R65" i="2"/>
  <c r="R66" i="2" s="1"/>
  <c r="AD39" i="2"/>
  <c r="AD38" i="2"/>
  <c r="AI38" i="2" s="1"/>
  <c r="AD48" i="2"/>
  <c r="AI48" i="2" s="1"/>
  <c r="AD41" i="2"/>
  <c r="AD59" i="2"/>
  <c r="AI59" i="2" s="1"/>
  <c r="AD58" i="2"/>
  <c r="AI58" i="2" s="1"/>
  <c r="AD50" i="2"/>
  <c r="AI50" i="2" s="1"/>
  <c r="AD49" i="2"/>
  <c r="AI49" i="2" s="1"/>
  <c r="AD40" i="2"/>
  <c r="AD34" i="2"/>
  <c r="AG34" i="2" s="1"/>
  <c r="L24" i="6"/>
  <c r="N24" i="6" s="1"/>
  <c r="L17" i="6"/>
  <c r="N17" i="6" s="1"/>
  <c r="AD36" i="2"/>
  <c r="AD37" i="2"/>
  <c r="AI37" i="2" s="1"/>
  <c r="AD42" i="2"/>
  <c r="AD43" i="2"/>
  <c r="AD44" i="2"/>
  <c r="AI44" i="2" s="1"/>
  <c r="AD45" i="2"/>
  <c r="AD46" i="2"/>
  <c r="AI46" i="2" s="1"/>
  <c r="AD47" i="2"/>
  <c r="AI47" i="2" s="1"/>
  <c r="AD51" i="2"/>
  <c r="AI51" i="2" s="1"/>
  <c r="AD52" i="2"/>
  <c r="AI52" i="2" s="1"/>
  <c r="AD53" i="2"/>
  <c r="AI53" i="2" s="1"/>
  <c r="AD54" i="2"/>
  <c r="AI54" i="2" s="1"/>
  <c r="AD55" i="2"/>
  <c r="AI55" i="2" s="1"/>
  <c r="AD56" i="2"/>
  <c r="AI56" i="2" s="1"/>
  <c r="AD57" i="2"/>
  <c r="AI57" i="2" s="1"/>
  <c r="AD35" i="2"/>
  <c r="AI35" i="2" s="1"/>
  <c r="L38" i="6"/>
  <c r="N38" i="6" s="1"/>
  <c r="L37" i="6"/>
  <c r="N37" i="6" s="1"/>
  <c r="L36" i="6"/>
  <c r="N36" i="6" s="1"/>
  <c r="L35" i="6"/>
  <c r="N35" i="6" s="1"/>
  <c r="L34" i="6"/>
  <c r="N34" i="6" s="1"/>
  <c r="L26" i="6"/>
  <c r="N26" i="6" s="1"/>
  <c r="L27" i="6"/>
  <c r="N27" i="6" s="1"/>
  <c r="AS52" i="2" s="1"/>
  <c r="L28" i="6"/>
  <c r="N28" i="6" s="1"/>
  <c r="L29" i="6"/>
  <c r="N29" i="6" s="1"/>
  <c r="P29" i="6" s="1"/>
  <c r="L30" i="6"/>
  <c r="N30" i="6" s="1"/>
  <c r="P30" i="6" s="1"/>
  <c r="L31" i="6"/>
  <c r="N31" i="6" s="1"/>
  <c r="P31" i="6" s="1"/>
  <c r="L32" i="6"/>
  <c r="L33" i="6"/>
  <c r="N33" i="6" s="1"/>
  <c r="L25" i="6"/>
  <c r="N25" i="6" s="1"/>
  <c r="L23" i="6"/>
  <c r="N23" i="6" s="1"/>
  <c r="L22" i="6"/>
  <c r="N22" i="6" s="1"/>
  <c r="L21" i="6"/>
  <c r="N21" i="6" s="1"/>
  <c r="L20" i="6"/>
  <c r="N20" i="6" s="1"/>
  <c r="L19" i="6"/>
  <c r="N19" i="6" s="1"/>
  <c r="L18" i="6"/>
  <c r="N18" i="6" s="1"/>
  <c r="L16" i="6"/>
  <c r="L16" i="1"/>
  <c r="L17" i="1"/>
  <c r="L18" i="1"/>
  <c r="L19" i="1"/>
  <c r="L20" i="1"/>
  <c r="L21" i="1"/>
  <c r="L22" i="1"/>
  <c r="L23" i="1"/>
  <c r="L24" i="1"/>
  <c r="L25" i="1"/>
  <c r="L26" i="1"/>
  <c r="L27" i="1"/>
  <c r="L28" i="1"/>
  <c r="L29" i="1"/>
  <c r="L30" i="1"/>
  <c r="L31" i="1"/>
  <c r="L15" i="1"/>
  <c r="AS54" i="2" l="1"/>
  <c r="AI41" i="2"/>
  <c r="AG69" i="2"/>
  <c r="AI43" i="2"/>
  <c r="AG67" i="2"/>
  <c r="AI42" i="2"/>
  <c r="AG68" i="2"/>
  <c r="AI39" i="2"/>
  <c r="AE68" i="2"/>
  <c r="AI45" i="2"/>
  <c r="AG66" i="2"/>
  <c r="AI34" i="2"/>
  <c r="AE70" i="2"/>
  <c r="AI40" i="2"/>
  <c r="AG70" i="2"/>
  <c r="AI36" i="2"/>
  <c r="AE67" i="2"/>
  <c r="AT34" i="2"/>
  <c r="AT57" i="2"/>
  <c r="AD60" i="2"/>
  <c r="I70" i="2"/>
  <c r="I71" i="2"/>
  <c r="I67" i="2"/>
  <c r="I68" i="2"/>
  <c r="I72" i="2"/>
  <c r="I69" i="2"/>
  <c r="I66" i="2"/>
  <c r="I65" i="2"/>
  <c r="AT54" i="2"/>
  <c r="AT52" i="2"/>
  <c r="AU52" i="2" s="1"/>
  <c r="L41" i="6"/>
  <c r="N16" i="6"/>
  <c r="N17" i="1"/>
  <c r="N16" i="1"/>
  <c r="N18" i="1"/>
  <c r="N19" i="1"/>
  <c r="N20" i="1"/>
  <c r="N21" i="1"/>
  <c r="N22" i="1"/>
  <c r="N23" i="1"/>
  <c r="N24" i="1"/>
  <c r="N30" i="1"/>
  <c r="N31" i="1"/>
  <c r="N15" i="1"/>
  <c r="AU54" i="2" l="1"/>
  <c r="AD61" i="2"/>
  <c r="X72" i="2" s="1"/>
  <c r="X68" i="2"/>
  <c r="Y68" i="2" s="1"/>
  <c r="Y70" i="2" s="1"/>
  <c r="AE71" i="2"/>
  <c r="M41" i="6"/>
  <c r="M42" i="6" s="1"/>
  <c r="AS34" i="2"/>
  <c r="AU34" i="2" s="1"/>
  <c r="AG60" i="2"/>
  <c r="AG62" i="2" s="1"/>
  <c r="AI60" i="2"/>
  <c r="AI62" i="2" s="1"/>
  <c r="AG71" i="2"/>
  <c r="AG72" i="2" s="1"/>
  <c r="I74" i="2"/>
  <c r="AE60" i="2"/>
  <c r="B5" i="6"/>
  <c r="B5" i="1"/>
  <c r="C5" i="1"/>
  <c r="M37" i="1"/>
  <c r="L37" i="1"/>
  <c r="AS57" i="2" l="1"/>
  <c r="AU57" i="2" s="1"/>
  <c r="B8" i="6"/>
  <c r="B4" i="6"/>
  <c r="B6" i="6"/>
  <c r="B2" i="6"/>
  <c r="B9" i="6"/>
  <c r="B3" i="6"/>
  <c r="AH69" i="2"/>
  <c r="AC68" i="2"/>
  <c r="AH70" i="2"/>
  <c r="AC67" i="2"/>
  <c r="AH67" i="2"/>
  <c r="AC69" i="2"/>
  <c r="AC66" i="2"/>
  <c r="AH66" i="2"/>
  <c r="AC70" i="2"/>
  <c r="AH68" i="2"/>
  <c r="B6" i="1"/>
  <c r="B7" i="1"/>
  <c r="B4" i="1"/>
  <c r="B9" i="1"/>
  <c r="B8" i="1"/>
  <c r="B3" i="1"/>
  <c r="B2" i="1"/>
  <c r="M38" i="1"/>
  <c r="B11" i="6" l="1"/>
  <c r="B10" i="1"/>
  <c r="F3" i="1" s="1"/>
  <c r="B10" i="15" l="1"/>
  <c r="F2" i="15" s="1"/>
</calcChain>
</file>

<file path=xl/sharedStrings.xml><?xml version="1.0" encoding="utf-8"?>
<sst xmlns="http://schemas.openxmlformats.org/spreadsheetml/2006/main" count="2001" uniqueCount="550">
  <si>
    <t>Phase</t>
  </si>
  <si>
    <t>Efforts</t>
  </si>
  <si>
    <t>% Add On</t>
  </si>
  <si>
    <t>Comments</t>
  </si>
  <si>
    <t>Project Management</t>
  </si>
  <si>
    <t>Analysis and Requirement Gathering</t>
  </si>
  <si>
    <t>Concept Design</t>
  </si>
  <si>
    <t>No req, only analysis</t>
  </si>
  <si>
    <t>Design Efforts</t>
  </si>
  <si>
    <t>Minimal efforts to mimic existing data models</t>
  </si>
  <si>
    <t>Development and Unit Testing + 5% data migration</t>
  </si>
  <si>
    <t xml:space="preserve">System(&amp; Integration) Testing  </t>
  </si>
  <si>
    <t>Will be majorly done by testing team with Auto Data validation Tool + 10% of critical reports performance testing efforts</t>
  </si>
  <si>
    <t>Performance testing &amp; data validation for 10% of critical reports + Data validation for all tables</t>
  </si>
  <si>
    <t>UAT</t>
  </si>
  <si>
    <t>Deployment</t>
  </si>
  <si>
    <t>CI-CD</t>
  </si>
  <si>
    <t>KT &amp; Hypercare</t>
  </si>
  <si>
    <t xml:space="preserve">Total Efforts </t>
  </si>
  <si>
    <t>Complexity Matrix</t>
  </si>
  <si>
    <t>Cut Estimates to Build &amp; Test in Hrs</t>
  </si>
  <si>
    <t>Total Efforts in PDs</t>
  </si>
  <si>
    <t xml:space="preserve">PD post Savings </t>
  </si>
  <si>
    <t>BU</t>
  </si>
  <si>
    <t>SL</t>
  </si>
  <si>
    <t>Object Type</t>
  </si>
  <si>
    <t># Objects/ Jobs</t>
  </si>
  <si>
    <t>Method of Migration</t>
  </si>
  <si>
    <t>Simple</t>
  </si>
  <si>
    <t>Mid</t>
  </si>
  <si>
    <t>Complex</t>
  </si>
  <si>
    <t>I&amp;D</t>
  </si>
  <si>
    <t>GCP</t>
  </si>
  <si>
    <t>No.  Of Tables / Files</t>
  </si>
  <si>
    <t>Mimic same logic using TD2BQ converter. Considered 60% simple 1 to 1 for data ingestion jobs</t>
  </si>
  <si>
    <t># of Views, Semantic Layer</t>
  </si>
  <si>
    <t>Mimic same logic using TD2BQ converter</t>
  </si>
  <si>
    <t># of ETL views with business Logic</t>
  </si>
  <si>
    <t xml:space="preserve">Mimic same logic using Google Data Pipelines  &amp; GBQs. </t>
  </si>
  <si>
    <t>Informatica Transformation in GBQ SP</t>
  </si>
  <si>
    <t>Mimic same logic using Google Data Pipelines  &amp; GBQs</t>
  </si>
  <si>
    <t>Stored Procedure Migration from TD to Big Query</t>
  </si>
  <si>
    <t># TD to Sources (Oracle) Write-back Jobs</t>
  </si>
  <si>
    <t># Cloud Storage buckets &amp; archival Scripts</t>
  </si>
  <si>
    <t xml:space="preserve">Same logic with minimal Retrofitting &amp; change targets </t>
  </si>
  <si>
    <t>RDM Cloud SQL Server to GBQ automated data refresh</t>
  </si>
  <si>
    <t>Creation GCP Data Pipes with like to like functionality</t>
  </si>
  <si>
    <t>RDM UI Build</t>
  </si>
  <si>
    <t>Scheduling &amp; Orchestration Scripts</t>
  </si>
  <si>
    <t>Mimic existing scheduler with Google Cloud Scheduler /Composer</t>
  </si>
  <si>
    <t>Spot</t>
  </si>
  <si>
    <t># of Reports reporting efforts (SPOT fire)</t>
  </si>
  <si>
    <t>Change Source Connections &amp; Minimal Retrofitting  with smoke test</t>
  </si>
  <si>
    <t>BO</t>
  </si>
  <si>
    <t># of Reports reporting efforts (SAP BO)</t>
  </si>
  <si>
    <t># of Universe Reports reporting efforts (SAP BO)</t>
  </si>
  <si>
    <t>Qlik/Tab</t>
  </si>
  <si>
    <t># of Reports reporting efforts (Tableau)</t>
  </si>
  <si>
    <t># of Reports reporting efforts (QlikView)</t>
  </si>
  <si>
    <t># of Reports reporting efforts (Composite)</t>
  </si>
  <si>
    <t># of Reports reporting efforts (P&amp;T)</t>
  </si>
  <si>
    <t>API Integration Framework-Salesforce-Cast Iron</t>
  </si>
  <si>
    <t>Same logic with minimal Retrofitting &amp;retrofitting efforts for consumption</t>
  </si>
  <si>
    <t>Move SAP BO on GCP with lift &amp; Shift (Dev/Prod/QA) &amp; Authentication</t>
  </si>
  <si>
    <t>Lift &amp; Shift on GCP Virtual Machines/ MP</t>
  </si>
  <si>
    <t>Lift &amp; Shift Platform Migration on GCP</t>
  </si>
  <si>
    <t>Move Spotfire on GCP with lift &amp; Shift  (Dev/Prod/QA) &amp; Authentication</t>
  </si>
  <si>
    <t>Move Tableau on GCP with lift &amp; Shift  (Dev/Prod/QA) &amp; Authentication</t>
  </si>
  <si>
    <t>Move QlikView on GCP with lift &amp; Shift  (Dev/Prod/QA) &amp; Authentication</t>
  </si>
  <si>
    <t>Move Cast Iron (Sales Force) with lift &amp; Shift  (Dev/Prod/QA) &amp; Authentication</t>
  </si>
  <si>
    <t>Without Savings</t>
  </si>
  <si>
    <t>With Savings</t>
  </si>
  <si>
    <t>% Savings</t>
  </si>
  <si>
    <t>~FTEs</t>
  </si>
  <si>
    <t>Design and Data Modeling</t>
  </si>
  <si>
    <t>Development and Unit Tesing</t>
  </si>
  <si>
    <t xml:space="preserve">System(&amp; Integration) Testing </t>
  </si>
  <si>
    <t>KT &amp; Handoff</t>
  </si>
  <si>
    <t>PD post Savings</t>
  </si>
  <si>
    <t>BigQuery Data Transfer APIs (Lift &amp; Shift)</t>
  </si>
  <si>
    <t>Teradata to Big Query schema migration tool  to achieve quick conversions
BigQuery Data Transfer Service as migration agent for Teradata
Compute migration tool for BTEQ to BQ conversion</t>
  </si>
  <si>
    <t>Infa</t>
  </si>
  <si>
    <t>Informatica Same logic with minimal retro efforts (Lift &amp; Shift, Reporint)</t>
  </si>
  <si>
    <t>No code change, only change connection , retrofication &amp; smoke test</t>
  </si>
  <si>
    <t>Use schema /DB level approach for migration</t>
  </si>
  <si>
    <t>Same logic, minimal retrofication and bug fixing if applicable , no requirements &amp; same logic , lift &amp; shift</t>
  </si>
  <si>
    <t xml:space="preserve">Same logic with minimal retrofication &amp; change targets </t>
  </si>
  <si>
    <t>Change Source Connections &amp; Minimal retrofications  with smoke test</t>
  </si>
  <si>
    <t>No code change, only change connection &amp; smoke test</t>
  </si>
  <si>
    <t>Smoke test only &amp; minor bug fix if any</t>
  </si>
  <si>
    <t xml:space="preserve">No code change, only change connection, smoke test &amp; minor bug fix if any </t>
  </si>
  <si>
    <t>Change Source Connections &amp; Minimal retrofications  with smoke test(no major changes in the code , lift &amp; shift)</t>
  </si>
  <si>
    <t>Will be done at universe level, no major code changes, only retro &amp; smoke test in scope, no reqirements</t>
  </si>
  <si>
    <t>?</t>
  </si>
  <si>
    <t>DCX</t>
  </si>
  <si>
    <t>SF</t>
  </si>
  <si>
    <t>RDM UI Build, RDM Cloud SQL Server to GBQ automated data refresh</t>
  </si>
  <si>
    <t>Creation GCP Data Pipes with like to like funcationality</t>
  </si>
  <si>
    <t>Mimic existing fucntionality with no requirements</t>
  </si>
  <si>
    <t xml:space="preserve">Mimic existing sheduler with Google Cloud Scheduler </t>
  </si>
  <si>
    <t>No requirements only to re-use &amp; mimic existing sheduler logic</t>
  </si>
  <si>
    <t>May with small team</t>
  </si>
  <si>
    <t>Role</t>
  </si>
  <si>
    <t>Grade</t>
  </si>
  <si>
    <t>Shore</t>
  </si>
  <si>
    <t>Total PDs</t>
  </si>
  <si>
    <t>Q Level</t>
  </si>
  <si>
    <t>Current Daily Rate $</t>
  </si>
  <si>
    <t>Total Price</t>
  </si>
  <si>
    <t>P2W Rates</t>
  </si>
  <si>
    <t>Total Price as per P2W</t>
  </si>
  <si>
    <t>ADRC Inc TRIO</t>
  </si>
  <si>
    <t>USD ADRC Ex TRIO</t>
  </si>
  <si>
    <t>Total Cost</t>
  </si>
  <si>
    <t>Loading</t>
  </si>
  <si>
    <t>Delta</t>
  </si>
  <si>
    <t>Engagment Manager</t>
  </si>
  <si>
    <t>E1</t>
  </si>
  <si>
    <t>On</t>
  </si>
  <si>
    <t>GPC Data Architect</t>
  </si>
  <si>
    <t>D2</t>
  </si>
  <si>
    <t>C1</t>
  </si>
  <si>
    <t>GCP Platform Architect</t>
  </si>
  <si>
    <t>C2</t>
  </si>
  <si>
    <t>SQL SMEs (with Teradata background)</t>
  </si>
  <si>
    <t>Testing BU</t>
  </si>
  <si>
    <t>Tera</t>
  </si>
  <si>
    <t>Testing Lead</t>
  </si>
  <si>
    <t>Program Manager/Delivery Lead</t>
  </si>
  <si>
    <t>Off</t>
  </si>
  <si>
    <t>D1</t>
  </si>
  <si>
    <t>GCP Data Engineer Lead(s)</t>
  </si>
  <si>
    <t>GCP Sr Data Engineer(s)</t>
  </si>
  <si>
    <t>GCP Data Engineer (s)</t>
  </si>
  <si>
    <t>B2</t>
  </si>
  <si>
    <t>Onshore</t>
  </si>
  <si>
    <t>Offshore</t>
  </si>
  <si>
    <t>GCP Data Engineer(s)</t>
  </si>
  <si>
    <t>B1</t>
  </si>
  <si>
    <t>GCP Data Engineer/Testerer(s)</t>
  </si>
  <si>
    <t>Travel</t>
  </si>
  <si>
    <t>Misc</t>
  </si>
  <si>
    <t>GCP Data Engineer/Testerer (s)</t>
  </si>
  <si>
    <t>A5</t>
  </si>
  <si>
    <t>GCP DE  (with Infomatica Background)</t>
  </si>
  <si>
    <t>SAP BO</t>
  </si>
  <si>
    <t>Sr. BO Developer</t>
  </si>
  <si>
    <t>Jr. BO Developer</t>
  </si>
  <si>
    <t>Rep &amp; Viz</t>
  </si>
  <si>
    <t>Sr SpotFire/Qlik/Tab SME</t>
  </si>
  <si>
    <t>SP/Tab/Qlik</t>
  </si>
  <si>
    <t>Spotfire /QlikSME</t>
  </si>
  <si>
    <t>Jr SpotFire/Tableu SME</t>
  </si>
  <si>
    <t>Testing</t>
  </si>
  <si>
    <t>Test Lead</t>
  </si>
  <si>
    <t>Sr Testers &amp; Data / Report validators</t>
  </si>
  <si>
    <t>Tester  &amp; Data / Report validators</t>
  </si>
  <si>
    <t>Jr Tesers  &amp; Data / Report validators</t>
  </si>
  <si>
    <t>Grades</t>
  </si>
  <si>
    <t>% Allocation</t>
  </si>
  <si>
    <t>Q5</t>
  </si>
  <si>
    <t>ON</t>
  </si>
  <si>
    <t>Contingency</t>
  </si>
  <si>
    <t>Q1</t>
  </si>
  <si>
    <t>Q4</t>
  </si>
  <si>
    <t>Q2</t>
  </si>
  <si>
    <t>Q3</t>
  </si>
  <si>
    <t>On/Off</t>
  </si>
  <si>
    <t>#</t>
  </si>
  <si>
    <t>Assumption</t>
  </si>
  <si>
    <t>No Data Modelling efforts required for Reporting side.</t>
  </si>
  <si>
    <t>Connection between Cast Iron and Teradata is via REST APIs only.</t>
  </si>
  <si>
    <t>Regarding "RDM Cloud SQL Server to GBQ automated data refresh" - Assuming 2654 tables needs to be refreshed by batch jobs. 4 tables per job. i.e. 663 jobs.</t>
  </si>
  <si>
    <t>JDK needs to install in the enviromrnt in tomcat server BO application server and BO client tool needs to install in the same server/system for METADATA EXTRACTOR</t>
  </si>
  <si>
    <t>BO 4.3 platform should be available before starting this project.</t>
  </si>
  <si>
    <t>Installation,configuration and user managment of SAP BO 4.3 server is out of scope.</t>
  </si>
  <si>
    <t>We assumed that only Teradata and GCP data sources will be in scope.</t>
  </si>
  <si>
    <t xml:space="preserve">If redesigning of webi reports are required then extra efforts will be included. </t>
  </si>
  <si>
    <t>GCP Artifacts Complexity Definition</t>
  </si>
  <si>
    <t>Object Name</t>
  </si>
  <si>
    <t>Medium</t>
  </si>
  <si>
    <t>Table</t>
  </si>
  <si>
    <t>less than 500 GB</t>
  </si>
  <si>
    <t>Between 500 Gb &amp; 5 TB</t>
  </si>
  <si>
    <t>More than 5 TB</t>
  </si>
  <si>
    <t>View</t>
  </si>
  <si>
    <t>Referring to less than 3 tables</t>
  </si>
  <si>
    <t>Referring to between 3 to 6 tables</t>
  </si>
  <si>
    <t>Referring to more than 6 tables</t>
  </si>
  <si>
    <t>Stored Procedure</t>
  </si>
  <si>
    <t>Less than 30 lines of code</t>
  </si>
  <si>
    <t>Between 30 lines to 100 lines of code</t>
  </si>
  <si>
    <t>More than 100 lines of code</t>
  </si>
  <si>
    <t>Data FLow job</t>
  </si>
  <si>
    <t>less than 3 transformations</t>
  </si>
  <si>
    <t>Between 3 to 7 transformations</t>
  </si>
  <si>
    <t>More than  7 transformations</t>
  </si>
  <si>
    <t>Composer</t>
  </si>
  <si>
    <t>less than 5 tasks or steps</t>
  </si>
  <si>
    <t>Between 5 to 9 tasks or steps</t>
  </si>
  <si>
    <t>More than 9 tasks or steps</t>
  </si>
  <si>
    <t>Universe Paramater</t>
  </si>
  <si>
    <t xml:space="preserve">Simple </t>
  </si>
  <si>
    <t xml:space="preserve">Medium </t>
  </si>
  <si>
    <t xml:space="preserve">Complex </t>
  </si>
  <si>
    <t xml:space="preserve"># of Tables/Joins </t>
  </si>
  <si>
    <t>&lt; 3</t>
  </si>
  <si>
    <t>3 to 5</t>
  </si>
  <si>
    <t>5 to 10</t>
  </si>
  <si>
    <t>No Of Fields per table</t>
  </si>
  <si>
    <t>&lt;= 15</t>
  </si>
  <si>
    <t xml:space="preserve">&gt; 15 &lt;= 30 </t>
  </si>
  <si>
    <t xml:space="preserve">30 to 50 </t>
  </si>
  <si>
    <t xml:space="preserve">Avg. Data Size </t>
  </si>
  <si>
    <t xml:space="preserve">&lt;=1 M </t>
  </si>
  <si>
    <t xml:space="preserve">&gt;1 M &lt;= 2M </t>
  </si>
  <si>
    <t xml:space="preserve">&gt;2M &lt;= 10M </t>
  </si>
  <si>
    <t xml:space="preserve">Use of Views and Stored Procedures </t>
  </si>
  <si>
    <t>N/A</t>
  </si>
  <si>
    <t>&lt;=5</t>
  </si>
  <si>
    <t>Custom SQL Script</t>
  </si>
  <si>
    <t>1 to 2</t>
  </si>
  <si>
    <t>Number of Data Sources</t>
  </si>
  <si>
    <t>&lt;= 3</t>
  </si>
  <si>
    <t>3 to 6</t>
  </si>
  <si>
    <t>Basic data conversion (Format, datetime conversion, currency, string operation etc…)</t>
  </si>
  <si>
    <t xml:space="preserve">11 to 15 </t>
  </si>
  <si>
    <t xml:space="preserve">No of KPI's </t>
  </si>
  <si>
    <t>&lt;=2</t>
  </si>
  <si>
    <t>&gt;2 and &lt;=5</t>
  </si>
  <si>
    <t>No aggregated awareness/Index awareness</t>
  </si>
  <si>
    <t>&lt; 2</t>
  </si>
  <si>
    <t>#Prompts/runtime parameter</t>
  </si>
  <si>
    <t>&lt;=3</t>
  </si>
  <si>
    <t>&gt;3 &lt;= 5</t>
  </si>
  <si>
    <t xml:space="preserve">6 to 10 </t>
  </si>
  <si>
    <t>Webi Report Parameter</t>
  </si>
  <si>
    <t># of Queries</t>
  </si>
  <si>
    <t>2 to 4</t>
  </si>
  <si>
    <t>&gt; 4</t>
  </si>
  <si>
    <t>No of Objects per query</t>
  </si>
  <si>
    <t>&lt;= 10</t>
  </si>
  <si>
    <t xml:space="preserve">&gt; 10 &lt;= 20 </t>
  </si>
  <si>
    <t>&gt; 20</t>
  </si>
  <si>
    <t xml:space="preserve">Use of Filters </t>
  </si>
  <si>
    <t>&lt; 4</t>
  </si>
  <si>
    <t>4 to 10</t>
  </si>
  <si>
    <t>&gt; 10</t>
  </si>
  <si>
    <t>Webi Variables (Format, datetime conversion, currency, string operation etc…)</t>
  </si>
  <si>
    <t>No of Tabs per report</t>
  </si>
  <si>
    <t>&lt;= 2</t>
  </si>
  <si>
    <t>2 to 5</t>
  </si>
  <si>
    <t>&gt; 5</t>
  </si>
  <si>
    <t>Cost</t>
  </si>
  <si>
    <t>COR</t>
  </si>
  <si>
    <t>ADRC rate</t>
  </si>
  <si>
    <t>9 hrs</t>
  </si>
  <si>
    <t>Q-Level</t>
  </si>
  <si>
    <t>DE</t>
  </si>
  <si>
    <t>US</t>
  </si>
  <si>
    <t>Nearshore DE</t>
  </si>
  <si>
    <t>Nearshore US</t>
  </si>
  <si>
    <t>China</t>
  </si>
  <si>
    <t>Brazil</t>
  </si>
  <si>
    <t>8 hrs</t>
  </si>
  <si>
    <t>USD</t>
  </si>
  <si>
    <t>Current Rates</t>
  </si>
  <si>
    <t>Daily Hours</t>
  </si>
  <si>
    <t>% Delta</t>
  </si>
  <si>
    <t xml:space="preserve">Objects </t>
  </si>
  <si>
    <t>Counts</t>
  </si>
  <si>
    <t>Ingestion</t>
  </si>
  <si>
    <t xml:space="preserve">Data </t>
  </si>
  <si>
    <t>Schema</t>
  </si>
  <si>
    <t>Code</t>
  </si>
  <si>
    <t>Layer</t>
  </si>
  <si>
    <t>No.  Of Tables / Files STG 60%</t>
  </si>
  <si>
    <t>Yes</t>
  </si>
  <si>
    <t>No</t>
  </si>
  <si>
    <t>STG</t>
  </si>
  <si>
    <t>No data migration for STG, Parameterized scripts for simple jobs for Source to STG</t>
  </si>
  <si>
    <t>No.  Of Tables / Files Core 25%</t>
  </si>
  <si>
    <t>Core</t>
  </si>
  <si>
    <t>Schema &amp; Data migration with 10% of data loads for history during Dev</t>
  </si>
  <si>
    <t>No.  Of Tables / Files Access 15%</t>
  </si>
  <si>
    <t>Access</t>
  </si>
  <si>
    <t>Core/ Access</t>
  </si>
  <si>
    <t>Access to Oracle</t>
  </si>
  <si>
    <t>Archive</t>
  </si>
  <si>
    <t>UI build</t>
  </si>
  <si>
    <t>Re-Write in Google Composer</t>
  </si>
  <si>
    <t>Access to Cast Iron</t>
  </si>
  <si>
    <t>https://cloud.google.com/bigquery-transfer/docs/data-warehouse-migration-overview</t>
  </si>
  <si>
    <t>BigQuery Data Transfer Service</t>
  </si>
  <si>
    <t>https://www.youtube.com/watch?v=lc68XluDeH4</t>
  </si>
  <si>
    <t>Special migration agent</t>
  </si>
  <si>
    <t>https://cloud.google.com/bigquery-transfer/docs/teradata-migration</t>
  </si>
  <si>
    <t>Foundation</t>
  </si>
  <si>
    <t>Network</t>
  </si>
  <si>
    <t>Environment</t>
  </si>
  <si>
    <t>IAM</t>
  </si>
  <si>
    <t>Cloud Build Teraform</t>
  </si>
  <si>
    <t>Souce Repo</t>
  </si>
  <si>
    <t>Cloud DNS</t>
  </si>
  <si>
    <t>Partner Interconnect</t>
  </si>
  <si>
    <t>Cloud Operations Suite</t>
  </si>
  <si>
    <t>Automated TD2BQ transfer agent</t>
  </si>
  <si>
    <t>Pelican</t>
  </si>
  <si>
    <t>DataSet</t>
  </si>
  <si>
    <t>`--&gt; Location</t>
  </si>
  <si>
    <t>PPT Response</t>
  </si>
  <si>
    <t>Slide #</t>
  </si>
  <si>
    <t>Sub Chapter</t>
  </si>
  <si>
    <t>Owner</t>
  </si>
  <si>
    <t>Contributor</t>
  </si>
  <si>
    <t>Reviewers</t>
  </si>
  <si>
    <t>Company stats (I&amp;D &amp; GCP capabilities)</t>
  </si>
  <si>
    <t>Understanding your objectives &amp; Value Proposition</t>
  </si>
  <si>
    <t>Current V/s Proposed Solution Architecture &amp; merits</t>
  </si>
  <si>
    <t>Our Data ,Schema, Code Migration Strategy</t>
  </si>
  <si>
    <t>Target System Migration Strategy</t>
  </si>
  <si>
    <t>CIS</t>
  </si>
  <si>
    <r>
      <t>Spot, SAP BO, Tableau,</t>
    </r>
    <r>
      <rPr>
        <sz val="11"/>
        <color theme="5"/>
        <rFont val="Calibri"/>
        <family val="2"/>
        <scheme val="minor"/>
      </rPr>
      <t xml:space="preserve"> SF</t>
    </r>
    <r>
      <rPr>
        <sz val="11"/>
        <color theme="1"/>
        <rFont val="Calibri"/>
        <family val="2"/>
        <scheme val="minor"/>
      </rPr>
      <t>,Talend,</t>
    </r>
    <r>
      <rPr>
        <sz val="11"/>
        <color theme="5"/>
        <rFont val="Calibri"/>
        <family val="2"/>
        <scheme val="minor"/>
      </rPr>
      <t>SAP IBP</t>
    </r>
    <r>
      <rPr>
        <sz val="11"/>
        <color theme="1"/>
        <rFont val="Calibri"/>
        <family val="2"/>
        <scheme val="minor"/>
      </rPr>
      <t>, Altryx</t>
    </r>
  </si>
  <si>
    <t xml:space="preserve">Proposed End to End GCP Architecture </t>
  </si>
  <si>
    <t>Our high level testing strategy to gain data trust on migration</t>
  </si>
  <si>
    <t>Proposed implementation timelines</t>
  </si>
  <si>
    <t>Tools &amp; Accelerators to expedite migration process</t>
  </si>
  <si>
    <t>Possible risks &amp; mitigation plans</t>
  </si>
  <si>
    <t>Pricing &amp; Commercials</t>
  </si>
  <si>
    <t>Key Assumptions</t>
  </si>
  <si>
    <t>Fit Gap Analysis &amp; Due Diligence Approach</t>
  </si>
  <si>
    <t>Case Studies with successful migration done in the past</t>
  </si>
  <si>
    <t>Sr#</t>
  </si>
  <si>
    <t xml:space="preserve">Questions </t>
  </si>
  <si>
    <t>Clarifications by Bayer</t>
  </si>
  <si>
    <t>Can you specify version of Teradata used on premise.?</t>
  </si>
  <si>
    <t>How data from Stage to Core &amp; finally to Access layer is being propagated currently .? Are you using Informatica or BTEQ scripts for the same.?</t>
  </si>
  <si>
    <t>What is your preferred data repository in GCP i.e. Snowflake, Google Big Query.?</t>
  </si>
  <si>
    <t>What existing services are up &amp; running on current GCP platform you may want to leverage in this program.?</t>
  </si>
  <si>
    <t>Is it safe to assume 3rd party target system owners i.e. Cast Iron (Sales Force, ADW) will retrofit small changes as needed in their systems post migration.?</t>
  </si>
  <si>
    <t>Since Bayer already have subscription for GCP is it safe to assume cost for licensing, hosting and support will be borne by Bayer.?</t>
  </si>
  <si>
    <t>Can we know how we need to design waves in the high level project timelines.? Can you provide us with high level inputs to logically group supplied volumetrics in to the waves.?</t>
  </si>
  <si>
    <t>Can you able to clarify, what are expected services for retiring Teradata EDW platform from the supplier.?</t>
  </si>
  <si>
    <t xml:space="preserve">What would be the scope of migration for down stream Cast Iron (Salesforce) &amp; ADW migration, do these systems to be migrated on GCP, if so, can you please elaborate detail scope .? </t>
  </si>
  <si>
    <t>Scope of Informatica is to limited to orchestrate data load with Tera Data Stored SQLs in BTEQ scripts only.? Or otherwise please specify how Informatica is leveraged currently.?</t>
  </si>
  <si>
    <t>Please specify Informatica version used currently.?</t>
  </si>
  <si>
    <t>Is it safe to assume all existing ETL interfaces &amp; reports should be re-used with minimal retrofication for this program with repointing to the GCP environment as is.?</t>
  </si>
  <si>
    <t>Can you able to elaborate what P&amp;T APIs stands for..? what would be the technology platform &amp; scope of services.?</t>
  </si>
  <si>
    <t>Cloud Storage buckets &amp; archival Scripts are written in which programming language.?</t>
  </si>
  <si>
    <t xml:space="preserve">Can you able to specify which technology used for scheduling &amp; orchestration currently.? </t>
  </si>
  <si>
    <t>Can you able to specify what is used authentication mechanism is implemented to access all downstream applications in the scope.? i.e. Active Directory, SSO, LDAP etc..?</t>
  </si>
  <si>
    <t>Can you able to specify how many tables/entities are available in access layer.?</t>
  </si>
  <si>
    <t>Full load with history + Bug fixing</t>
  </si>
  <si>
    <t>Based on schedule</t>
  </si>
  <si>
    <t>Global
Grade</t>
  </si>
  <si>
    <t>Local
Grade</t>
  </si>
  <si>
    <t>Team</t>
  </si>
  <si>
    <t>M1</t>
  </si>
  <si>
    <t>M2</t>
  </si>
  <si>
    <t>M3</t>
  </si>
  <si>
    <t>M4</t>
  </si>
  <si>
    <t>M5</t>
  </si>
  <si>
    <t>M6</t>
  </si>
  <si>
    <t>M7</t>
  </si>
  <si>
    <t>M8</t>
  </si>
  <si>
    <t>M9</t>
  </si>
  <si>
    <t>M10</t>
  </si>
  <si>
    <t>M11</t>
  </si>
  <si>
    <t>M12</t>
  </si>
  <si>
    <t>M13</t>
  </si>
  <si>
    <t>M14</t>
  </si>
  <si>
    <t>M15</t>
  </si>
  <si>
    <t>M16</t>
  </si>
  <si>
    <t>M17</t>
  </si>
  <si>
    <t>M18</t>
  </si>
  <si>
    <t>M19</t>
  </si>
  <si>
    <t>M20</t>
  </si>
  <si>
    <t>M21</t>
  </si>
  <si>
    <t>Total
Efforts</t>
  </si>
  <si>
    <t>May</t>
  </si>
  <si>
    <t>Jun</t>
  </si>
  <si>
    <t>Jul</t>
  </si>
  <si>
    <t>Aug</t>
  </si>
  <si>
    <t>Sep</t>
  </si>
  <si>
    <t>Oct</t>
  </si>
  <si>
    <t>Nov</t>
  </si>
  <si>
    <t>Dec</t>
  </si>
  <si>
    <t>Jan</t>
  </si>
  <si>
    <t>Feb</t>
  </si>
  <si>
    <t>Mar</t>
  </si>
  <si>
    <t>Apr</t>
  </si>
  <si>
    <t>Governance</t>
  </si>
  <si>
    <t>Engagement Lead</t>
  </si>
  <si>
    <t>D</t>
  </si>
  <si>
    <t>E</t>
  </si>
  <si>
    <t>India</t>
  </si>
  <si>
    <t>B</t>
  </si>
  <si>
    <t>Architecture</t>
  </si>
  <si>
    <t>Solution Architect</t>
  </si>
  <si>
    <t>C</t>
  </si>
  <si>
    <t>Lead GCP Data Architect</t>
  </si>
  <si>
    <t>Data Architect</t>
  </si>
  <si>
    <t>Offshore Delivery Lead</t>
  </si>
  <si>
    <t>Quality Assurance</t>
  </si>
  <si>
    <t>Platform/Cloud Architect</t>
  </si>
  <si>
    <t>QA Lead</t>
  </si>
  <si>
    <t>BigQuery Data Analysts (With Tera Backgroud)</t>
  </si>
  <si>
    <t>Requrements</t>
  </si>
  <si>
    <t>DevOps SME</t>
  </si>
  <si>
    <t>IDEA SME</t>
  </si>
  <si>
    <t>Teradata SME</t>
  </si>
  <si>
    <t>Informatica SME</t>
  </si>
  <si>
    <t>ETL SME (Inf + TD)</t>
  </si>
  <si>
    <t>Reverse Engineering</t>
  </si>
  <si>
    <t>Schema Migration</t>
  </si>
  <si>
    <t>Schema Migration Lead</t>
  </si>
  <si>
    <t>EDE</t>
  </si>
  <si>
    <t>IDEA</t>
  </si>
  <si>
    <t>NA I&amp;D</t>
  </si>
  <si>
    <t>Developer (GCP)</t>
  </si>
  <si>
    <t>A</t>
  </si>
  <si>
    <t>Data Migration Lead</t>
  </si>
  <si>
    <t xml:space="preserve">Developer (GCP) </t>
  </si>
  <si>
    <t>Developer (GCP)/ Tester</t>
  </si>
  <si>
    <t>Data Ingestion Lead</t>
  </si>
  <si>
    <t>Data Distillation Lead</t>
  </si>
  <si>
    <t>UI Development</t>
  </si>
  <si>
    <t>Report Repoint (Q/T)</t>
  </si>
  <si>
    <t>Report Developer</t>
  </si>
  <si>
    <t>Report Repoint (SAP)</t>
  </si>
  <si>
    <t>Report Developer / Tester</t>
  </si>
  <si>
    <t>Report Repoint (Tibco)</t>
  </si>
  <si>
    <t>Platform &amp; DevOps</t>
  </si>
  <si>
    <t>AI&amp;A</t>
  </si>
  <si>
    <t>Sr Testers</t>
  </si>
  <si>
    <t>Tester</t>
  </si>
  <si>
    <t>Jr Tesers</t>
  </si>
  <si>
    <t>Data Migration 1</t>
  </si>
  <si>
    <t xml:space="preserve">Data Migration 1 </t>
  </si>
  <si>
    <t>Data Migration 2</t>
  </si>
  <si>
    <t>Data Ingestion 1</t>
  </si>
  <si>
    <t>Data Ingestion 2</t>
  </si>
  <si>
    <t>Data Distillation 1</t>
  </si>
  <si>
    <t>Data Distillation 2</t>
  </si>
  <si>
    <t>Data Distillation 3</t>
  </si>
  <si>
    <t>Offshore Reporting Lead</t>
  </si>
  <si>
    <t>Row Labels</t>
  </si>
  <si>
    <t>(blank)</t>
  </si>
  <si>
    <t>Grand Total</t>
  </si>
  <si>
    <t>Lead Analyst</t>
  </si>
  <si>
    <t>Data Analyst 1</t>
  </si>
  <si>
    <t>Data Analyst 2</t>
  </si>
  <si>
    <t>Data Analyst 3</t>
  </si>
  <si>
    <t>Total Months</t>
  </si>
  <si>
    <t>Sum of Total
Efforts</t>
  </si>
  <si>
    <t>UI Developer/ Angular</t>
  </si>
  <si>
    <t>Need to build with the same logic on new platform &amp; new targets</t>
  </si>
  <si>
    <t>Man-days</t>
  </si>
  <si>
    <t>% Savings 
(Reusability/ Tools/ Automations)</t>
  </si>
  <si>
    <t>Source to STG Simple jobs with Parameterized scripts 35% ; Transpiler &amp; Universal Universal Migrator for Shema conversions 40% ;5% productivity with repeating task</t>
  </si>
  <si>
    <t>Transpiler &amp; Universal Universal Migrator for Shema conversions 45% ;5% productivity with repeating task</t>
  </si>
  <si>
    <t>5% savings with no requirements ; 2-3 % savings with parameterized common codes ; 1-3% from productivity from repeating tasks(e.g. CI-CD FM, Audit FM, Recon FM etc..)</t>
  </si>
  <si>
    <t>5% savings with no requirements ; 2-3 % savings with parameterized common codes ; 1-3% from productivity from repeating tasks(e.g. CI-CD FM, audit FM, Recon FM etc..)</t>
  </si>
  <si>
    <t xml:space="preserve">Reused Access to Oracle scripts with retrofitting source connections with Big Query with same targets 60% ; 10% productivity with parameterizing connections </t>
  </si>
  <si>
    <t xml:space="preserve">Reused BIG Query to Oracle scripts with retrofitting source connections with Big Query with same targets 60% ; 10% productivity with parameterizing connections </t>
  </si>
  <si>
    <t>Reuse same population logic for Reference data uploads from files to STG with target connection changes and retrofitting with ~35% of savings</t>
  </si>
  <si>
    <t>Create UI to enable business to upload reference data</t>
  </si>
  <si>
    <t>Mimic same logic in Cloud Composer to achieve functionality ; reverse engineering with same logic with 30% savings; 10% savings with parametrizing simple jobs</t>
  </si>
  <si>
    <t>Metadata Extractor &amp; replacing required changes in the meta codes ~8-10 % savings</t>
  </si>
  <si>
    <t>Spotfire data connectors for at metadata level &amp; replacing scripts with connection information will save ~30% savings; productivity with repeating tasks ~8-10%</t>
  </si>
  <si>
    <t>Reuse same population logic from Access to Cast Iron Data Hub with replacing source &amp; retrofit minor changes ~40 % savings</t>
  </si>
  <si>
    <t>Changing the connection @ Universe level  &amp; retrofitting common replacements using metadata extractor ~30% savings ; productivity with repeating tasks ~8-10%</t>
  </si>
  <si>
    <t>Based on Bottoms estimations from Testing Team</t>
  </si>
  <si>
    <t>UI Developer</t>
  </si>
  <si>
    <t>UI/UX Designer</t>
  </si>
  <si>
    <t>Deployment &amp; Hypercare</t>
  </si>
  <si>
    <t>Sum of Total</t>
  </si>
  <si>
    <t>Azure</t>
  </si>
  <si>
    <t>Cut Estimates to Build &amp; Test in PDs</t>
  </si>
  <si>
    <t>Using IDEA Data Ingestion /Azure MX metadata driven approach</t>
  </si>
  <si>
    <t>Data Ingestion Jobs - APIs</t>
  </si>
  <si>
    <t>Mulesoft data ingestion jobs using APIs from Souce to RAW (ADLS ) Incremental</t>
  </si>
  <si>
    <t>ADB/ADF Jobs for Daata Ingestion incremental Batch</t>
  </si>
  <si>
    <t>Data Ingestion Jobs - Streaming</t>
  </si>
  <si>
    <t>Data Ingestion Jobs - Batch</t>
  </si>
  <si>
    <t>Kafka/Confluence Streaming Jobs</t>
  </si>
  <si>
    <t>Data Curation/Transformation Jobs - ADF/ADB</t>
  </si>
  <si>
    <t>Get quality /enriched data from Profisee &amp; Transorm/curate into Azure Delta Lake using ADF/ADB</t>
  </si>
  <si>
    <t>Curated/Transformed Jobs to Consuption Layer</t>
  </si>
  <si>
    <t xml:space="preserve">ADB/ADF jobs for Downsteam systems </t>
  </si>
  <si>
    <t>Get consuption data &amp; send it to downsteam systems using ADF/ADB Batch</t>
  </si>
  <si>
    <t>Data Masking Jobs</t>
  </si>
  <si>
    <t>Using ADF/ADB for persistant / Azure Dynamic data masking for PII/PCI data</t>
  </si>
  <si>
    <t>Azure AD Sync up for athentication &amp; Athorization</t>
  </si>
  <si>
    <t>Job Sheduling efforts 20% of total Jobs</t>
  </si>
  <si>
    <t>Job sheduling in Airflow/ADF - 20% of total jobs</t>
  </si>
  <si>
    <t>ABCR FM Customization</t>
  </si>
  <si>
    <t xml:space="preserve">IDEA ABCR FM </t>
  </si>
  <si>
    <t>IDEA Dev-Ops CI-CD FM</t>
  </si>
  <si>
    <t>Avg</t>
  </si>
  <si>
    <t>Complexity Distribution</t>
  </si>
  <si>
    <t>#FTEs 12 Mnths</t>
  </si>
  <si>
    <t>Development and Unit Testing</t>
  </si>
  <si>
    <t>Using IDEA Data Ingestion /Azure MX metadata driven approach + Same used for 1st history load</t>
  </si>
  <si>
    <t>Parameterizing re-usable jobs &amp; repeating sources + Same used for 1st history load</t>
  </si>
  <si>
    <t>Mulesoft CI/CD Setup (Git/Maven/Jenkins/Arti factory(Nexus))  - Customization efforts</t>
  </si>
  <si>
    <t>CI-CD dev-ops pipelines  (Git/Maven/Jenkins/Arti factory(Nexus))</t>
  </si>
  <si>
    <t>Get curated/transformed data into Consuption/Sementic layer using ADF/ADF in Synapse</t>
  </si>
  <si>
    <t>Moving from Landing to Raw Zone</t>
  </si>
  <si>
    <t>Format conversion jobs</t>
  </si>
  <si>
    <t>Parameterized for similar file types to standerdize file types</t>
  </si>
  <si>
    <t>Method of Implementation</t>
  </si>
  <si>
    <t>Ci/CD pipelines for Dev-Ops/Infra</t>
  </si>
  <si>
    <t>CI/CD for Mulesoft/Infra</t>
  </si>
  <si>
    <t>DCX team will do data mapping &amp; transfomration specifications</t>
  </si>
  <si>
    <t>DS-Predictive</t>
  </si>
  <si>
    <t>Reporting</t>
  </si>
  <si>
    <t>SCM</t>
  </si>
  <si>
    <t>Warranty Ana</t>
  </si>
  <si>
    <t>Planning &amp; FCST</t>
  </si>
  <si>
    <t>Demand forecasting; Order‑to‑Ship / Order‑to‑Cash forecasting</t>
  </si>
  <si>
    <t>Due Deligence &amp; Blue Print Phase</t>
  </si>
  <si>
    <t>Execution Phase</t>
  </si>
  <si>
    <t>Wk1</t>
  </si>
  <si>
    <t>Wk2</t>
  </si>
  <si>
    <t>Wk3</t>
  </si>
  <si>
    <t>Wk4</t>
  </si>
  <si>
    <t>Wk5</t>
  </si>
  <si>
    <t>Wk6</t>
  </si>
  <si>
    <t>Wk7</t>
  </si>
  <si>
    <t>Wk8</t>
  </si>
  <si>
    <t>Project Kick-Off</t>
  </si>
  <si>
    <t>Workshops</t>
  </si>
  <si>
    <t>Use case priorotization</t>
  </si>
  <si>
    <t>Platform Options</t>
  </si>
  <si>
    <t>Platform Foundation</t>
  </si>
  <si>
    <t>Security &amp; access</t>
  </si>
  <si>
    <t>DD &amp; 
Blueprint Phase</t>
  </si>
  <si>
    <t>Dev</t>
  </si>
  <si>
    <t>QA</t>
  </si>
  <si>
    <t>Prod</t>
  </si>
  <si>
    <t>MVP 1</t>
  </si>
  <si>
    <t>MVP 2</t>
  </si>
  <si>
    <t>MVP 3</t>
  </si>
  <si>
    <t>Roles</t>
  </si>
  <si>
    <t>BI Arch</t>
  </si>
  <si>
    <t>Data Modeller</t>
  </si>
  <si>
    <t>BA</t>
  </si>
  <si>
    <t>Power BI</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</si>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</sst>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 #,##0.00_ ;_ * \-#,##0.00_ ;_ * &quot;-&quot;??_ ;_ @_ "/>
    <numFmt numFmtId="164" formatCode="&quot;$&quot;#,##0.00_);[Red]\(&quot;$&quot;#,##0.00\)"/>
    <numFmt numFmtId="165" formatCode="_(&quot;$&quot;* #,##0.00_);_(&quot;$&quot;* \(#,##0.00\);_(&quot;$&quot;* &quot;-&quot;??_);_(@_)"/>
    <numFmt numFmtId="166" formatCode="_(* #,##0.00_);_(* \(#,##0.00\);_(* &quot;-&quot;??_);_(@_)"/>
    <numFmt numFmtId="167" formatCode="_ * #,##0_ ;_ * \-#,##0_ ;_ * &quot;-&quot;??_ ;_ @_ "/>
    <numFmt numFmtId="168" formatCode="0.0%"/>
    <numFmt numFmtId="169" formatCode="[$€-2]\ #,##0.00"/>
    <numFmt numFmtId="170" formatCode="_(* #,##0.00000_);_(* \(#,##0.00000\);_(* &quot;-&quot;??_);_(@_)"/>
    <numFmt numFmtId="171" formatCode="0.000"/>
    <numFmt numFmtId="172" formatCode="_(&quot;$&quot;* #,##0.000000_);_(&quot;$&quot;* \(#,##0.000000\);_(&quot;$&quot;* &quot;-&quot;??_);_(@_)"/>
    <numFmt numFmtId="173" formatCode="_(&quot;$&quot;* #,##0.0000000_);_(&quot;$&quot;* \(#,##0.0000000\);_(&quot;$&quot;* &quot;-&quot;??_);_(@_)"/>
    <numFmt numFmtId="174" formatCode="#,##0_);[Red]\(#,##0\);&quot;-&quot;"/>
    <numFmt numFmtId="175" formatCode="_(* #,##0.000_);_(* \(#,##0.000\);_(* &quot;-&quot;??_);_(@_)"/>
    <numFmt numFmtId="176" formatCode="#,##0.00;[Red]#,##0.00"/>
    <numFmt numFmtId="177" formatCode="_(&quot;$&quot;* #,##0_);_(&quot;$&quot;* \(#,##0\);_(&quot;$&quot;* &quot;-&quot;??_);_(@_)"/>
    <numFmt numFmtId="178" formatCode="#,##0,&quot;&quot;_);[Red]\(#,##0,&quot;&quot;\);&quot;-&quot;"/>
    <numFmt numFmtId="179" formatCode="0.0000"/>
    <numFmt numFmtId="180" formatCode="0.000%"/>
    <numFmt numFmtId="181" formatCode="_ * #,##0.0_ ;_ * \-#,##0.0_ ;_ * &quot;-&quot;??_ ;_ @_ "/>
    <numFmt numFmtId="182" formatCode="_ * #,##0.0_ ;_ * \-#,##0.0_ ;_ * &quot;-&quot;?_ ;_ @_ "/>
  </numFmts>
  <fonts count="40" x14ac:knownFonts="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theme="5"/>
      <name val="Calibri"/>
      <family val="2"/>
      <scheme val="minor"/>
    </font>
    <font>
      <sz val="11"/>
      <color theme="1"/>
      <name val="Calibri"/>
      <family val="2"/>
      <scheme val="minor"/>
    </font>
    <font>
      <b/>
      <sz val="20"/>
      <color theme="1"/>
      <name val="Calibri"/>
      <family val="2"/>
      <scheme val="minor"/>
    </font>
    <font>
      <sz val="8"/>
      <name val="Calibri"/>
      <family val="2"/>
      <scheme val="minor"/>
    </font>
    <font>
      <i/>
      <sz val="8"/>
      <color theme="1"/>
      <name val="Calibri"/>
      <family val="2"/>
      <scheme val="minor"/>
    </font>
    <font>
      <b/>
      <sz val="10"/>
      <color theme="1"/>
      <name val="Calibri"/>
      <family val="2"/>
      <scheme val="minor"/>
    </font>
    <font>
      <b/>
      <sz val="11"/>
      <color theme="0"/>
      <name val="Calibri"/>
      <family val="2"/>
      <scheme val="minor"/>
    </font>
    <font>
      <sz val="10"/>
      <color rgb="FF000000"/>
      <name val="Calibri"/>
      <family val="2"/>
    </font>
    <font>
      <sz val="11"/>
      <color theme="2" tint="-0.249977111117893"/>
      <name val="Calibri"/>
      <family val="2"/>
      <scheme val="minor"/>
    </font>
    <font>
      <b/>
      <sz val="11"/>
      <color theme="2" tint="-0.249977111117893"/>
      <name val="Calibri"/>
      <family val="2"/>
      <scheme val="minor"/>
    </font>
    <font>
      <sz val="8"/>
      <color theme="1"/>
      <name val="Calibri"/>
      <family val="2"/>
      <scheme val="minor"/>
    </font>
    <font>
      <b/>
      <i/>
      <sz val="8"/>
      <color theme="1"/>
      <name val="Calibri"/>
      <family val="2"/>
      <scheme val="minor"/>
    </font>
    <font>
      <b/>
      <i/>
      <sz val="11"/>
      <color theme="1"/>
      <name val="Calibri"/>
      <family val="2"/>
      <scheme val="minor"/>
    </font>
    <font>
      <b/>
      <sz val="11"/>
      <color rgb="FFFF0000"/>
      <name val="Calibri"/>
      <family val="2"/>
      <scheme val="minor"/>
    </font>
    <font>
      <b/>
      <sz val="12"/>
      <color theme="1"/>
      <name val="Calibri"/>
      <family val="2"/>
      <scheme val="minor"/>
    </font>
    <font>
      <i/>
      <sz val="8"/>
      <color theme="5"/>
      <name val="Calibri"/>
      <family val="2"/>
      <scheme val="minor"/>
    </font>
    <font>
      <b/>
      <sz val="11"/>
      <color theme="5"/>
      <name val="Calibri"/>
      <family val="2"/>
      <scheme val="minor"/>
    </font>
    <font>
      <b/>
      <sz val="11"/>
      <name val="Calibri"/>
      <family val="2"/>
      <scheme val="minor"/>
    </font>
    <font>
      <sz val="11"/>
      <name val="Calibri"/>
      <family val="2"/>
      <scheme val="minor"/>
    </font>
    <font>
      <sz val="11"/>
      <color theme="1"/>
      <name val="Calibri"/>
      <family val="2"/>
      <scheme val="minor"/>
    </font>
    <font>
      <sz val="10"/>
      <color theme="1"/>
      <name val="Calibri"/>
      <family val="2"/>
      <scheme val="minor"/>
    </font>
    <font>
      <sz val="10"/>
      <color indexed="12"/>
      <name val="Arial"/>
      <family val="2"/>
    </font>
    <font>
      <b/>
      <sz val="10"/>
      <name val="Arial"/>
      <family val="2"/>
    </font>
    <font>
      <b/>
      <sz val="11"/>
      <color rgb="FF3F3F3F"/>
      <name val="Calibri"/>
      <family val="2"/>
      <scheme val="minor"/>
    </font>
    <font>
      <sz val="11"/>
      <color theme="1"/>
      <name val="Calibri"/>
      <family val="2"/>
      <scheme val="minor"/>
    </font>
    <font>
      <b/>
      <sz val="11"/>
      <color theme="1"/>
      <name val="Calibri"/>
      <family val="2"/>
      <scheme val="minor"/>
    </font>
    <font>
      <b/>
      <sz val="8"/>
      <name val="Arial"/>
      <family val="2"/>
    </font>
    <font>
      <sz val="8"/>
      <name val="Arial"/>
      <family val="2"/>
    </font>
    <font>
      <b/>
      <sz val="10"/>
      <color theme="0"/>
      <name val="Calibri"/>
      <family val="2"/>
      <scheme val="minor"/>
    </font>
    <font>
      <sz val="9"/>
      <color theme="1"/>
      <name val="Calibri"/>
      <family val="2"/>
      <scheme val="minor"/>
    </font>
    <font>
      <b/>
      <sz val="9"/>
      <color theme="0"/>
      <name val="Calibri"/>
      <family val="2"/>
      <scheme val="minor"/>
    </font>
    <font>
      <b/>
      <sz val="11"/>
      <color theme="4"/>
      <name val="Calibri"/>
      <family val="2"/>
      <scheme val="minor"/>
    </font>
    <font>
      <b/>
      <sz val="11"/>
      <color theme="3"/>
      <name val="Calibri"/>
      <family val="2"/>
      <scheme val="minor"/>
    </font>
    <font>
      <sz val="11"/>
      <color theme="0" tint="-0.14999847407452621"/>
      <name val="Calibri"/>
      <family val="2"/>
      <scheme val="minor"/>
    </font>
    <font>
      <b/>
      <sz val="11"/>
      <color theme="0" tint="-0.14999847407452621"/>
      <name val="Calibri"/>
      <family val="2"/>
      <scheme val="minor"/>
    </font>
  </fonts>
  <fills count="36">
    <fill>
      <patternFill patternType="none"/>
    </fill>
    <fill>
      <patternFill patternType="gray125"/>
    </fill>
    <fill>
      <patternFill patternType="solid">
        <fgColor theme="4"/>
        <bgColor indexed="64"/>
      </patternFill>
    </fill>
    <fill>
      <patternFill patternType="solid">
        <fgColor theme="3"/>
        <bgColor indexed="64"/>
      </patternFill>
    </fill>
    <fill>
      <patternFill patternType="solid">
        <fgColor theme="6"/>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2" tint="-0.499984740745262"/>
        <bgColor indexed="64"/>
      </patternFill>
    </fill>
    <fill>
      <patternFill patternType="solid">
        <fgColor theme="5" tint="0.59999389629810485"/>
        <bgColor indexed="64"/>
      </patternFill>
    </fill>
    <fill>
      <patternFill patternType="solid">
        <fgColor rgb="FF00B0F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rgb="FFFFC000"/>
        <bgColor indexed="64"/>
      </patternFill>
    </fill>
    <fill>
      <patternFill patternType="solid">
        <fgColor theme="0"/>
        <bgColor indexed="64"/>
      </patternFill>
    </fill>
    <fill>
      <patternFill patternType="solid">
        <fgColor theme="7" tint="0.79998168889431442"/>
        <bgColor indexed="64"/>
      </patternFill>
    </fill>
    <fill>
      <patternFill patternType="solid">
        <fgColor indexed="43"/>
        <bgColor indexed="64"/>
      </patternFill>
    </fill>
    <fill>
      <patternFill patternType="solid">
        <fgColor rgb="FFD9E6F9"/>
        <bgColor indexed="64"/>
      </patternFill>
    </fill>
    <fill>
      <patternFill patternType="solid">
        <fgColor theme="8" tint="0.39997558519241921"/>
        <bgColor indexed="64"/>
      </patternFill>
    </fill>
    <fill>
      <patternFill patternType="solid">
        <fgColor rgb="FF002060"/>
        <bgColor indexed="64"/>
      </patternFill>
    </fill>
    <fill>
      <patternFill patternType="solid">
        <fgColor theme="3" tint="0.39997558519241921"/>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8" tint="-0.249977111117893"/>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dashed">
        <color indexed="22"/>
      </top>
      <bottom style="dashed">
        <color indexed="22"/>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theme="4" tint="0.39997558519241921"/>
      </bottom>
      <diagonal/>
    </border>
  </borders>
  <cellStyleXfs count="9">
    <xf numFmtId="0" fontId="0" fillId="0" borderId="0"/>
    <xf numFmtId="0" fontId="4" fillId="0" borderId="0" applyNumberForma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6" fontId="6" fillId="0" borderId="0" applyFont="0" applyFill="0" applyBorder="0" applyAlignment="0" applyProtection="0"/>
    <xf numFmtId="0" fontId="24" fillId="0" borderId="0"/>
    <xf numFmtId="0" fontId="29" fillId="0" borderId="0"/>
    <xf numFmtId="0" fontId="32" fillId="0" borderId="0"/>
  </cellStyleXfs>
  <cellXfs count="412">
    <xf numFmtId="0" fontId="0" fillId="0" borderId="0" xfId="0"/>
    <xf numFmtId="0" fontId="4" fillId="0" borderId="0" xfId="1"/>
    <xf numFmtId="0" fontId="0" fillId="2" borderId="0" xfId="0" applyFill="1"/>
    <xf numFmtId="0" fontId="3" fillId="2" borderId="0" xfId="0" applyFont="1" applyFill="1"/>
    <xf numFmtId="0" fontId="0" fillId="0" borderId="2" xfId="0" applyBorder="1"/>
    <xf numFmtId="0" fontId="0" fillId="0" borderId="3" xfId="0" applyBorder="1"/>
    <xf numFmtId="0" fontId="0" fillId="0" borderId="5"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9" xfId="0" applyBorder="1" applyAlignment="1">
      <alignment horizontal="center"/>
    </xf>
    <xf numFmtId="0" fontId="0" fillId="0" borderId="1"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3" fillId="3" borderId="0" xfId="0" applyFont="1" applyFill="1"/>
    <xf numFmtId="0" fontId="0" fillId="0" borderId="0" xfId="0" applyAlignment="1">
      <alignment horizontal="center"/>
    </xf>
    <xf numFmtId="9" fontId="1" fillId="5" borderId="4" xfId="0" applyNumberFormat="1" applyFont="1" applyFill="1" applyBorder="1" applyAlignment="1">
      <alignment horizontal="center"/>
    </xf>
    <xf numFmtId="9" fontId="1" fillId="5" borderId="0" xfId="0" applyNumberFormat="1" applyFont="1" applyFill="1" applyAlignment="1">
      <alignment horizontal="center"/>
    </xf>
    <xf numFmtId="9" fontId="1" fillId="5" borderId="5" xfId="0" applyNumberFormat="1" applyFont="1" applyFill="1" applyBorder="1" applyAlignment="1">
      <alignment horizontal="center"/>
    </xf>
    <xf numFmtId="0" fontId="0" fillId="0" borderId="14" xfId="0" applyBorder="1"/>
    <xf numFmtId="2" fontId="1" fillId="5" borderId="4" xfId="0" applyNumberFormat="1" applyFont="1" applyFill="1" applyBorder="1" applyAlignment="1">
      <alignment horizontal="center"/>
    </xf>
    <xf numFmtId="2" fontId="1" fillId="5" borderId="0" xfId="0" applyNumberFormat="1" applyFont="1" applyFill="1" applyAlignment="1">
      <alignment horizontal="center"/>
    </xf>
    <xf numFmtId="1" fontId="2" fillId="0" borderId="12" xfId="0" applyNumberFormat="1" applyFont="1" applyBorder="1" applyAlignment="1">
      <alignment horizontal="center"/>
    </xf>
    <xf numFmtId="1" fontId="2" fillId="0" borderId="14" xfId="0" applyNumberFormat="1" applyFont="1" applyBorder="1" applyAlignment="1">
      <alignment horizontal="center"/>
    </xf>
    <xf numFmtId="1" fontId="2" fillId="11" borderId="15" xfId="0" applyNumberFormat="1" applyFont="1" applyFill="1" applyBorder="1" applyAlignment="1">
      <alignment horizontal="center"/>
    </xf>
    <xf numFmtId="9" fontId="0" fillId="0" borderId="12" xfId="0" applyNumberFormat="1" applyBorder="1" applyAlignment="1">
      <alignment horizontal="center"/>
    </xf>
    <xf numFmtId="9" fontId="0" fillId="0" borderId="14" xfId="0" applyNumberFormat="1" applyBorder="1" applyAlignment="1">
      <alignment horizontal="center"/>
    </xf>
    <xf numFmtId="0" fontId="0" fillId="0" borderId="14" xfId="0" applyBorder="1" applyAlignment="1">
      <alignment horizontal="center"/>
    </xf>
    <xf numFmtId="0" fontId="3" fillId="12" borderId="0" xfId="0" applyFont="1" applyFill="1"/>
    <xf numFmtId="1" fontId="0" fillId="0" borderId="12" xfId="0" applyNumberFormat="1" applyBorder="1" applyAlignment="1">
      <alignment horizontal="center"/>
    </xf>
    <xf numFmtId="1" fontId="0" fillId="0" borderId="14" xfId="0" applyNumberFormat="1" applyBorder="1" applyAlignment="1">
      <alignment horizontal="center"/>
    </xf>
    <xf numFmtId="0" fontId="2" fillId="4" borderId="10" xfId="0" applyFont="1" applyFill="1" applyBorder="1"/>
    <xf numFmtId="0" fontId="2" fillId="4" borderId="11" xfId="0" applyFont="1" applyFill="1" applyBorder="1"/>
    <xf numFmtId="0" fontId="0" fillId="5" borderId="2" xfId="0" applyFill="1" applyBorder="1"/>
    <xf numFmtId="0" fontId="0" fillId="5" borderId="3" xfId="0" applyFill="1" applyBorder="1" applyAlignment="1">
      <alignment horizontal="left"/>
    </xf>
    <xf numFmtId="0" fontId="0" fillId="5" borderId="0" xfId="0" applyFill="1"/>
    <xf numFmtId="0" fontId="0" fillId="5" borderId="5" xfId="0" applyFill="1" applyBorder="1" applyAlignment="1">
      <alignment horizontal="left"/>
    </xf>
    <xf numFmtId="0" fontId="2" fillId="4" borderId="15" xfId="0" applyFont="1" applyFill="1" applyBorder="1"/>
    <xf numFmtId="0" fontId="0" fillId="5" borderId="12" xfId="0" applyFill="1" applyBorder="1" applyAlignment="1">
      <alignment horizontal="center"/>
    </xf>
    <xf numFmtId="3" fontId="0" fillId="5" borderId="14" xfId="0" applyNumberFormat="1" applyFill="1" applyBorder="1" applyAlignment="1">
      <alignment horizontal="center"/>
    </xf>
    <xf numFmtId="0" fontId="0" fillId="5" borderId="14" xfId="0" applyFill="1" applyBorder="1" applyAlignment="1">
      <alignment horizontal="center"/>
    </xf>
    <xf numFmtId="0" fontId="2" fillId="4" borderId="15" xfId="0" applyFont="1" applyFill="1" applyBorder="1" applyAlignment="1">
      <alignment horizontal="left"/>
    </xf>
    <xf numFmtId="0" fontId="0" fillId="5" borderId="12" xfId="0" applyFill="1" applyBorder="1"/>
    <xf numFmtId="0" fontId="0" fillId="5" borderId="14" xfId="0" applyFill="1" applyBorder="1"/>
    <xf numFmtId="0" fontId="0" fillId="2" borderId="0" xfId="0" applyFill="1" applyAlignment="1">
      <alignment horizontal="center"/>
    </xf>
    <xf numFmtId="0" fontId="2" fillId="6" borderId="9" xfId="0" applyFont="1" applyFill="1" applyBorder="1"/>
    <xf numFmtId="0" fontId="2" fillId="6" borderId="10" xfId="0" applyFont="1" applyFill="1" applyBorder="1"/>
    <xf numFmtId="0" fontId="2" fillId="6" borderId="11" xfId="0" applyFont="1" applyFill="1" applyBorder="1"/>
    <xf numFmtId="0" fontId="2" fillId="7" borderId="9" xfId="0" applyFont="1" applyFill="1" applyBorder="1" applyAlignment="1">
      <alignment horizontal="center"/>
    </xf>
    <xf numFmtId="0" fontId="2" fillId="7" borderId="10" xfId="0" applyFont="1" applyFill="1" applyBorder="1" applyAlignment="1">
      <alignment horizontal="center"/>
    </xf>
    <xf numFmtId="0" fontId="2" fillId="7" borderId="11" xfId="0" applyFont="1" applyFill="1" applyBorder="1" applyAlignment="1">
      <alignment horizontal="center"/>
    </xf>
    <xf numFmtId="0" fontId="2" fillId="11" borderId="9" xfId="0" applyFont="1" applyFill="1" applyBorder="1"/>
    <xf numFmtId="9" fontId="0" fillId="0" borderId="0" xfId="2" applyFont="1" applyAlignment="1">
      <alignment horizontal="center"/>
    </xf>
    <xf numFmtId="0" fontId="2" fillId="13" borderId="16" xfId="0" applyFont="1" applyFill="1" applyBorder="1" applyAlignment="1">
      <alignment horizontal="center"/>
    </xf>
    <xf numFmtId="0" fontId="2" fillId="13" borderId="16" xfId="0" applyFont="1" applyFill="1" applyBorder="1" applyAlignment="1">
      <alignment horizontal="left"/>
    </xf>
    <xf numFmtId="0" fontId="2" fillId="13" borderId="16" xfId="0" applyFont="1" applyFill="1" applyBorder="1"/>
    <xf numFmtId="0" fontId="0" fillId="0" borderId="16" xfId="0" applyBorder="1"/>
    <xf numFmtId="1" fontId="0" fillId="0" borderId="16" xfId="0" applyNumberFormat="1" applyBorder="1" applyAlignment="1">
      <alignment horizontal="center"/>
    </xf>
    <xf numFmtId="9" fontId="0" fillId="0" borderId="16" xfId="0" applyNumberFormat="1" applyBorder="1" applyAlignment="1">
      <alignment horizontal="center"/>
    </xf>
    <xf numFmtId="0" fontId="0" fillId="0" borderId="16" xfId="0" applyBorder="1" applyAlignment="1">
      <alignment wrapText="1"/>
    </xf>
    <xf numFmtId="1" fontId="0" fillId="14" borderId="16" xfId="0" applyNumberFormat="1" applyFill="1" applyBorder="1" applyAlignment="1">
      <alignment horizontal="center" wrapText="1"/>
    </xf>
    <xf numFmtId="9" fontId="0" fillId="0" borderId="16" xfId="0" applyNumberFormat="1" applyBorder="1" applyAlignment="1">
      <alignment horizontal="center" wrapText="1"/>
    </xf>
    <xf numFmtId="0" fontId="7" fillId="8" borderId="16" xfId="0" applyFont="1" applyFill="1" applyBorder="1" applyAlignment="1">
      <alignment horizontal="center" vertical="center"/>
    </xf>
    <xf numFmtId="1" fontId="7" fillId="8" borderId="16" xfId="0" applyNumberFormat="1" applyFont="1" applyFill="1" applyBorder="1" applyAlignment="1">
      <alignment horizontal="center" vertical="center"/>
    </xf>
    <xf numFmtId="0" fontId="2" fillId="11" borderId="0" xfId="0" applyFont="1" applyFill="1"/>
    <xf numFmtId="1" fontId="2" fillId="15" borderId="14" xfId="0" applyNumberFormat="1" applyFont="1" applyFill="1" applyBorder="1" applyAlignment="1">
      <alignment horizontal="center"/>
    </xf>
    <xf numFmtId="0" fontId="0" fillId="15" borderId="12" xfId="0" applyFill="1" applyBorder="1"/>
    <xf numFmtId="0" fontId="0" fillId="15" borderId="2" xfId="0" applyFill="1" applyBorder="1"/>
    <xf numFmtId="0" fontId="0" fillId="15" borderId="12" xfId="0" applyFill="1" applyBorder="1" applyAlignment="1">
      <alignment horizontal="center"/>
    </xf>
    <xf numFmtId="9" fontId="1" fillId="15" borderId="0" xfId="0" applyNumberFormat="1" applyFont="1" applyFill="1" applyAlignment="1">
      <alignment horizontal="center"/>
    </xf>
    <xf numFmtId="9" fontId="1" fillId="15" borderId="5" xfId="0" applyNumberFormat="1" applyFont="1" applyFill="1" applyBorder="1" applyAlignment="1">
      <alignment horizontal="center"/>
    </xf>
    <xf numFmtId="2" fontId="1" fillId="15" borderId="4" xfId="0" applyNumberFormat="1" applyFont="1" applyFill="1" applyBorder="1" applyAlignment="1">
      <alignment horizontal="center"/>
    </xf>
    <xf numFmtId="2" fontId="1" fillId="15" borderId="0" xfId="0" applyNumberFormat="1" applyFont="1" applyFill="1" applyAlignment="1">
      <alignment horizontal="center"/>
    </xf>
    <xf numFmtId="1" fontId="2" fillId="15" borderId="12" xfId="0" applyNumberFormat="1" applyFont="1" applyFill="1" applyBorder="1" applyAlignment="1">
      <alignment horizontal="center"/>
    </xf>
    <xf numFmtId="0" fontId="0" fillId="15" borderId="14" xfId="0" applyFill="1" applyBorder="1"/>
    <xf numFmtId="0" fontId="0" fillId="15" borderId="0" xfId="0" applyFill="1"/>
    <xf numFmtId="3" fontId="0" fillId="15" borderId="14" xfId="0" applyNumberFormat="1" applyFill="1" applyBorder="1" applyAlignment="1">
      <alignment horizontal="center"/>
    </xf>
    <xf numFmtId="0" fontId="0" fillId="15" borderId="5" xfId="0" applyFill="1" applyBorder="1" applyAlignment="1">
      <alignment horizontal="left"/>
    </xf>
    <xf numFmtId="0" fontId="0" fillId="15" borderId="14" xfId="0" applyFill="1" applyBorder="1" applyAlignment="1">
      <alignment horizontal="center"/>
    </xf>
    <xf numFmtId="9" fontId="1" fillId="15" borderId="2" xfId="0" applyNumberFormat="1" applyFont="1" applyFill="1" applyBorder="1" applyAlignment="1">
      <alignment horizontal="center"/>
    </xf>
    <xf numFmtId="9" fontId="1" fillId="15" borderId="3" xfId="0" applyNumberFormat="1" applyFont="1" applyFill="1" applyBorder="1" applyAlignment="1">
      <alignment horizontal="center"/>
    </xf>
    <xf numFmtId="2" fontId="1" fillId="15" borderId="1" xfId="0" applyNumberFormat="1" applyFont="1" applyFill="1" applyBorder="1" applyAlignment="1">
      <alignment horizontal="center"/>
    </xf>
    <xf numFmtId="2" fontId="1" fillId="15" borderId="2" xfId="0" applyNumberFormat="1" applyFont="1" applyFill="1" applyBorder="1" applyAlignment="1">
      <alignment horizontal="center"/>
    </xf>
    <xf numFmtId="0" fontId="0" fillId="15" borderId="13" xfId="0" applyFill="1" applyBorder="1"/>
    <xf numFmtId="0" fontId="0" fillId="15" borderId="7" xfId="0" applyFill="1" applyBorder="1"/>
    <xf numFmtId="9" fontId="1" fillId="15" borderId="7" xfId="0" applyNumberFormat="1" applyFont="1" applyFill="1" applyBorder="1" applyAlignment="1">
      <alignment horizontal="center"/>
    </xf>
    <xf numFmtId="9" fontId="1" fillId="15" borderId="8" xfId="0" applyNumberFormat="1" applyFont="1" applyFill="1" applyBorder="1" applyAlignment="1">
      <alignment horizontal="center"/>
    </xf>
    <xf numFmtId="2" fontId="1" fillId="15" borderId="6" xfId="0" applyNumberFormat="1" applyFont="1" applyFill="1" applyBorder="1" applyAlignment="1">
      <alignment horizontal="center"/>
    </xf>
    <xf numFmtId="2" fontId="1" fillId="15" borderId="7" xfId="0" applyNumberFormat="1" applyFont="1" applyFill="1" applyBorder="1" applyAlignment="1">
      <alignment horizontal="center"/>
    </xf>
    <xf numFmtId="1" fontId="2" fillId="15" borderId="13" xfId="0" applyNumberFormat="1" applyFont="1" applyFill="1" applyBorder="1" applyAlignment="1">
      <alignment horizontal="center"/>
    </xf>
    <xf numFmtId="0" fontId="0" fillId="15" borderId="4" xfId="0" applyFill="1" applyBorder="1" applyAlignment="1">
      <alignment horizontal="center"/>
    </xf>
    <xf numFmtId="0" fontId="0" fillId="15" borderId="6" xfId="0" applyFill="1" applyBorder="1" applyAlignment="1">
      <alignment horizontal="center"/>
    </xf>
    <xf numFmtId="0" fontId="0" fillId="15" borderId="1" xfId="0" applyFill="1" applyBorder="1" applyAlignment="1">
      <alignment horizontal="center"/>
    </xf>
    <xf numFmtId="0" fontId="0" fillId="15" borderId="12" xfId="0" applyFill="1" applyBorder="1" applyAlignment="1">
      <alignment horizontal="left"/>
    </xf>
    <xf numFmtId="0" fontId="0" fillId="15" borderId="14" xfId="0" applyFill="1" applyBorder="1" applyAlignment="1">
      <alignment horizontal="left"/>
    </xf>
    <xf numFmtId="0" fontId="0" fillId="15" borderId="13" xfId="0" applyFill="1" applyBorder="1" applyAlignment="1">
      <alignment horizontal="left"/>
    </xf>
    <xf numFmtId="1" fontId="2" fillId="11" borderId="0" xfId="0" applyNumberFormat="1" applyFont="1" applyFill="1" applyAlignment="1">
      <alignment horizontal="center"/>
    </xf>
    <xf numFmtId="9" fontId="1" fillId="15" borderId="12" xfId="0" applyNumberFormat="1" applyFont="1" applyFill="1" applyBorder="1" applyAlignment="1">
      <alignment horizontal="center"/>
    </xf>
    <xf numFmtId="9" fontId="1" fillId="15" borderId="14" xfId="0" applyNumberFormat="1" applyFont="1" applyFill="1" applyBorder="1" applyAlignment="1">
      <alignment horizontal="center"/>
    </xf>
    <xf numFmtId="9" fontId="1" fillId="15" borderId="13" xfId="0" applyNumberFormat="1" applyFont="1" applyFill="1" applyBorder="1" applyAlignment="1">
      <alignment horizontal="center"/>
    </xf>
    <xf numFmtId="9" fontId="1" fillId="0" borderId="16" xfId="0" applyNumberFormat="1" applyFont="1" applyBorder="1" applyAlignment="1">
      <alignment horizontal="center"/>
    </xf>
    <xf numFmtId="0" fontId="2" fillId="15" borderId="14" xfId="0" applyFont="1" applyFill="1" applyBorder="1"/>
    <xf numFmtId="0" fontId="2" fillId="15" borderId="12" xfId="0" applyFont="1" applyFill="1" applyBorder="1"/>
    <xf numFmtId="0" fontId="0" fillId="11" borderId="0" xfId="0" applyFill="1"/>
    <xf numFmtId="0" fontId="0" fillId="11" borderId="14" xfId="0" applyFill="1" applyBorder="1" applyAlignment="1">
      <alignment horizontal="center"/>
    </xf>
    <xf numFmtId="9" fontId="1" fillId="15" borderId="4" xfId="0" applyNumberFormat="1" applyFont="1" applyFill="1" applyBorder="1" applyAlignment="1">
      <alignment horizontal="center"/>
    </xf>
    <xf numFmtId="9" fontId="1" fillId="15" borderId="1" xfId="0" applyNumberFormat="1" applyFont="1" applyFill="1" applyBorder="1" applyAlignment="1">
      <alignment horizontal="center"/>
    </xf>
    <xf numFmtId="0" fontId="0" fillId="15" borderId="16" xfId="0" applyFill="1" applyBorder="1"/>
    <xf numFmtId="0" fontId="2" fillId="15" borderId="16" xfId="0" applyFont="1" applyFill="1" applyBorder="1" applyAlignment="1">
      <alignment horizontal="center"/>
    </xf>
    <xf numFmtId="0" fontId="2" fillId="15" borderId="16" xfId="0" applyFont="1" applyFill="1" applyBorder="1" applyAlignment="1">
      <alignment horizontal="left"/>
    </xf>
    <xf numFmtId="0" fontId="2" fillId="8" borderId="16" xfId="0" applyFont="1" applyFill="1" applyBorder="1" applyAlignment="1">
      <alignment horizontal="left"/>
    </xf>
    <xf numFmtId="0" fontId="0" fillId="15" borderId="16" xfId="0" applyFill="1" applyBorder="1" applyAlignment="1">
      <alignment horizontal="center"/>
    </xf>
    <xf numFmtId="0" fontId="0" fillId="0" borderId="16" xfId="0" applyBorder="1" applyAlignment="1">
      <alignment horizontal="center"/>
    </xf>
    <xf numFmtId="0" fontId="12" fillId="0" borderId="18" xfId="0" applyFont="1" applyBorder="1" applyAlignment="1">
      <alignment wrapText="1" readingOrder="1"/>
    </xf>
    <xf numFmtId="0" fontId="12" fillId="0" borderId="19" xfId="0" applyFont="1" applyBorder="1" applyAlignment="1">
      <alignment wrapText="1" readingOrder="1"/>
    </xf>
    <xf numFmtId="0" fontId="2" fillId="0" borderId="0" xfId="0" applyFont="1"/>
    <xf numFmtId="0" fontId="11" fillId="12" borderId="15" xfId="0" applyFont="1" applyFill="1" applyBorder="1" applyAlignment="1">
      <alignment horizontal="center"/>
    </xf>
    <xf numFmtId="0" fontId="2" fillId="16" borderId="0" xfId="0" applyFont="1" applyFill="1"/>
    <xf numFmtId="0" fontId="13" fillId="15" borderId="12" xfId="0" applyFont="1" applyFill="1" applyBorder="1"/>
    <xf numFmtId="0" fontId="13" fillId="15" borderId="2" xfId="0" applyFont="1" applyFill="1" applyBorder="1"/>
    <xf numFmtId="0" fontId="13" fillId="15" borderId="1" xfId="0" applyFont="1" applyFill="1" applyBorder="1" applyAlignment="1">
      <alignment horizontal="center"/>
    </xf>
    <xf numFmtId="0" fontId="13" fillId="15" borderId="14" xfId="0" applyFont="1" applyFill="1" applyBorder="1" applyAlignment="1">
      <alignment horizontal="left"/>
    </xf>
    <xf numFmtId="9" fontId="13" fillId="15" borderId="2" xfId="0" applyNumberFormat="1" applyFont="1" applyFill="1" applyBorder="1" applyAlignment="1">
      <alignment horizontal="center"/>
    </xf>
    <xf numFmtId="9" fontId="13" fillId="15" borderId="3" xfId="0" applyNumberFormat="1" applyFont="1" applyFill="1" applyBorder="1" applyAlignment="1">
      <alignment horizontal="center"/>
    </xf>
    <xf numFmtId="2" fontId="13" fillId="15" borderId="1" xfId="0" applyNumberFormat="1" applyFont="1" applyFill="1" applyBorder="1" applyAlignment="1">
      <alignment horizontal="center"/>
    </xf>
    <xf numFmtId="2" fontId="13" fillId="15" borderId="2" xfId="0" applyNumberFormat="1" applyFont="1" applyFill="1" applyBorder="1" applyAlignment="1">
      <alignment horizontal="center"/>
    </xf>
    <xf numFmtId="2" fontId="13" fillId="15" borderId="3" xfId="0" applyNumberFormat="1" applyFont="1" applyFill="1" applyBorder="1" applyAlignment="1">
      <alignment horizontal="center"/>
    </xf>
    <xf numFmtId="1" fontId="14" fillId="15" borderId="12" xfId="0" applyNumberFormat="1" applyFont="1" applyFill="1" applyBorder="1" applyAlignment="1">
      <alignment horizontal="center"/>
    </xf>
    <xf numFmtId="9" fontId="13" fillId="15" borderId="12" xfId="0" applyNumberFormat="1" applyFont="1" applyFill="1" applyBorder="1" applyAlignment="1">
      <alignment horizontal="center"/>
    </xf>
    <xf numFmtId="0" fontId="13" fillId="15" borderId="14" xfId="0" applyFont="1" applyFill="1" applyBorder="1"/>
    <xf numFmtId="0" fontId="13" fillId="15" borderId="0" xfId="0" applyFont="1" applyFill="1"/>
    <xf numFmtId="0" fontId="13" fillId="15" borderId="4" xfId="0" applyFont="1" applyFill="1" applyBorder="1" applyAlignment="1">
      <alignment horizontal="center"/>
    </xf>
    <xf numFmtId="9" fontId="13" fillId="15" borderId="0" xfId="0" applyNumberFormat="1" applyFont="1" applyFill="1" applyAlignment="1">
      <alignment horizontal="center"/>
    </xf>
    <xf numFmtId="9" fontId="13" fillId="15" borderId="5" xfId="0" applyNumberFormat="1" applyFont="1" applyFill="1" applyBorder="1" applyAlignment="1">
      <alignment horizontal="center"/>
    </xf>
    <xf numFmtId="2" fontId="13" fillId="15" borderId="4" xfId="0" applyNumberFormat="1" applyFont="1" applyFill="1" applyBorder="1" applyAlignment="1">
      <alignment horizontal="center"/>
    </xf>
    <xf numFmtId="2" fontId="13" fillId="15" borderId="0" xfId="0" applyNumberFormat="1" applyFont="1" applyFill="1" applyAlignment="1">
      <alignment horizontal="center"/>
    </xf>
    <xf numFmtId="2" fontId="13" fillId="15" borderId="5" xfId="0" applyNumberFormat="1" applyFont="1" applyFill="1" applyBorder="1" applyAlignment="1">
      <alignment horizontal="center"/>
    </xf>
    <xf numFmtId="1" fontId="14" fillId="15" borderId="14" xfId="0" applyNumberFormat="1" applyFont="1" applyFill="1" applyBorder="1" applyAlignment="1">
      <alignment horizontal="center"/>
    </xf>
    <xf numFmtId="9" fontId="13" fillId="15" borderId="14" xfId="0" applyNumberFormat="1" applyFont="1" applyFill="1" applyBorder="1" applyAlignment="1">
      <alignment horizontal="center"/>
    </xf>
    <xf numFmtId="0" fontId="13" fillId="15" borderId="13" xfId="0" applyFont="1" applyFill="1" applyBorder="1"/>
    <xf numFmtId="0" fontId="13" fillId="15" borderId="7" xfId="0" applyFont="1" applyFill="1" applyBorder="1"/>
    <xf numFmtId="0" fontId="13" fillId="15" borderId="6" xfId="0" applyFont="1" applyFill="1" applyBorder="1" applyAlignment="1">
      <alignment horizontal="center"/>
    </xf>
    <xf numFmtId="0" fontId="13" fillId="15" borderId="13" xfId="0" applyFont="1" applyFill="1" applyBorder="1" applyAlignment="1">
      <alignment horizontal="left"/>
    </xf>
    <xf numFmtId="9" fontId="13" fillId="15" borderId="7" xfId="0" applyNumberFormat="1" applyFont="1" applyFill="1" applyBorder="1" applyAlignment="1">
      <alignment horizontal="center"/>
    </xf>
    <xf numFmtId="9" fontId="13" fillId="15" borderId="8" xfId="0" applyNumberFormat="1" applyFont="1" applyFill="1" applyBorder="1" applyAlignment="1">
      <alignment horizontal="center"/>
    </xf>
    <xf numFmtId="2" fontId="13" fillId="15" borderId="6" xfId="0" applyNumberFormat="1" applyFont="1" applyFill="1" applyBorder="1" applyAlignment="1">
      <alignment horizontal="center"/>
    </xf>
    <xf numFmtId="2" fontId="13" fillId="15" borderId="7" xfId="0" applyNumberFormat="1" applyFont="1" applyFill="1" applyBorder="1" applyAlignment="1">
      <alignment horizontal="center"/>
    </xf>
    <xf numFmtId="2" fontId="13" fillId="15" borderId="8" xfId="0" applyNumberFormat="1" applyFont="1" applyFill="1" applyBorder="1" applyAlignment="1">
      <alignment horizontal="center"/>
    </xf>
    <xf numFmtId="1" fontId="14" fillId="15" borderId="13" xfId="0" applyNumberFormat="1" applyFont="1" applyFill="1" applyBorder="1" applyAlignment="1">
      <alignment horizontal="center"/>
    </xf>
    <xf numFmtId="9" fontId="13" fillId="15" borderId="13" xfId="0" applyNumberFormat="1" applyFont="1" applyFill="1" applyBorder="1" applyAlignment="1">
      <alignment horizontal="center"/>
    </xf>
    <xf numFmtId="0" fontId="0" fillId="15" borderId="14" xfId="0" applyFill="1" applyBorder="1" applyAlignment="1">
      <alignment vertical="center"/>
    </xf>
    <xf numFmtId="0" fontId="2" fillId="16" borderId="0" xfId="0" applyFont="1" applyFill="1" applyAlignment="1">
      <alignment vertical="center"/>
    </xf>
    <xf numFmtId="0" fontId="0" fillId="15" borderId="14" xfId="0" applyFill="1" applyBorder="1" applyAlignment="1">
      <alignment horizontal="center" vertical="center"/>
    </xf>
    <xf numFmtId="0" fontId="0" fillId="15" borderId="5" xfId="0" applyFill="1" applyBorder="1" applyAlignment="1">
      <alignment horizontal="left" vertical="center" wrapText="1"/>
    </xf>
    <xf numFmtId="9" fontId="1" fillId="15" borderId="4" xfId="0" applyNumberFormat="1" applyFont="1" applyFill="1" applyBorder="1" applyAlignment="1">
      <alignment horizontal="center" vertical="center"/>
    </xf>
    <xf numFmtId="9" fontId="1" fillId="15" borderId="0" xfId="0" applyNumberFormat="1" applyFont="1" applyFill="1" applyAlignment="1">
      <alignment horizontal="center" vertical="center"/>
    </xf>
    <xf numFmtId="9" fontId="1" fillId="15" borderId="5" xfId="0" applyNumberFormat="1" applyFont="1" applyFill="1" applyBorder="1" applyAlignment="1">
      <alignment horizontal="center" vertical="center"/>
    </xf>
    <xf numFmtId="2" fontId="1" fillId="15" borderId="4" xfId="0" applyNumberFormat="1" applyFont="1" applyFill="1" applyBorder="1" applyAlignment="1">
      <alignment horizontal="center" vertical="center"/>
    </xf>
    <xf numFmtId="2" fontId="1" fillId="15" borderId="0" xfId="0" applyNumberFormat="1" applyFont="1" applyFill="1" applyAlignment="1">
      <alignment horizontal="center" vertical="center"/>
    </xf>
    <xf numFmtId="1" fontId="2" fillId="15" borderId="14" xfId="0" applyNumberFormat="1" applyFont="1" applyFill="1" applyBorder="1" applyAlignment="1">
      <alignment horizontal="center" vertical="center"/>
    </xf>
    <xf numFmtId="9" fontId="1" fillId="15" borderId="14" xfId="0" applyNumberFormat="1" applyFont="1" applyFill="1" applyBorder="1" applyAlignment="1">
      <alignment horizontal="center" vertical="center"/>
    </xf>
    <xf numFmtId="0" fontId="0" fillId="7" borderId="16" xfId="0" applyFill="1" applyBorder="1"/>
    <xf numFmtId="1" fontId="0" fillId="0" borderId="0" xfId="0" applyNumberFormat="1" applyAlignment="1">
      <alignment horizontal="center"/>
    </xf>
    <xf numFmtId="1" fontId="0" fillId="0" borderId="0" xfId="0" applyNumberFormat="1"/>
    <xf numFmtId="0" fontId="0" fillId="7" borderId="0" xfId="0" applyFill="1"/>
    <xf numFmtId="0" fontId="0" fillId="7" borderId="0" xfId="0" applyFill="1" applyAlignment="1">
      <alignment horizontal="center"/>
    </xf>
    <xf numFmtId="1" fontId="0" fillId="7" borderId="16" xfId="0" applyNumberFormat="1" applyFill="1" applyBorder="1" applyAlignment="1">
      <alignment horizontal="center"/>
    </xf>
    <xf numFmtId="0" fontId="0" fillId="7" borderId="16" xfId="0" applyFill="1" applyBorder="1" applyAlignment="1">
      <alignment horizontal="center"/>
    </xf>
    <xf numFmtId="0" fontId="0" fillId="17" borderId="0" xfId="0" applyFill="1"/>
    <xf numFmtId="0" fontId="0" fillId="17" borderId="0" xfId="0" applyFill="1" applyAlignment="1">
      <alignment horizontal="center"/>
    </xf>
    <xf numFmtId="0" fontId="15" fillId="17" borderId="0" xfId="0" applyFont="1" applyFill="1" applyAlignment="1">
      <alignment horizontal="center"/>
    </xf>
    <xf numFmtId="1" fontId="15" fillId="17" borderId="0" xfId="0" applyNumberFormat="1" applyFont="1" applyFill="1" applyAlignment="1">
      <alignment horizontal="center"/>
    </xf>
    <xf numFmtId="0" fontId="0" fillId="8" borderId="0" xfId="0" applyFill="1"/>
    <xf numFmtId="0" fontId="0" fillId="8" borderId="0" xfId="0" applyFill="1" applyAlignment="1">
      <alignment horizontal="center"/>
    </xf>
    <xf numFmtId="1" fontId="0" fillId="8" borderId="0" xfId="0" applyNumberFormat="1" applyFill="1" applyAlignment="1">
      <alignment horizontal="center"/>
    </xf>
    <xf numFmtId="0" fontId="1" fillId="7" borderId="0" xfId="0" applyFont="1" applyFill="1"/>
    <xf numFmtId="0" fontId="0" fillId="10" borderId="0" xfId="0" applyFill="1"/>
    <xf numFmtId="0" fontId="0" fillId="10" borderId="0" xfId="0" applyFill="1" applyAlignment="1">
      <alignment horizontal="center"/>
    </xf>
    <xf numFmtId="1" fontId="0" fillId="10" borderId="0" xfId="0" applyNumberFormat="1" applyFill="1" applyAlignment="1">
      <alignment horizontal="center"/>
    </xf>
    <xf numFmtId="9" fontId="1" fillId="0" borderId="0" xfId="2" applyFont="1" applyAlignment="1">
      <alignment horizontal="center"/>
    </xf>
    <xf numFmtId="0" fontId="3" fillId="18" borderId="0" xfId="0" applyFont="1" applyFill="1"/>
    <xf numFmtId="0" fontId="3" fillId="18" borderId="0" xfId="0" applyFont="1" applyFill="1" applyAlignment="1">
      <alignment horizontal="center"/>
    </xf>
    <xf numFmtId="9" fontId="3" fillId="18" borderId="0" xfId="2" applyFont="1" applyFill="1" applyAlignment="1">
      <alignment horizontal="center"/>
    </xf>
    <xf numFmtId="0" fontId="15" fillId="17" borderId="0" xfId="0" applyFont="1" applyFill="1" applyAlignment="1">
      <alignment horizontal="left"/>
    </xf>
    <xf numFmtId="0" fontId="0" fillId="10" borderId="0" xfId="0" applyFill="1" applyAlignment="1">
      <alignment horizontal="left"/>
    </xf>
    <xf numFmtId="0" fontId="16" fillId="7" borderId="0" xfId="0" applyFont="1" applyFill="1"/>
    <xf numFmtId="0" fontId="11" fillId="3" borderId="0" xfId="0" applyFont="1" applyFill="1"/>
    <xf numFmtId="0" fontId="11" fillId="3" borderId="16" xfId="0" applyFont="1" applyFill="1" applyBorder="1" applyAlignment="1">
      <alignment horizontal="center"/>
    </xf>
    <xf numFmtId="0" fontId="19" fillId="13" borderId="16" xfId="0" applyFont="1" applyFill="1" applyBorder="1" applyAlignment="1">
      <alignment horizontal="center"/>
    </xf>
    <xf numFmtId="0" fontId="19" fillId="13" borderId="16" xfId="0" applyFont="1" applyFill="1" applyBorder="1" applyAlignment="1">
      <alignment horizontal="left"/>
    </xf>
    <xf numFmtId="0" fontId="0" fillId="8" borderId="0" xfId="0" applyFill="1" applyAlignment="1">
      <alignment horizontal="left"/>
    </xf>
    <xf numFmtId="167" fontId="17" fillId="19" borderId="0" xfId="3" applyNumberFormat="1" applyFont="1" applyFill="1" applyAlignment="1">
      <alignment horizontal="center" vertical="center"/>
    </xf>
    <xf numFmtId="168" fontId="3" fillId="18" borderId="0" xfId="2" applyNumberFormat="1" applyFont="1" applyFill="1" applyAlignment="1">
      <alignment horizontal="center"/>
    </xf>
    <xf numFmtId="0" fontId="5" fillId="7" borderId="0" xfId="0" applyFont="1" applyFill="1"/>
    <xf numFmtId="0" fontId="5" fillId="7" borderId="0" xfId="0" applyFont="1" applyFill="1" applyAlignment="1">
      <alignment horizontal="center"/>
    </xf>
    <xf numFmtId="0" fontId="2" fillId="7" borderId="0" xfId="0" applyFont="1" applyFill="1" applyAlignment="1">
      <alignment horizontal="center"/>
    </xf>
    <xf numFmtId="0" fontId="21" fillId="7" borderId="0" xfId="0" applyFont="1" applyFill="1" applyAlignment="1">
      <alignment horizontal="center"/>
    </xf>
    <xf numFmtId="167" fontId="0" fillId="0" borderId="0" xfId="0" applyNumberFormat="1"/>
    <xf numFmtId="43" fontId="0" fillId="0" borderId="0" xfId="3" applyFont="1"/>
    <xf numFmtId="167" fontId="0" fillId="0" borderId="0" xfId="3" applyNumberFormat="1" applyFont="1"/>
    <xf numFmtId="3" fontId="22" fillId="20" borderId="20" xfId="0" applyNumberFormat="1" applyFont="1" applyFill="1" applyBorder="1" applyAlignment="1">
      <alignment horizontal="center"/>
    </xf>
    <xf numFmtId="3" fontId="22" fillId="20" borderId="21" xfId="0" applyNumberFormat="1" applyFont="1" applyFill="1" applyBorder="1" applyAlignment="1">
      <alignment horizontal="center"/>
    </xf>
    <xf numFmtId="3" fontId="22" fillId="20" borderId="21" xfId="0" applyNumberFormat="1" applyFont="1" applyFill="1" applyBorder="1" applyAlignment="1">
      <alignment horizontal="center" vertical="center"/>
    </xf>
    <xf numFmtId="3" fontId="22" fillId="20" borderId="22" xfId="0" applyNumberFormat="1" applyFont="1" applyFill="1" applyBorder="1" applyAlignment="1">
      <alignment horizontal="center" vertical="center"/>
    </xf>
    <xf numFmtId="3" fontId="22" fillId="20" borderId="23" xfId="0" applyNumberFormat="1" applyFont="1" applyFill="1" applyBorder="1" applyAlignment="1">
      <alignment horizontal="center"/>
    </xf>
    <xf numFmtId="169" fontId="23" fillId="21" borderId="24" xfId="0" applyNumberFormat="1" applyFont="1" applyFill="1" applyBorder="1" applyAlignment="1">
      <alignment vertical="center"/>
    </xf>
    <xf numFmtId="169" fontId="23" fillId="21" borderId="25" xfId="0" applyNumberFormat="1" applyFont="1" applyFill="1" applyBorder="1" applyAlignment="1">
      <alignment vertical="center"/>
    </xf>
    <xf numFmtId="3" fontId="22" fillId="20" borderId="26" xfId="0" applyNumberFormat="1" applyFont="1" applyFill="1" applyBorder="1" applyAlignment="1">
      <alignment horizontal="center"/>
    </xf>
    <xf numFmtId="169" fontId="23" fillId="21" borderId="27" xfId="0" applyNumberFormat="1" applyFont="1" applyFill="1" applyBorder="1" applyAlignment="1">
      <alignment vertical="center"/>
    </xf>
    <xf numFmtId="169" fontId="23" fillId="21" borderId="28" xfId="0" applyNumberFormat="1" applyFont="1" applyFill="1" applyBorder="1" applyAlignment="1">
      <alignment vertical="center"/>
    </xf>
    <xf numFmtId="3" fontId="22" fillId="20" borderId="0" xfId="0" applyNumberFormat="1" applyFont="1" applyFill="1" applyAlignment="1">
      <alignment horizontal="center"/>
    </xf>
    <xf numFmtId="170" fontId="23" fillId="21" borderId="0" xfId="5" applyNumberFormat="1" applyFont="1" applyFill="1" applyBorder="1" applyAlignment="1">
      <alignment vertical="center"/>
    </xf>
    <xf numFmtId="171" fontId="0" fillId="0" borderId="0" xfId="0" applyNumberFormat="1"/>
    <xf numFmtId="165" fontId="23" fillId="21" borderId="24" xfId="4" applyFont="1" applyFill="1" applyBorder="1" applyAlignment="1">
      <alignment vertical="center"/>
    </xf>
    <xf numFmtId="172" fontId="23" fillId="21" borderId="24" xfId="4" applyNumberFormat="1" applyFont="1" applyFill="1" applyBorder="1" applyAlignment="1">
      <alignment vertical="center"/>
    </xf>
    <xf numFmtId="173" fontId="23" fillId="21" borderId="24" xfId="4" applyNumberFormat="1" applyFont="1" applyFill="1" applyBorder="1" applyAlignment="1">
      <alignment vertical="center"/>
    </xf>
    <xf numFmtId="174" fontId="25" fillId="0" borderId="0" xfId="6" applyNumberFormat="1" applyFont="1" applyAlignment="1">
      <alignment horizontal="center" vertical="center"/>
    </xf>
    <xf numFmtId="175" fontId="25" fillId="0" borderId="0" xfId="5" applyNumberFormat="1" applyFont="1" applyAlignment="1" applyProtection="1">
      <alignment horizontal="center" vertical="center"/>
    </xf>
    <xf numFmtId="176" fontId="26" fillId="20" borderId="0" xfId="6" applyNumberFormat="1" applyFont="1" applyFill="1" applyAlignment="1">
      <alignment horizontal="right" vertical="center"/>
    </xf>
    <xf numFmtId="166" fontId="0" fillId="0" borderId="0" xfId="0" applyNumberFormat="1"/>
    <xf numFmtId="164" fontId="25" fillId="20" borderId="0" xfId="0" applyNumberFormat="1" applyFont="1" applyFill="1"/>
    <xf numFmtId="164" fontId="0" fillId="0" borderId="0" xfId="0" applyNumberFormat="1"/>
    <xf numFmtId="174" fontId="27" fillId="22" borderId="16" xfId="6" applyNumberFormat="1" applyFont="1" applyFill="1" applyBorder="1" applyAlignment="1">
      <alignment horizontal="center" vertical="center"/>
    </xf>
    <xf numFmtId="174" fontId="0" fillId="0" borderId="0" xfId="0" applyNumberFormat="1"/>
    <xf numFmtId="168" fontId="23" fillId="21" borderId="24" xfId="2" applyNumberFormat="1" applyFont="1" applyFill="1" applyBorder="1" applyAlignment="1">
      <alignment vertical="center"/>
    </xf>
    <xf numFmtId="3" fontId="22" fillId="20" borderId="0" xfId="0" applyNumberFormat="1" applyFont="1" applyFill="1" applyAlignment="1">
      <alignment horizontal="left"/>
    </xf>
    <xf numFmtId="3" fontId="22" fillId="20" borderId="20" xfId="0" applyNumberFormat="1" applyFont="1" applyFill="1" applyBorder="1" applyAlignment="1">
      <alignment horizontal="left"/>
    </xf>
    <xf numFmtId="177" fontId="22" fillId="20" borderId="21" xfId="0" applyNumberFormat="1" applyFont="1" applyFill="1" applyBorder="1" applyAlignment="1">
      <alignment horizontal="center"/>
    </xf>
    <xf numFmtId="177" fontId="23" fillId="21" borderId="24" xfId="4" applyNumberFormat="1" applyFont="1" applyFill="1" applyBorder="1" applyAlignment="1">
      <alignment vertical="center"/>
    </xf>
    <xf numFmtId="177" fontId="0" fillId="0" borderId="0" xfId="0" applyNumberFormat="1"/>
    <xf numFmtId="174" fontId="29" fillId="20" borderId="0" xfId="7" applyNumberFormat="1" applyFill="1"/>
    <xf numFmtId="10" fontId="0" fillId="0" borderId="0" xfId="2" applyNumberFormat="1" applyFont="1"/>
    <xf numFmtId="176" fontId="26" fillId="20" borderId="0" xfId="7" applyNumberFormat="1" applyFont="1" applyFill="1" applyAlignment="1">
      <alignment horizontal="right" vertical="center"/>
    </xf>
    <xf numFmtId="9" fontId="0" fillId="0" borderId="0" xfId="0" applyNumberFormat="1"/>
    <xf numFmtId="178" fontId="31" fillId="20" borderId="29" xfId="7" applyNumberFormat="1" applyFont="1" applyFill="1" applyBorder="1" applyAlignment="1">
      <alignment horizontal="center" vertical="center"/>
    </xf>
    <xf numFmtId="179" fontId="9" fillId="7" borderId="0" xfId="0" applyNumberFormat="1" applyFont="1" applyFill="1" applyAlignment="1">
      <alignment horizontal="center"/>
    </xf>
    <xf numFmtId="179" fontId="20" fillId="7" borderId="0" xfId="0" applyNumberFormat="1" applyFont="1" applyFill="1" applyAlignment="1">
      <alignment horizontal="center"/>
    </xf>
    <xf numFmtId="179" fontId="9" fillId="17" borderId="0" xfId="0" applyNumberFormat="1" applyFont="1" applyFill="1" applyAlignment="1">
      <alignment horizontal="center"/>
    </xf>
    <xf numFmtId="179" fontId="9" fillId="8" borderId="0" xfId="0" applyNumberFormat="1" applyFont="1" applyFill="1" applyAlignment="1">
      <alignment horizontal="center"/>
    </xf>
    <xf numFmtId="179" fontId="9" fillId="10" borderId="0" xfId="0" applyNumberFormat="1" applyFont="1" applyFill="1" applyAlignment="1">
      <alignment horizontal="center"/>
    </xf>
    <xf numFmtId="174" fontId="30" fillId="23" borderId="0" xfId="7" applyNumberFormat="1" applyFont="1" applyFill="1"/>
    <xf numFmtId="17" fontId="0" fillId="20" borderId="0" xfId="0" applyNumberFormat="1" applyFill="1" applyAlignment="1">
      <alignment horizontal="center"/>
    </xf>
    <xf numFmtId="180" fontId="0" fillId="0" borderId="0" xfId="2" applyNumberFormat="1" applyFont="1"/>
    <xf numFmtId="1" fontId="0" fillId="0" borderId="30" xfId="0" applyNumberFormat="1" applyBorder="1"/>
    <xf numFmtId="0" fontId="0" fillId="0" borderId="30" xfId="0" applyBorder="1"/>
    <xf numFmtId="0" fontId="0" fillId="0" borderId="31" xfId="0" applyBorder="1"/>
    <xf numFmtId="0" fontId="0" fillId="0" borderId="32" xfId="0" applyBorder="1"/>
    <xf numFmtId="3" fontId="0" fillId="15" borderId="4" xfId="0" applyNumberFormat="1" applyFill="1" applyBorder="1" applyAlignment="1">
      <alignment horizontal="center"/>
    </xf>
    <xf numFmtId="0" fontId="0" fillId="15" borderId="4" xfId="0" applyFill="1" applyBorder="1" applyAlignment="1">
      <alignment horizontal="center" vertical="center"/>
    </xf>
    <xf numFmtId="0" fontId="0" fillId="11" borderId="4" xfId="0" applyFill="1" applyBorder="1" applyAlignment="1">
      <alignment horizontal="center"/>
    </xf>
    <xf numFmtId="1" fontId="0" fillId="0" borderId="16" xfId="0" applyNumberFormat="1" applyBorder="1"/>
    <xf numFmtId="0" fontId="0" fillId="15" borderId="34" xfId="0" applyFill="1" applyBorder="1"/>
    <xf numFmtId="1" fontId="0" fillId="0" borderId="37" xfId="0" applyNumberFormat="1" applyBorder="1"/>
    <xf numFmtId="0" fontId="1" fillId="15" borderId="39" xfId="0" applyFont="1" applyFill="1" applyBorder="1" applyAlignment="1">
      <alignment horizontal="center"/>
    </xf>
    <xf numFmtId="0" fontId="0" fillId="2" borderId="35" xfId="0" applyFill="1" applyBorder="1"/>
    <xf numFmtId="1" fontId="0" fillId="2" borderId="40" xfId="0" applyNumberFormat="1" applyFill="1" applyBorder="1" applyAlignment="1">
      <alignment horizontal="center"/>
    </xf>
    <xf numFmtId="1" fontId="0" fillId="2" borderId="17" xfId="0" applyNumberFormat="1" applyFill="1" applyBorder="1"/>
    <xf numFmtId="1" fontId="0" fillId="2" borderId="16" xfId="0" applyNumberFormat="1" applyFill="1" applyBorder="1"/>
    <xf numFmtId="0" fontId="0" fillId="2" borderId="16" xfId="0" applyFill="1" applyBorder="1"/>
    <xf numFmtId="0" fontId="0" fillId="2" borderId="32" xfId="0" applyFill="1" applyBorder="1"/>
    <xf numFmtId="0" fontId="0" fillId="2" borderId="40" xfId="0" applyFill="1" applyBorder="1" applyAlignment="1">
      <alignment horizontal="center"/>
    </xf>
    <xf numFmtId="0" fontId="0" fillId="2" borderId="36" xfId="0" applyFill="1" applyBorder="1"/>
    <xf numFmtId="1" fontId="0" fillId="2" borderId="41" xfId="0" applyNumberFormat="1" applyFill="1" applyBorder="1" applyAlignment="1">
      <alignment horizontal="center"/>
    </xf>
    <xf numFmtId="1" fontId="0" fillId="2" borderId="38" xfId="0" applyNumberFormat="1" applyFill="1" applyBorder="1"/>
    <xf numFmtId="1" fontId="0" fillId="2" borderId="33" xfId="0" applyNumberFormat="1" applyFill="1" applyBorder="1"/>
    <xf numFmtId="0" fontId="0" fillId="2" borderId="33" xfId="0" applyFill="1" applyBorder="1"/>
    <xf numFmtId="0" fontId="2" fillId="7" borderId="0" xfId="0" applyFont="1" applyFill="1"/>
    <xf numFmtId="9" fontId="0" fillId="0" borderId="0" xfId="0" applyNumberFormat="1" applyAlignment="1">
      <alignment horizontal="center"/>
    </xf>
    <xf numFmtId="3" fontId="0" fillId="0" borderId="0" xfId="0" applyNumberFormat="1"/>
    <xf numFmtId="168" fontId="1" fillId="0" borderId="16" xfId="0" applyNumberFormat="1" applyFont="1" applyBorder="1" applyAlignment="1">
      <alignment horizontal="center"/>
    </xf>
    <xf numFmtId="0" fontId="19" fillId="13" borderId="17" xfId="0" applyFont="1" applyFill="1" applyBorder="1" applyAlignment="1">
      <alignment horizontal="center"/>
    </xf>
    <xf numFmtId="1" fontId="18" fillId="11" borderId="16" xfId="0" applyNumberFormat="1" applyFont="1" applyFill="1" applyBorder="1" applyAlignment="1">
      <alignment horizontal="center" wrapText="1"/>
    </xf>
    <xf numFmtId="1" fontId="18" fillId="11" borderId="16" xfId="0" applyNumberFormat="1" applyFont="1" applyFill="1" applyBorder="1" applyAlignment="1">
      <alignment horizontal="center"/>
    </xf>
    <xf numFmtId="9" fontId="1" fillId="0" borderId="16" xfId="0" applyNumberFormat="1" applyFont="1" applyBorder="1" applyAlignment="1">
      <alignment horizontal="center" wrapText="1"/>
    </xf>
    <xf numFmtId="9" fontId="18" fillId="0" borderId="16" xfId="0" applyNumberFormat="1" applyFont="1" applyBorder="1" applyAlignment="1">
      <alignment horizontal="center" wrapText="1"/>
    </xf>
    <xf numFmtId="0" fontId="11" fillId="25" borderId="0" xfId="0" applyFont="1" applyFill="1" applyAlignment="1">
      <alignment horizontal="center" vertical="center"/>
    </xf>
    <xf numFmtId="0" fontId="25" fillId="0" borderId="0" xfId="0" applyFont="1"/>
    <xf numFmtId="0" fontId="34" fillId="0" borderId="0" xfId="0" applyFont="1"/>
    <xf numFmtId="181" fontId="34" fillId="27" borderId="0" xfId="3" applyNumberFormat="1" applyFont="1" applyFill="1" applyAlignment="1">
      <alignment horizontal="center"/>
    </xf>
    <xf numFmtId="181" fontId="34" fillId="0" borderId="0" xfId="3" applyNumberFormat="1" applyFont="1"/>
    <xf numFmtId="181" fontId="34" fillId="0" borderId="16" xfId="3" applyNumberFormat="1" applyFont="1" applyBorder="1"/>
    <xf numFmtId="0" fontId="33" fillId="25" borderId="16" xfId="0" applyFont="1" applyFill="1" applyBorder="1" applyAlignment="1">
      <alignment horizontal="center" vertical="center"/>
    </xf>
    <xf numFmtId="0" fontId="25" fillId="0" borderId="16" xfId="0" applyFont="1" applyBorder="1"/>
    <xf numFmtId="181" fontId="0" fillId="0" borderId="0" xfId="0" applyNumberFormat="1"/>
    <xf numFmtId="0" fontId="35" fillId="25" borderId="16" xfId="0" applyFont="1" applyFill="1" applyBorder="1" applyAlignment="1">
      <alignment horizontal="center" vertical="center"/>
    </xf>
    <xf numFmtId="0" fontId="35" fillId="25" borderId="16" xfId="0" applyFont="1" applyFill="1" applyBorder="1" applyAlignment="1">
      <alignment horizontal="center" vertical="center" wrapText="1"/>
    </xf>
    <xf numFmtId="0" fontId="34" fillId="0" borderId="16" xfId="0" applyFont="1" applyBorder="1"/>
    <xf numFmtId="0" fontId="0" fillId="28" borderId="0" xfId="0" applyFill="1"/>
    <xf numFmtId="181" fontId="35" fillId="25" borderId="16" xfId="3" applyNumberFormat="1" applyFont="1" applyFill="1" applyBorder="1" applyAlignment="1">
      <alignment horizontal="center" vertical="center" wrapText="1"/>
    </xf>
    <xf numFmtId="167" fontId="34" fillId="0" borderId="16" xfId="3" applyNumberFormat="1" applyFont="1" applyBorder="1"/>
    <xf numFmtId="43" fontId="34" fillId="27" borderId="0" xfId="3" applyFont="1" applyFill="1" applyAlignment="1">
      <alignment horizontal="center"/>
    </xf>
    <xf numFmtId="43" fontId="34" fillId="26" borderId="0" xfId="3" applyFont="1" applyFill="1" applyAlignment="1">
      <alignment horizontal="center"/>
    </xf>
    <xf numFmtId="43" fontId="34" fillId="10" borderId="0" xfId="3" applyFont="1" applyFill="1" applyAlignment="1">
      <alignment horizontal="center"/>
    </xf>
    <xf numFmtId="43" fontId="35" fillId="25" borderId="16" xfId="3" applyFont="1" applyFill="1" applyBorder="1" applyAlignment="1">
      <alignment horizontal="center" vertical="center"/>
    </xf>
    <xf numFmtId="43" fontId="35" fillId="25" borderId="0" xfId="3" applyFont="1" applyFill="1" applyAlignment="1">
      <alignment horizontal="center" vertical="center"/>
    </xf>
    <xf numFmtId="43" fontId="34" fillId="0" borderId="16" xfId="3" applyFont="1" applyBorder="1"/>
    <xf numFmtId="43" fontId="34" fillId="0" borderId="0" xfId="3" applyFont="1"/>
    <xf numFmtId="0" fontId="34" fillId="15" borderId="16" xfId="0" applyFont="1" applyFill="1" applyBorder="1"/>
    <xf numFmtId="0" fontId="25" fillId="15" borderId="16" xfId="0" applyFont="1" applyFill="1" applyBorder="1"/>
    <xf numFmtId="43" fontId="34" fillId="15" borderId="16" xfId="3" applyFont="1" applyFill="1" applyBorder="1"/>
    <xf numFmtId="181" fontId="34" fillId="15" borderId="16" xfId="3" applyNumberFormat="1" applyFont="1" applyFill="1" applyBorder="1"/>
    <xf numFmtId="0" fontId="34" fillId="8" borderId="16" xfId="0" applyFont="1" applyFill="1" applyBorder="1"/>
    <xf numFmtId="0" fontId="25" fillId="8" borderId="16" xfId="0" applyFont="1" applyFill="1" applyBorder="1"/>
    <xf numFmtId="43" fontId="34" fillId="8" borderId="16" xfId="3" applyFont="1" applyFill="1" applyBorder="1"/>
    <xf numFmtId="181" fontId="34" fillId="8" borderId="16" xfId="3" applyNumberFormat="1" applyFont="1" applyFill="1" applyBorder="1"/>
    <xf numFmtId="0" fontId="34" fillId="9" borderId="16" xfId="0" applyFont="1" applyFill="1" applyBorder="1"/>
    <xf numFmtId="0" fontId="25" fillId="9" borderId="16" xfId="0" applyFont="1" applyFill="1" applyBorder="1"/>
    <xf numFmtId="43" fontId="34" fillId="9" borderId="16" xfId="3" applyFont="1" applyFill="1" applyBorder="1"/>
    <xf numFmtId="181" fontId="34" fillId="9" borderId="16" xfId="3" applyNumberFormat="1" applyFont="1" applyFill="1" applyBorder="1"/>
    <xf numFmtId="0" fontId="34" fillId="29" borderId="16" xfId="0" applyFont="1" applyFill="1" applyBorder="1"/>
    <xf numFmtId="0" fontId="25" fillId="29" borderId="16" xfId="0" applyFont="1" applyFill="1" applyBorder="1"/>
    <xf numFmtId="43" fontId="34" fillId="29" borderId="16" xfId="3" applyFont="1" applyFill="1" applyBorder="1"/>
    <xf numFmtId="181" fontId="34" fillId="29" borderId="16" xfId="3" applyNumberFormat="1" applyFont="1" applyFill="1" applyBorder="1"/>
    <xf numFmtId="0" fontId="34" fillId="17" borderId="16" xfId="0" applyFont="1" applyFill="1" applyBorder="1"/>
    <xf numFmtId="0" fontId="25" fillId="17" borderId="16" xfId="0" applyFont="1" applyFill="1" applyBorder="1"/>
    <xf numFmtId="43" fontId="34" fillId="17" borderId="16" xfId="3" applyFont="1" applyFill="1" applyBorder="1"/>
    <xf numFmtId="181" fontId="34" fillId="17" borderId="16" xfId="3" applyNumberFormat="1" applyFont="1" applyFill="1" applyBorder="1"/>
    <xf numFmtId="0" fontId="34" fillId="21" borderId="16" xfId="0" applyFont="1" applyFill="1" applyBorder="1"/>
    <xf numFmtId="0" fontId="25" fillId="21" borderId="16" xfId="0" applyFont="1" applyFill="1" applyBorder="1"/>
    <xf numFmtId="43" fontId="34" fillId="21" borderId="16" xfId="3" applyFont="1" applyFill="1" applyBorder="1"/>
    <xf numFmtId="181" fontId="34" fillId="21" borderId="16" xfId="3" applyNumberFormat="1" applyFont="1" applyFill="1" applyBorder="1"/>
    <xf numFmtId="0" fontId="34" fillId="6" borderId="16" xfId="0" applyFont="1" applyFill="1" applyBorder="1"/>
    <xf numFmtId="0" fontId="25" fillId="6" borderId="16" xfId="0" applyFont="1" applyFill="1" applyBorder="1"/>
    <xf numFmtId="43" fontId="34" fillId="6" borderId="16" xfId="3" applyFont="1" applyFill="1" applyBorder="1"/>
    <xf numFmtId="181" fontId="34" fillId="6" borderId="16" xfId="3" applyNumberFormat="1" applyFont="1" applyFill="1" applyBorder="1"/>
    <xf numFmtId="0" fontId="34" fillId="30" borderId="16" xfId="0" applyFont="1" applyFill="1" applyBorder="1"/>
    <xf numFmtId="0" fontId="25" fillId="30" borderId="16" xfId="0" applyFont="1" applyFill="1" applyBorder="1"/>
    <xf numFmtId="43" fontId="34" fillId="30" borderId="16" xfId="3" applyFont="1" applyFill="1" applyBorder="1"/>
    <xf numFmtId="181" fontId="34" fillId="30" borderId="16" xfId="3" applyNumberFormat="1" applyFont="1" applyFill="1" applyBorder="1"/>
    <xf numFmtId="182" fontId="0" fillId="0" borderId="0" xfId="0" applyNumberFormat="1"/>
    <xf numFmtId="0" fontId="0" fillId="0" borderId="0" xfId="0" pivotButton="1"/>
    <xf numFmtId="0" fontId="0" fillId="0" borderId="0" xfId="0" applyAlignment="1">
      <alignment horizontal="left"/>
    </xf>
    <xf numFmtId="9" fontId="0" fillId="0" borderId="0" xfId="2" applyFont="1"/>
    <xf numFmtId="0" fontId="0" fillId="6" borderId="0" xfId="0" applyFill="1" applyAlignment="1">
      <alignment horizontal="left"/>
    </xf>
    <xf numFmtId="0" fontId="0" fillId="6" borderId="0" xfId="0" applyFill="1"/>
    <xf numFmtId="9" fontId="0" fillId="6" borderId="0" xfId="2" applyFont="1" applyFill="1"/>
    <xf numFmtId="0" fontId="0" fillId="31" borderId="0" xfId="0" applyFill="1" applyAlignment="1">
      <alignment horizontal="left"/>
    </xf>
    <xf numFmtId="0" fontId="0" fillId="31" borderId="0" xfId="0" applyFill="1"/>
    <xf numFmtId="9" fontId="0" fillId="31" borderId="0" xfId="2" applyFont="1" applyFill="1"/>
    <xf numFmtId="0" fontId="0" fillId="32" borderId="0" xfId="0" applyFill="1" applyAlignment="1">
      <alignment horizontal="left"/>
    </xf>
    <xf numFmtId="0" fontId="0" fillId="32" borderId="0" xfId="0" applyFill="1"/>
    <xf numFmtId="9" fontId="0" fillId="32" borderId="0" xfId="2" applyFont="1" applyFill="1"/>
    <xf numFmtId="0" fontId="0" fillId="5" borderId="0" xfId="0" applyFill="1" applyAlignment="1">
      <alignment horizontal="left"/>
    </xf>
    <xf numFmtId="9" fontId="0" fillId="5" borderId="0" xfId="2" applyFont="1" applyFill="1"/>
    <xf numFmtId="0" fontId="0" fillId="17" borderId="0" xfId="0" applyFill="1" applyAlignment="1">
      <alignment horizontal="left"/>
    </xf>
    <xf numFmtId="9" fontId="0" fillId="17" borderId="0" xfId="2" applyFont="1" applyFill="1"/>
    <xf numFmtId="0" fontId="0" fillId="33" borderId="0" xfId="0" applyFill="1" applyAlignment="1">
      <alignment horizontal="left"/>
    </xf>
    <xf numFmtId="0" fontId="0" fillId="33" borderId="0" xfId="0" applyFill="1"/>
    <xf numFmtId="9" fontId="0" fillId="33" borderId="0" xfId="2" applyFont="1" applyFill="1"/>
    <xf numFmtId="0" fontId="0" fillId="24" borderId="0" xfId="0" applyFill="1" applyAlignment="1">
      <alignment horizontal="left"/>
    </xf>
    <xf numFmtId="0" fontId="0" fillId="24" borderId="0" xfId="0" applyFill="1"/>
    <xf numFmtId="9" fontId="0" fillId="24" borderId="0" xfId="2" applyFont="1" applyFill="1"/>
    <xf numFmtId="1" fontId="0" fillId="15" borderId="12" xfId="0" applyNumberFormat="1" applyFill="1" applyBorder="1" applyAlignment="1">
      <alignment horizontal="left"/>
    </xf>
    <xf numFmtId="1" fontId="0" fillId="15" borderId="14" xfId="0" applyNumberFormat="1" applyFill="1" applyBorder="1" applyAlignment="1">
      <alignment horizontal="left"/>
    </xf>
    <xf numFmtId="43" fontId="0" fillId="0" borderId="0" xfId="0" applyNumberFormat="1"/>
    <xf numFmtId="0" fontId="2" fillId="34" borderId="42" xfId="0" applyFont="1" applyFill="1" applyBorder="1"/>
    <xf numFmtId="9" fontId="2" fillId="34" borderId="42" xfId="2" applyFont="1" applyFill="1" applyBorder="1" applyAlignment="1">
      <alignment horizontal="center"/>
    </xf>
    <xf numFmtId="10" fontId="0" fillId="0" borderId="0" xfId="0" applyNumberFormat="1"/>
    <xf numFmtId="0" fontId="0" fillId="15" borderId="0" xfId="0" applyFill="1" applyAlignment="1">
      <alignment horizontal="left"/>
    </xf>
    <xf numFmtId="0" fontId="0" fillId="15" borderId="0" xfId="0" applyFill="1" applyAlignment="1">
      <alignment horizontal="left" vertical="center" wrapText="1"/>
    </xf>
    <xf numFmtId="0" fontId="2" fillId="6" borderId="1" xfId="0" applyFont="1" applyFill="1" applyBorder="1"/>
    <xf numFmtId="0" fontId="2" fillId="6" borderId="2" xfId="0" applyFont="1" applyFill="1" applyBorder="1"/>
    <xf numFmtId="0" fontId="2" fillId="6" borderId="3" xfId="0" applyFont="1" applyFill="1" applyBorder="1"/>
    <xf numFmtId="0" fontId="0" fillId="15" borderId="13" xfId="0" applyFill="1" applyBorder="1" applyAlignment="1">
      <alignment horizontal="center"/>
    </xf>
    <xf numFmtId="0" fontId="0" fillId="15" borderId="7" xfId="0" applyFill="1" applyBorder="1" applyAlignment="1">
      <alignment horizontal="left"/>
    </xf>
    <xf numFmtId="1" fontId="0" fillId="15" borderId="14" xfId="0" applyNumberFormat="1" applyFill="1" applyBorder="1" applyAlignment="1">
      <alignment horizontal="center"/>
    </xf>
    <xf numFmtId="43" fontId="0" fillId="0" borderId="0" xfId="3" applyFont="1" applyAlignment="1">
      <alignment horizontal="center" vertical="center"/>
    </xf>
    <xf numFmtId="0" fontId="18" fillId="11" borderId="0" xfId="0" applyFont="1" applyFill="1" applyAlignment="1">
      <alignment horizontal="right"/>
    </xf>
    <xf numFmtId="1" fontId="18" fillId="11" borderId="0" xfId="0" applyNumberFormat="1" applyFont="1" applyFill="1" applyAlignment="1">
      <alignment horizontal="center"/>
    </xf>
    <xf numFmtId="1" fontId="18" fillId="15" borderId="14" xfId="0" applyNumberFormat="1" applyFont="1" applyFill="1" applyBorder="1" applyAlignment="1">
      <alignment horizontal="center"/>
    </xf>
    <xf numFmtId="0" fontId="2" fillId="15" borderId="12" xfId="0" applyFont="1" applyFill="1" applyBorder="1" applyAlignment="1">
      <alignment horizontal="center"/>
    </xf>
    <xf numFmtId="3" fontId="2" fillId="15" borderId="14" xfId="0" applyNumberFormat="1" applyFont="1" applyFill="1" applyBorder="1" applyAlignment="1">
      <alignment horizontal="center"/>
    </xf>
    <xf numFmtId="0" fontId="2" fillId="15" borderId="14" xfId="0" applyFont="1" applyFill="1" applyBorder="1" applyAlignment="1">
      <alignment horizontal="center" vertical="center"/>
    </xf>
    <xf numFmtId="0" fontId="2" fillId="15" borderId="14" xfId="0" applyFont="1" applyFill="1" applyBorder="1" applyAlignment="1">
      <alignment horizontal="center"/>
    </xf>
    <xf numFmtId="0" fontId="18" fillId="15" borderId="14" xfId="0" applyFont="1" applyFill="1" applyBorder="1"/>
    <xf numFmtId="0" fontId="18" fillId="15" borderId="0" xfId="0" applyFont="1" applyFill="1"/>
    <xf numFmtId="0" fontId="36" fillId="15" borderId="0" xfId="0" applyFont="1" applyFill="1"/>
    <xf numFmtId="0" fontId="2" fillId="15" borderId="0" xfId="0" applyFont="1" applyFill="1"/>
    <xf numFmtId="0" fontId="0" fillId="0" borderId="0" xfId="0" applyAlignment="1">
      <alignment horizontal="center" vertical="center"/>
    </xf>
    <xf numFmtId="0" fontId="2" fillId="10" borderId="12" xfId="0" applyFont="1" applyFill="1" applyBorder="1" applyAlignment="1">
      <alignment horizontal="center" vertical="center"/>
    </xf>
    <xf numFmtId="0" fontId="2" fillId="10" borderId="14" xfId="0" applyFont="1" applyFill="1" applyBorder="1" applyAlignment="1">
      <alignment horizontal="center" vertical="center"/>
    </xf>
    <xf numFmtId="0" fontId="13" fillId="15" borderId="12" xfId="0" applyFont="1" applyFill="1" applyBorder="1" applyAlignment="1">
      <alignment horizontal="left" vertical="center"/>
    </xf>
    <xf numFmtId="0" fontId="13" fillId="15" borderId="14" xfId="0" applyFont="1" applyFill="1" applyBorder="1" applyAlignment="1">
      <alignment horizontal="left" vertical="center"/>
    </xf>
    <xf numFmtId="0" fontId="13" fillId="15" borderId="13" xfId="0" applyFont="1" applyFill="1" applyBorder="1" applyAlignment="1">
      <alignment horizontal="left" vertical="center"/>
    </xf>
    <xf numFmtId="1" fontId="7" fillId="8" borderId="16" xfId="0" applyNumberFormat="1" applyFont="1" applyFill="1" applyBorder="1" applyAlignment="1">
      <alignment horizontal="center" vertical="center"/>
    </xf>
    <xf numFmtId="0" fontId="2" fillId="6" borderId="1" xfId="0" applyFont="1" applyFill="1" applyBorder="1" applyAlignment="1">
      <alignment horizontal="center"/>
    </xf>
    <xf numFmtId="0" fontId="2" fillId="6" borderId="2" xfId="0" applyFont="1" applyFill="1" applyBorder="1" applyAlignment="1">
      <alignment horizontal="center"/>
    </xf>
    <xf numFmtId="0" fontId="2" fillId="6" borderId="3" xfId="0" applyFont="1" applyFill="1" applyBorder="1" applyAlignment="1">
      <alignment horizontal="center"/>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7" borderId="3" xfId="0" applyFont="1" applyFill="1" applyBorder="1" applyAlignment="1">
      <alignment horizontal="center"/>
    </xf>
    <xf numFmtId="0" fontId="2" fillId="8" borderId="12" xfId="0" applyFont="1" applyFill="1" applyBorder="1" applyAlignment="1">
      <alignment horizontal="center" vertical="center" wrapText="1"/>
    </xf>
    <xf numFmtId="0" fontId="2" fillId="8" borderId="13" xfId="0" applyFont="1" applyFill="1" applyBorder="1" applyAlignment="1">
      <alignment horizontal="center" vertical="center" wrapText="1"/>
    </xf>
    <xf numFmtId="0" fontId="10" fillId="9" borderId="12" xfId="0" applyFont="1" applyFill="1" applyBorder="1" applyAlignment="1">
      <alignment horizontal="center" vertical="center" wrapText="1"/>
    </xf>
    <xf numFmtId="0" fontId="10" fillId="9" borderId="13" xfId="0" applyFont="1" applyFill="1" applyBorder="1" applyAlignment="1">
      <alignment horizontal="center" vertical="center"/>
    </xf>
    <xf numFmtId="0" fontId="2" fillId="9" borderId="12" xfId="0" applyFont="1" applyFill="1" applyBorder="1" applyAlignment="1">
      <alignment horizontal="center" vertical="center"/>
    </xf>
    <xf numFmtId="0" fontId="2" fillId="9" borderId="13" xfId="0" applyFont="1" applyFill="1" applyBorder="1" applyAlignment="1">
      <alignment horizontal="center" vertical="center"/>
    </xf>
    <xf numFmtId="0" fontId="0" fillId="0" borderId="12" xfId="0" applyBorder="1" applyAlignment="1">
      <alignment horizontal="left" wrapText="1"/>
    </xf>
    <xf numFmtId="0" fontId="0" fillId="0" borderId="14" xfId="0" applyBorder="1" applyAlignment="1">
      <alignment horizontal="left" wrapText="1"/>
    </xf>
    <xf numFmtId="0" fontId="11" fillId="2" borderId="16" xfId="0" applyFont="1" applyFill="1" applyBorder="1" applyAlignment="1">
      <alignment horizontal="center"/>
    </xf>
    <xf numFmtId="0" fontId="11" fillId="2" borderId="16" xfId="0" applyFont="1" applyFill="1" applyBorder="1" applyAlignment="1">
      <alignment horizontal="center"/>
    </xf>
    <xf numFmtId="0" fontId="11" fillId="16" borderId="16" xfId="0" applyFont="1" applyFill="1" applyBorder="1" applyAlignment="1">
      <alignment horizontal="center" vertical="center" textRotation="90" wrapText="1"/>
    </xf>
    <xf numFmtId="0" fontId="11" fillId="16" borderId="16" xfId="0" applyFont="1" applyFill="1" applyBorder="1" applyAlignment="1">
      <alignment horizontal="center" vertical="center" textRotation="90"/>
    </xf>
    <xf numFmtId="0" fontId="0" fillId="30" borderId="0" xfId="0" applyFill="1"/>
    <xf numFmtId="0" fontId="3" fillId="2" borderId="16" xfId="0" applyFont="1" applyFill="1" applyBorder="1" applyAlignment="1">
      <alignment horizontal="left"/>
    </xf>
    <xf numFmtId="0" fontId="0" fillId="30" borderId="0" xfId="0" applyFill="1" applyAlignment="1">
      <alignment horizontal="center"/>
    </xf>
    <xf numFmtId="0" fontId="0" fillId="30" borderId="16" xfId="0" applyFill="1" applyBorder="1" applyAlignment="1">
      <alignment horizontal="center"/>
    </xf>
    <xf numFmtId="0" fontId="37" fillId="16" borderId="16" xfId="0" applyFont="1" applyFill="1" applyBorder="1" applyAlignment="1">
      <alignment horizontal="center"/>
    </xf>
    <xf numFmtId="0" fontId="37" fillId="16" borderId="16" xfId="0" applyFont="1" applyFill="1" applyBorder="1" applyAlignment="1">
      <alignment horizontal="center"/>
    </xf>
    <xf numFmtId="0" fontId="38" fillId="35" borderId="0" xfId="0" applyFont="1" applyFill="1"/>
    <xf numFmtId="0" fontId="39" fillId="35" borderId="16" xfId="0" applyFont="1" applyFill="1" applyBorder="1" applyAlignment="1">
      <alignment horizontal="center"/>
    </xf>
  </cellXfs>
  <cellStyles count="9">
    <cellStyle name="Comma" xfId="3" builtinId="3"/>
    <cellStyle name="Comma 2" xfId="5" xr:uid="{760BD13A-2966-48E7-A1B7-61B61C850A9A}"/>
    <cellStyle name="Currency" xfId="4" builtinId="4"/>
    <cellStyle name="Hyperlink" xfId="1" builtinId="8"/>
    <cellStyle name="Normal" xfId="0" builtinId="0"/>
    <cellStyle name="Normal 2 2" xfId="8" xr:uid="{FF4FF0E8-0FE8-48E6-9A94-CB816A46252B}"/>
    <cellStyle name="Normal_Bayer current Rates" xfId="6" xr:uid="{738A7692-FEC0-4C2F-B6BD-4BB8B3E47EF0}"/>
    <cellStyle name="Normal_PP &amp; RL Plan" xfId="7" xr:uid="{C9CFAF9A-7CC7-4416-B870-CF713A31FF44}"/>
    <cellStyle name="Percent" xfId="2" builtinId="5"/>
  </cellStyles>
  <dxfs count="40">
    <dxf>
      <fill>
        <patternFill>
          <bgColor theme="2" tint="-0.249977111117893"/>
        </patternFill>
      </fill>
    </dxf>
    <dxf>
      <fill>
        <patternFill>
          <bgColor theme="2" tint="-0.249977111117893"/>
        </patternFill>
      </fill>
    </dxf>
    <dxf>
      <fill>
        <patternFill>
          <bgColor theme="6" tint="0.59999389629810485"/>
        </patternFill>
      </fill>
    </dxf>
    <dxf>
      <fill>
        <patternFill>
          <bgColor theme="6" tint="0.59999389629810485"/>
        </patternFill>
      </fill>
    </dxf>
    <dxf>
      <fill>
        <patternFill>
          <bgColor theme="8" tint="0.39997558519241921"/>
        </patternFill>
      </fill>
    </dxf>
    <dxf>
      <fill>
        <patternFill>
          <bgColor theme="8" tint="0.39997558519241921"/>
        </patternFill>
      </fill>
    </dxf>
    <dxf>
      <fill>
        <patternFill>
          <bgColor theme="7" tint="0.39997558519241921"/>
        </patternFill>
      </fill>
    </dxf>
    <dxf>
      <fill>
        <patternFill>
          <bgColor theme="7" tint="0.39997558519241921"/>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4" tint="0.59999389629810485"/>
        </patternFill>
      </fill>
    </dxf>
    <dxf>
      <fill>
        <patternFill>
          <bgColor theme="4" tint="0.59999389629810485"/>
        </patternFill>
      </fill>
    </dxf>
    <dxf>
      <fill>
        <patternFill>
          <bgColor theme="3" tint="0.79998168889431442"/>
        </patternFill>
      </fill>
    </dxf>
    <dxf>
      <fill>
        <patternFill>
          <bgColor theme="3" tint="0.79998168889431442"/>
        </patternFill>
      </fill>
    </dxf>
    <dxf>
      <fill>
        <patternFill>
          <bgColor theme="2" tint="-0.249977111117893"/>
        </patternFill>
      </fill>
    </dxf>
    <dxf>
      <fill>
        <patternFill>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3" tint="0.79998168889431442"/>
        </patternFill>
      </fill>
    </dxf>
    <dxf>
      <fill>
        <patternFill patternType="solid">
          <bgColor theme="3" tint="0.7999816888943144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2" tint="-0.249977111117893"/>
        </patternFill>
      </fill>
    </dxf>
    <dxf>
      <fill>
        <patternFill patternType="solid">
          <bgColor theme="2" tint="-0.249977111117893"/>
        </patternFill>
      </fill>
    </dxf>
    <dxf>
      <fill>
        <patternFill patternType="solid">
          <bgColor theme="4" tint="0.79998168889431442"/>
        </patternFill>
      </fill>
    </dxf>
    <dxf>
      <fill>
        <patternFill patternType="solid">
          <bgColor theme="4" tint="0.79998168889431442"/>
        </patternFill>
      </fill>
    </dxf>
    <dxf>
      <fill>
        <patternFill patternType="solid">
          <bgColor theme="6" tint="0.59999389629810485"/>
        </patternFill>
      </fill>
    </dxf>
    <dxf>
      <fill>
        <patternFill patternType="solid">
          <bgColor theme="6" tint="0.59999389629810485"/>
        </patternFill>
      </fill>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46183</xdr:colOff>
      <xdr:row>0</xdr:row>
      <xdr:rowOff>0</xdr:rowOff>
    </xdr:from>
    <xdr:to>
      <xdr:col>24</xdr:col>
      <xdr:colOff>540750</xdr:colOff>
      <xdr:row>31</xdr:row>
      <xdr:rowOff>4192</xdr:rowOff>
    </xdr:to>
    <xdr:pic>
      <xdr:nvPicPr>
        <xdr:cNvPr id="3" name="Picture 2">
          <a:extLst>
            <a:ext uri="{FF2B5EF4-FFF2-40B4-BE49-F238E27FC236}">
              <a16:creationId xmlns:a16="http://schemas.microsoft.com/office/drawing/2014/main" id="{FB7C5C5C-6824-4D64-B2D9-6A5A440F94D7}"/>
            </a:ext>
          </a:extLst>
        </xdr:cNvPr>
        <xdr:cNvPicPr>
          <a:picLocks noChangeAspect="1"/>
        </xdr:cNvPicPr>
      </xdr:nvPicPr>
      <xdr:blipFill>
        <a:blip xmlns:r="http://schemas.openxmlformats.org/officeDocument/2006/relationships" r:embed="rId1"/>
        <a:stretch>
          <a:fillRect/>
        </a:stretch>
      </xdr:blipFill>
      <xdr:spPr>
        <a:xfrm>
          <a:off x="4019469" y="0"/>
          <a:ext cx="13052960" cy="56284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79375</xdr:colOff>
      <xdr:row>4</xdr:row>
      <xdr:rowOff>142874</xdr:rowOff>
    </xdr:from>
    <xdr:to>
      <xdr:col>21</xdr:col>
      <xdr:colOff>394589</xdr:colOff>
      <xdr:row>36</xdr:row>
      <xdr:rowOff>74913</xdr:rowOff>
    </xdr:to>
    <xdr:pic>
      <xdr:nvPicPr>
        <xdr:cNvPr id="2" name="Picture 1">
          <a:extLst>
            <a:ext uri="{FF2B5EF4-FFF2-40B4-BE49-F238E27FC236}">
              <a16:creationId xmlns:a16="http://schemas.microsoft.com/office/drawing/2014/main" id="{01F522D7-E9D9-4ED1-B086-95DEADBA9312}"/>
            </a:ext>
          </a:extLst>
        </xdr:cNvPr>
        <xdr:cNvPicPr>
          <a:picLocks noChangeAspect="1"/>
        </xdr:cNvPicPr>
      </xdr:nvPicPr>
      <xdr:blipFill>
        <a:blip xmlns:r="http://schemas.openxmlformats.org/officeDocument/2006/relationships" r:embed="rId1"/>
        <a:stretch>
          <a:fillRect/>
        </a:stretch>
      </xdr:blipFill>
      <xdr:spPr>
        <a:xfrm>
          <a:off x="5508625" y="904874"/>
          <a:ext cx="7554214" cy="6028039"/>
        </a:xfrm>
        <a:prstGeom prst="rect">
          <a:avLst/>
        </a:prstGeom>
      </xdr:spPr>
    </xdr:pic>
    <xdr:clientData/>
  </xdr:twoCellAnchor>
  <xdr:twoCellAnchor editAs="oneCell">
    <xdr:from>
      <xdr:col>22</xdr:col>
      <xdr:colOff>148649</xdr:colOff>
      <xdr:row>5</xdr:row>
      <xdr:rowOff>31750</xdr:rowOff>
    </xdr:from>
    <xdr:to>
      <xdr:col>34</xdr:col>
      <xdr:colOff>457200</xdr:colOff>
      <xdr:row>36</xdr:row>
      <xdr:rowOff>101600</xdr:rowOff>
    </xdr:to>
    <xdr:pic>
      <xdr:nvPicPr>
        <xdr:cNvPr id="3" name="Picture 2">
          <a:extLst>
            <a:ext uri="{FF2B5EF4-FFF2-40B4-BE49-F238E27FC236}">
              <a16:creationId xmlns:a16="http://schemas.microsoft.com/office/drawing/2014/main" id="{722E4403-0487-4B7A-992D-53F380CDA645}"/>
            </a:ext>
          </a:extLst>
        </xdr:cNvPr>
        <xdr:cNvPicPr>
          <a:picLocks noChangeAspect="1"/>
        </xdr:cNvPicPr>
      </xdr:nvPicPr>
      <xdr:blipFill>
        <a:blip xmlns:r="http://schemas.openxmlformats.org/officeDocument/2006/relationships" r:embed="rId2"/>
        <a:stretch>
          <a:fillRect/>
        </a:stretch>
      </xdr:blipFill>
      <xdr:spPr>
        <a:xfrm>
          <a:off x="13559849" y="920750"/>
          <a:ext cx="7623751" cy="55816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sai, Sameer" refreshedDate="44650.535303472221" createdVersion="7" refreshedVersion="7" minRefreshableVersion="3" recordCount="83" xr:uid="{D3FDB9F7-BAF3-47BF-AF7D-BFA0BBAC83D1}">
  <cacheSource type="worksheet">
    <worksheetSource ref="A3:AC86" sheet="Estimator 3 RL"/>
  </cacheSource>
  <cacheFields count="29">
    <cacheField name="BU" numFmtId="0">
      <sharedItems containsBlank="1"/>
    </cacheField>
    <cacheField name="Team" numFmtId="0">
      <sharedItems containsBlank="1" count="20">
        <s v="Governance"/>
        <s v="Architecture"/>
        <s v="Quality Assurance"/>
        <s v="Requrements"/>
        <s v="Platform &amp; DevOps"/>
        <s v="Reverse Engineering"/>
        <s v="Schema Migration"/>
        <s v="Data Migration 1"/>
        <s v="Data Migration 1 "/>
        <s v="Data Migration 2"/>
        <s v="Data Ingestion 1"/>
        <s v="Data Ingestion 2"/>
        <s v="Data Distillation 1"/>
        <s v="Data Distillation 2"/>
        <s v="Data Distillation 3"/>
        <s v="UI Development"/>
        <s v="Report Repoint (Q/T)"/>
        <s v="Report Repoint (SAP)"/>
        <s v="Report Repoint (Tibco)"/>
        <m/>
      </sharedItems>
    </cacheField>
    <cacheField name="Role" numFmtId="0">
      <sharedItems containsBlank="1" count="32">
        <s v="Engagement Lead"/>
        <s v="Offshore Delivery Lead"/>
        <s v="Data Architect"/>
        <s v="Solution Architect"/>
        <s v="Platform/Cloud Architect"/>
        <s v="QA Lead"/>
        <s v="Lead Analyst"/>
        <s v="Data Analyst 1"/>
        <s v="Data Analyst 2"/>
        <s v="Data Analyst 3"/>
        <s v="DevOps SME"/>
        <s v="IDEA SME"/>
        <s v="ETL SME (Inf + TD)"/>
        <s v="Teradata SME"/>
        <s v="Informatica SME"/>
        <s v="Schema Migration Lead"/>
        <s v="Developer (GCP)"/>
        <s v="Data Migration Lead"/>
        <s v="Developer (GCP)/ Tester"/>
        <s v="Developer (GCP) "/>
        <s v="Data Ingestion Lead"/>
        <s v="Data Distillation Lead"/>
        <s v="UI/UX Designer"/>
        <s v="UI Developer"/>
        <s v="Offshore Reporting Lead"/>
        <s v="Report Developer"/>
        <s v="Report Developer / Tester"/>
        <s v="Test Lead"/>
        <s v="Sr Testers"/>
        <s v="Tester"/>
        <s v="Jr Tesers"/>
        <m/>
      </sharedItems>
    </cacheField>
    <cacheField name="Local_x000a_Grade" numFmtId="0">
      <sharedItems containsBlank="1"/>
    </cacheField>
    <cacheField name="Global_x000a_Grade" numFmtId="0">
      <sharedItems containsBlank="1" count="9">
        <s v="D2"/>
        <s v="E1"/>
        <s v="C2"/>
        <s v="D1"/>
        <s v="C1"/>
        <s v="B2"/>
        <s v="B1"/>
        <s v="A5"/>
        <m/>
      </sharedItems>
    </cacheField>
    <cacheField name="Shore" numFmtId="0">
      <sharedItems containsBlank="1" count="3">
        <s v="US"/>
        <s v="India"/>
        <m/>
      </sharedItems>
    </cacheField>
    <cacheField name="M1" numFmtId="43">
      <sharedItems containsString="0" containsBlank="1" containsNumber="1" minValue="0.5" maxValue="1"/>
    </cacheField>
    <cacheField name="M2" numFmtId="43">
      <sharedItems containsString="0" containsBlank="1" containsNumber="1" minValue="0.5" maxValue="1"/>
    </cacheField>
    <cacheField name="M3" numFmtId="43">
      <sharedItems containsString="0" containsBlank="1" containsNumber="1" minValue="0.5" maxValue="2"/>
    </cacheField>
    <cacheField name="M4" numFmtId="43">
      <sharedItems containsString="0" containsBlank="1" containsNumber="1" minValue="1" maxValue="3"/>
    </cacheField>
    <cacheField name="M5" numFmtId="43">
      <sharedItems containsString="0" containsBlank="1" containsNumber="1" containsInteger="1" minValue="1" maxValue="4"/>
    </cacheField>
    <cacheField name="M6" numFmtId="43">
      <sharedItems containsString="0" containsBlank="1" containsNumber="1" minValue="0.5" maxValue="4"/>
    </cacheField>
    <cacheField name="M7" numFmtId="43">
      <sharedItems containsString="0" containsBlank="1" containsNumber="1" containsInteger="1" minValue="1" maxValue="4"/>
    </cacheField>
    <cacheField name="M8" numFmtId="43">
      <sharedItems containsString="0" containsBlank="1" containsNumber="1" containsInteger="1" minValue="1" maxValue="4"/>
    </cacheField>
    <cacheField name="M9" numFmtId="43">
      <sharedItems containsString="0" containsBlank="1" containsNumber="1" containsInteger="1" minValue="1" maxValue="4"/>
    </cacheField>
    <cacheField name="M10" numFmtId="43">
      <sharedItems containsString="0" containsBlank="1" containsNumber="1" containsInteger="1" minValue="1" maxValue="4"/>
    </cacheField>
    <cacheField name="M11" numFmtId="43">
      <sharedItems containsString="0" containsBlank="1" containsNumber="1" containsInteger="1" minValue="1" maxValue="3"/>
    </cacheField>
    <cacheField name="M12" numFmtId="43">
      <sharedItems containsString="0" containsBlank="1" containsNumber="1" containsInteger="1" minValue="1" maxValue="3"/>
    </cacheField>
    <cacheField name="M13" numFmtId="43">
      <sharedItems containsString="0" containsBlank="1" containsNumber="1" containsInteger="1" minValue="1" maxValue="3"/>
    </cacheField>
    <cacheField name="M14" numFmtId="43">
      <sharedItems containsString="0" containsBlank="1" containsNumber="1" containsInteger="1" minValue="1" maxValue="3"/>
    </cacheField>
    <cacheField name="M15" numFmtId="43">
      <sharedItems containsString="0" containsBlank="1" containsNumber="1" containsInteger="1" minValue="1" maxValue="3"/>
    </cacheField>
    <cacheField name="M16" numFmtId="43">
      <sharedItems containsString="0" containsBlank="1" containsNumber="1" containsInteger="1" minValue="1" maxValue="3"/>
    </cacheField>
    <cacheField name="M17" numFmtId="43">
      <sharedItems containsString="0" containsBlank="1" containsNumber="1" containsInteger="1" minValue="1" maxValue="3"/>
    </cacheField>
    <cacheField name="M18" numFmtId="43">
      <sharedItems containsString="0" containsBlank="1" containsNumber="1" containsInteger="1" minValue="1" maxValue="3"/>
    </cacheField>
    <cacheField name="M19" numFmtId="43">
      <sharedItems containsString="0" containsBlank="1" containsNumber="1" containsInteger="1" minValue="1" maxValue="3"/>
    </cacheField>
    <cacheField name="M20" numFmtId="43">
      <sharedItems containsString="0" containsBlank="1" containsNumber="1" containsInteger="1" minValue="1" maxValue="2"/>
    </cacheField>
    <cacheField name="M21" numFmtId="43">
      <sharedItems containsString="0" containsBlank="1" containsNumber="1" minValue="0.5" maxValue="1"/>
    </cacheField>
    <cacheField name="Total_x000a_Efforts" numFmtId="181">
      <sharedItems containsSemiMixedTypes="0" containsString="0" containsNumber="1" minValue="0" maxValue="55"/>
    </cacheField>
    <cacheField name="Total_x000a_Efforts2" numFmtId="181">
      <sharedItems containsSemiMixedTypes="0" containsString="0" containsNumber="1" minValue="0" maxValue="115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sai, Sameer" refreshedDate="44650.580862962961" createdVersion="7" refreshedVersion="7" minRefreshableVersion="3" recordCount="68" xr:uid="{4E994A11-59F7-4D15-ACCD-91BCB4967E94}">
  <cacheSource type="worksheet">
    <worksheetSource ref="A3:AC71" sheet="Estimator 3 RL"/>
  </cacheSource>
  <cacheFields count="29">
    <cacheField name="BU" numFmtId="0">
      <sharedItems/>
    </cacheField>
    <cacheField name="Team" numFmtId="0">
      <sharedItems count="19">
        <s v="Governance"/>
        <s v="Architecture"/>
        <s v="Quality Assurance"/>
        <s v="Requrements"/>
        <s v="Platform &amp; DevOps"/>
        <s v="Reverse Engineering"/>
        <s v="Schema Migration"/>
        <s v="Data Migration 1"/>
        <s v="Data Migration 2"/>
        <s v="Data Ingestion 1"/>
        <s v="Data Ingestion 2"/>
        <s v="Data Distillation 1"/>
        <s v="Data Distillation 2"/>
        <s v="Data Distillation 3"/>
        <s v="UI Development"/>
        <s v="Report Repoint (Q/T)"/>
        <s v="Report Repoint (SAP)"/>
        <s v="Report Repoint (Tibco)"/>
        <s v="Data Migration 1 " u="1"/>
      </sharedItems>
    </cacheField>
    <cacheField name="Role" numFmtId="0">
      <sharedItems/>
    </cacheField>
    <cacheField name="Local_x000a_Grade" numFmtId="0">
      <sharedItems/>
    </cacheField>
    <cacheField name="Global_x000a_Grade" numFmtId="0">
      <sharedItems/>
    </cacheField>
    <cacheField name="Shore" numFmtId="0">
      <sharedItems/>
    </cacheField>
    <cacheField name="M1" numFmtId="43">
      <sharedItems containsString="0" containsBlank="1" containsNumber="1" minValue="0.5" maxValue="1"/>
    </cacheField>
    <cacheField name="M2" numFmtId="43">
      <sharedItems containsString="0" containsBlank="1" containsNumber="1" minValue="0.5" maxValue="1"/>
    </cacheField>
    <cacheField name="M3" numFmtId="43">
      <sharedItems containsString="0" containsBlank="1" containsNumber="1" minValue="0.5" maxValue="2"/>
    </cacheField>
    <cacheField name="M4" numFmtId="43">
      <sharedItems containsString="0" containsBlank="1" containsNumber="1" minValue="1" maxValue="3"/>
    </cacheField>
    <cacheField name="M5" numFmtId="43">
      <sharedItems containsString="0" containsBlank="1" containsNumber="1" containsInteger="1" minValue="1" maxValue="4"/>
    </cacheField>
    <cacheField name="M6" numFmtId="43">
      <sharedItems containsString="0" containsBlank="1" containsNumber="1" minValue="0.5" maxValue="4"/>
    </cacheField>
    <cacheField name="M7" numFmtId="43">
      <sharedItems containsString="0" containsBlank="1" containsNumber="1" containsInteger="1" minValue="1" maxValue="4"/>
    </cacheField>
    <cacheField name="M8" numFmtId="43">
      <sharedItems containsString="0" containsBlank="1" containsNumber="1" containsInteger="1" minValue="1" maxValue="4"/>
    </cacheField>
    <cacheField name="M9" numFmtId="43">
      <sharedItems containsString="0" containsBlank="1" containsNumber="1" containsInteger="1" minValue="1" maxValue="4"/>
    </cacheField>
    <cacheField name="M10" numFmtId="43">
      <sharedItems containsString="0" containsBlank="1" containsNumber="1" containsInteger="1" minValue="1" maxValue="4"/>
    </cacheField>
    <cacheField name="M11" numFmtId="43">
      <sharedItems containsString="0" containsBlank="1" containsNumber="1" containsInteger="1" minValue="1" maxValue="3"/>
    </cacheField>
    <cacheField name="M12" numFmtId="43">
      <sharedItems containsString="0" containsBlank="1" containsNumber="1" containsInteger="1" minValue="1" maxValue="3"/>
    </cacheField>
    <cacheField name="M13" numFmtId="43">
      <sharedItems containsString="0" containsBlank="1" containsNumber="1" containsInteger="1" minValue="1" maxValue="3"/>
    </cacheField>
    <cacheField name="M14" numFmtId="43">
      <sharedItems containsString="0" containsBlank="1" containsNumber="1" containsInteger="1" minValue="1" maxValue="3"/>
    </cacheField>
    <cacheField name="M15" numFmtId="43">
      <sharedItems containsString="0" containsBlank="1" containsNumber="1" containsInteger="1" minValue="1" maxValue="3"/>
    </cacheField>
    <cacheField name="M16" numFmtId="43">
      <sharedItems containsString="0" containsBlank="1" containsNumber="1" containsInteger="1" minValue="1" maxValue="3"/>
    </cacheField>
    <cacheField name="M17" numFmtId="43">
      <sharedItems containsString="0" containsBlank="1" containsNumber="1" containsInteger="1" minValue="1" maxValue="3"/>
    </cacheField>
    <cacheField name="M18" numFmtId="43">
      <sharedItems containsString="0" containsBlank="1" containsNumber="1" containsInteger="1" minValue="1" maxValue="3"/>
    </cacheField>
    <cacheField name="M19" numFmtId="43">
      <sharedItems containsString="0" containsBlank="1" containsNumber="1" containsInteger="1" minValue="1" maxValue="3"/>
    </cacheField>
    <cacheField name="M20" numFmtId="43">
      <sharedItems containsString="0" containsBlank="1" containsNumber="1" containsInteger="1" minValue="1" maxValue="2"/>
    </cacheField>
    <cacheField name="M21" numFmtId="43">
      <sharedItems containsString="0" containsBlank="1" containsNumber="1" minValue="0.5" maxValue="1"/>
    </cacheField>
    <cacheField name="Total Months" numFmtId="181">
      <sharedItems containsSemiMixedTypes="0" containsString="0" containsNumber="1" minValue="2.5" maxValue="55"/>
    </cacheField>
    <cacheField name="Total_x000a_Efforts" numFmtId="181">
      <sharedItems containsSemiMixedTypes="0" containsString="0" containsNumber="1" minValue="52.5" maxValue="115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sai, Sameer" refreshedDate="44651.472183564816" createdVersion="7" refreshedVersion="7" minRefreshableVersion="3" recordCount="68" xr:uid="{5D907B06-A970-4C3B-8E60-772FC11D98DE}">
  <cacheSource type="worksheet">
    <worksheetSource ref="A3:AC71" sheet="Estimator 4 RL"/>
  </cacheSource>
  <cacheFields count="29">
    <cacheField name="BU" numFmtId="0">
      <sharedItems/>
    </cacheField>
    <cacheField name="Team" numFmtId="0">
      <sharedItems/>
    </cacheField>
    <cacheField name="Role" numFmtId="0">
      <sharedItems/>
    </cacheField>
    <cacheField name="Local_x000a_Grade" numFmtId="0">
      <sharedItems/>
    </cacheField>
    <cacheField name="Global_x000a_Grade" numFmtId="0">
      <sharedItems count="8">
        <s v="D2"/>
        <s v="E1"/>
        <s v="C2"/>
        <s v="D1"/>
        <s v="C1"/>
        <s v="B2"/>
        <s v="B1"/>
        <s v="A5"/>
      </sharedItems>
    </cacheField>
    <cacheField name="Shore" numFmtId="0">
      <sharedItems count="2">
        <s v="US"/>
        <s v="India"/>
      </sharedItems>
    </cacheField>
    <cacheField name="M1" numFmtId="43">
      <sharedItems containsString="0" containsBlank="1" containsNumber="1" minValue="0.75" maxValue="1"/>
    </cacheField>
    <cacheField name="M2" numFmtId="43">
      <sharedItems containsString="0" containsBlank="1" containsNumber="1" minValue="0.5" maxValue="1"/>
    </cacheField>
    <cacheField name="M3" numFmtId="43">
      <sharedItems containsString="0" containsBlank="1" containsNumber="1" minValue="0.5" maxValue="2"/>
    </cacheField>
    <cacheField name="M4" numFmtId="43">
      <sharedItems containsString="0" containsBlank="1" containsNumber="1" minValue="0.5" maxValue="2"/>
    </cacheField>
    <cacheField name="M5" numFmtId="43">
      <sharedItems containsString="0" containsBlank="1" containsNumber="1" containsInteger="1" minValue="1" maxValue="3"/>
    </cacheField>
    <cacheField name="M6" numFmtId="43">
      <sharedItems containsString="0" containsBlank="1" containsNumber="1" minValue="0.5" maxValue="3"/>
    </cacheField>
    <cacheField name="M7" numFmtId="43">
      <sharedItems containsString="0" containsBlank="1" containsNumber="1" containsInteger="1" minValue="1" maxValue="3"/>
    </cacheField>
    <cacheField name="M8" numFmtId="43">
      <sharedItems containsString="0" containsBlank="1" containsNumber="1" containsInteger="1" minValue="1" maxValue="3"/>
    </cacheField>
    <cacheField name="M9" numFmtId="43">
      <sharedItems containsString="0" containsBlank="1" containsNumber="1" containsInteger="1" minValue="1" maxValue="3"/>
    </cacheField>
    <cacheField name="M10" numFmtId="43">
      <sharedItems containsString="0" containsBlank="1" containsNumber="1" containsInteger="1" minValue="1" maxValue="3"/>
    </cacheField>
    <cacheField name="M11" numFmtId="43">
      <sharedItems containsString="0" containsBlank="1" containsNumber="1" containsInteger="1" minValue="1" maxValue="3"/>
    </cacheField>
    <cacheField name="M12" numFmtId="43">
      <sharedItems containsString="0" containsBlank="1" containsNumber="1" containsInteger="1" minValue="1" maxValue="3"/>
    </cacheField>
    <cacheField name="M13" numFmtId="43">
      <sharedItems containsString="0" containsBlank="1" containsNumber="1" containsInteger="1" minValue="1" maxValue="3"/>
    </cacheField>
    <cacheField name="M14" numFmtId="43">
      <sharedItems containsString="0" containsBlank="1" containsNumber="1" containsInteger="1" minValue="1" maxValue="3"/>
    </cacheField>
    <cacheField name="M15" numFmtId="43">
      <sharedItems containsString="0" containsBlank="1" containsNumber="1" containsInteger="1" minValue="1" maxValue="3"/>
    </cacheField>
    <cacheField name="M16" numFmtId="43">
      <sharedItems containsString="0" containsBlank="1" containsNumber="1" containsInteger="1" minValue="1" maxValue="3"/>
    </cacheField>
    <cacheField name="M17" numFmtId="43">
      <sharedItems containsString="0" containsBlank="1" containsNumber="1" containsInteger="1" minValue="1" maxValue="3"/>
    </cacheField>
    <cacheField name="M18" numFmtId="43">
      <sharedItems containsString="0" containsBlank="1" containsNumber="1" containsInteger="1" minValue="1" maxValue="3"/>
    </cacheField>
    <cacheField name="M19" numFmtId="43">
      <sharedItems containsString="0" containsBlank="1" containsNumber="1" containsInteger="1" minValue="1" maxValue="3"/>
    </cacheField>
    <cacheField name="M20" numFmtId="43">
      <sharedItems containsString="0" containsBlank="1" containsNumber="1" containsInteger="1" minValue="1" maxValue="2"/>
    </cacheField>
    <cacheField name="M21" numFmtId="43">
      <sharedItems containsString="0" containsBlank="1" containsNumber="1" minValue="0.5" maxValue="1"/>
    </cacheField>
    <cacheField name="Total Months" numFmtId="181">
      <sharedItems containsSemiMixedTypes="0" containsString="0" containsNumber="1" minValue="0" maxValue="50"/>
    </cacheField>
    <cacheField name="Total_x000a_Efforts" numFmtId="181">
      <sharedItems containsSemiMixedTypes="0" containsString="0" containsNumber="1" minValue="0" maxValue="10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s v="NA I&amp;D"/>
    <x v="0"/>
    <x v="0"/>
    <s v="D"/>
    <x v="0"/>
    <x v="0"/>
    <n v="1"/>
    <n v="1"/>
    <n v="1"/>
    <n v="1"/>
    <n v="1"/>
    <n v="1"/>
    <n v="1"/>
    <n v="1"/>
    <n v="1"/>
    <n v="1"/>
    <n v="1"/>
    <n v="1"/>
    <n v="1"/>
    <n v="1"/>
    <n v="1"/>
    <n v="1"/>
    <n v="1"/>
    <n v="1"/>
    <n v="1"/>
    <n v="1"/>
    <n v="0.5"/>
    <n v="20.5"/>
    <n v="430.5"/>
  </r>
  <r>
    <s v="GCP"/>
    <x v="0"/>
    <x v="1"/>
    <s v="E"/>
    <x v="1"/>
    <x v="1"/>
    <n v="1"/>
    <n v="1"/>
    <n v="1"/>
    <n v="1"/>
    <n v="1"/>
    <n v="1"/>
    <n v="1"/>
    <n v="1"/>
    <n v="1"/>
    <n v="1"/>
    <n v="1"/>
    <n v="1"/>
    <n v="1"/>
    <n v="1"/>
    <n v="1"/>
    <n v="1"/>
    <n v="1"/>
    <n v="1"/>
    <n v="1"/>
    <n v="1"/>
    <n v="0.5"/>
    <n v="20.5"/>
    <n v="430.5"/>
  </r>
  <r>
    <s v="NA I&amp;D"/>
    <x v="1"/>
    <x v="2"/>
    <s v="C"/>
    <x v="2"/>
    <x v="0"/>
    <n v="1"/>
    <n v="1"/>
    <n v="1"/>
    <n v="1"/>
    <n v="1"/>
    <n v="1"/>
    <n v="1"/>
    <n v="1"/>
    <n v="1"/>
    <n v="1"/>
    <n v="1"/>
    <n v="1"/>
    <n v="1"/>
    <n v="1"/>
    <n v="1"/>
    <n v="1"/>
    <n v="1"/>
    <n v="1"/>
    <n v="1"/>
    <n v="1"/>
    <m/>
    <n v="20"/>
    <n v="420"/>
  </r>
  <r>
    <s v="GCP"/>
    <x v="1"/>
    <x v="3"/>
    <s v="D"/>
    <x v="0"/>
    <x v="1"/>
    <n v="1"/>
    <n v="1"/>
    <n v="1"/>
    <n v="1"/>
    <n v="1"/>
    <n v="1"/>
    <n v="1"/>
    <n v="1"/>
    <n v="1"/>
    <n v="1"/>
    <n v="1"/>
    <n v="1"/>
    <n v="1"/>
    <n v="1"/>
    <n v="1"/>
    <n v="1"/>
    <n v="1"/>
    <n v="1"/>
    <n v="1"/>
    <n v="1"/>
    <n v="1"/>
    <n v="21"/>
    <n v="441"/>
  </r>
  <r>
    <s v="NA I&amp;D"/>
    <x v="1"/>
    <x v="4"/>
    <s v="C"/>
    <x v="2"/>
    <x v="0"/>
    <n v="0.75"/>
    <n v="1"/>
    <n v="1"/>
    <n v="1"/>
    <m/>
    <m/>
    <m/>
    <m/>
    <m/>
    <m/>
    <m/>
    <m/>
    <m/>
    <m/>
    <m/>
    <m/>
    <m/>
    <m/>
    <m/>
    <m/>
    <m/>
    <n v="3.75"/>
    <n v="78.75"/>
  </r>
  <r>
    <s v="GCP"/>
    <x v="1"/>
    <x v="4"/>
    <s v="D"/>
    <x v="3"/>
    <x v="1"/>
    <n v="1"/>
    <n v="1"/>
    <n v="1"/>
    <n v="1"/>
    <n v="1"/>
    <n v="1"/>
    <n v="1"/>
    <n v="1"/>
    <n v="1"/>
    <n v="1"/>
    <n v="1"/>
    <n v="1"/>
    <n v="1"/>
    <n v="1"/>
    <n v="1"/>
    <n v="1"/>
    <n v="1"/>
    <n v="1"/>
    <n v="1"/>
    <n v="1"/>
    <m/>
    <n v="20"/>
    <n v="420"/>
  </r>
  <r>
    <s v="Testing"/>
    <x v="2"/>
    <x v="5"/>
    <s v="C"/>
    <x v="2"/>
    <x v="0"/>
    <m/>
    <n v="1"/>
    <n v="1"/>
    <n v="1"/>
    <n v="1"/>
    <n v="1"/>
    <n v="1"/>
    <n v="1"/>
    <n v="1"/>
    <n v="1"/>
    <n v="1"/>
    <n v="1"/>
    <n v="1"/>
    <n v="1"/>
    <n v="1"/>
    <n v="1"/>
    <n v="1"/>
    <n v="1"/>
    <n v="1"/>
    <n v="1"/>
    <m/>
    <n v="19"/>
    <n v="399"/>
  </r>
  <r>
    <s v="NA I&amp;D"/>
    <x v="3"/>
    <x v="6"/>
    <s v="C"/>
    <x v="4"/>
    <x v="0"/>
    <m/>
    <n v="1"/>
    <n v="1"/>
    <n v="1"/>
    <n v="1"/>
    <n v="1"/>
    <n v="1"/>
    <n v="1"/>
    <n v="1"/>
    <n v="1"/>
    <n v="1"/>
    <n v="1"/>
    <n v="1"/>
    <n v="1"/>
    <n v="1"/>
    <n v="1"/>
    <n v="1"/>
    <n v="1"/>
    <n v="1"/>
    <n v="1"/>
    <m/>
    <n v="19"/>
    <n v="399"/>
  </r>
  <r>
    <s v="NA I&amp;D"/>
    <x v="3"/>
    <x v="7"/>
    <s v="B"/>
    <x v="5"/>
    <x v="0"/>
    <m/>
    <n v="1"/>
    <n v="1"/>
    <n v="1"/>
    <n v="1"/>
    <n v="1"/>
    <n v="1"/>
    <n v="1"/>
    <n v="1"/>
    <n v="1"/>
    <n v="1"/>
    <n v="1"/>
    <n v="1"/>
    <n v="1"/>
    <n v="1"/>
    <n v="1"/>
    <n v="1"/>
    <n v="1"/>
    <n v="1"/>
    <n v="1"/>
    <n v="1"/>
    <n v="20"/>
    <n v="420"/>
  </r>
  <r>
    <s v="GCP"/>
    <x v="3"/>
    <x v="8"/>
    <s v="B"/>
    <x v="5"/>
    <x v="1"/>
    <m/>
    <n v="1"/>
    <n v="1"/>
    <n v="1"/>
    <n v="1"/>
    <n v="1"/>
    <n v="1"/>
    <n v="1"/>
    <n v="1"/>
    <n v="1"/>
    <n v="1"/>
    <n v="1"/>
    <n v="1"/>
    <n v="1"/>
    <n v="1"/>
    <n v="1"/>
    <n v="1"/>
    <n v="1"/>
    <n v="1"/>
    <n v="1"/>
    <m/>
    <n v="19"/>
    <n v="399"/>
  </r>
  <r>
    <s v="GCP"/>
    <x v="3"/>
    <x v="9"/>
    <s v="B"/>
    <x v="6"/>
    <x v="1"/>
    <m/>
    <n v="1"/>
    <n v="1"/>
    <n v="1"/>
    <n v="1"/>
    <n v="1"/>
    <n v="1"/>
    <n v="1"/>
    <n v="1"/>
    <n v="1"/>
    <n v="1"/>
    <n v="1"/>
    <n v="1"/>
    <n v="1"/>
    <n v="1"/>
    <n v="1"/>
    <n v="1"/>
    <n v="1"/>
    <n v="1"/>
    <n v="1"/>
    <n v="1"/>
    <n v="20"/>
    <n v="420"/>
  </r>
  <r>
    <s v="GCP"/>
    <x v="4"/>
    <x v="10"/>
    <s v="C"/>
    <x v="4"/>
    <x v="1"/>
    <m/>
    <n v="0.5"/>
    <n v="1"/>
    <n v="1"/>
    <n v="1"/>
    <n v="1"/>
    <n v="1"/>
    <n v="1"/>
    <n v="1"/>
    <n v="1"/>
    <n v="1"/>
    <n v="1"/>
    <n v="1"/>
    <n v="1"/>
    <n v="1"/>
    <n v="1"/>
    <n v="1"/>
    <n v="1"/>
    <n v="1"/>
    <n v="1"/>
    <m/>
    <n v="18.5"/>
    <n v="388.5"/>
  </r>
  <r>
    <s v="IDEA"/>
    <x v="4"/>
    <x v="11"/>
    <s v="E"/>
    <x v="1"/>
    <x v="1"/>
    <m/>
    <n v="1"/>
    <n v="1"/>
    <n v="1"/>
    <n v="1"/>
    <n v="1"/>
    <n v="1"/>
    <n v="1"/>
    <n v="1"/>
    <n v="1"/>
    <n v="1"/>
    <n v="1"/>
    <n v="1"/>
    <m/>
    <m/>
    <m/>
    <m/>
    <m/>
    <m/>
    <m/>
    <m/>
    <n v="12"/>
    <n v="252"/>
  </r>
  <r>
    <s v="IDEA"/>
    <x v="4"/>
    <x v="11"/>
    <s v="B"/>
    <x v="5"/>
    <x v="1"/>
    <m/>
    <n v="1"/>
    <n v="1"/>
    <n v="1"/>
    <n v="1"/>
    <n v="1"/>
    <n v="1"/>
    <n v="1"/>
    <n v="1"/>
    <n v="1"/>
    <n v="1"/>
    <n v="1"/>
    <n v="1"/>
    <n v="1"/>
    <n v="1"/>
    <n v="1"/>
    <n v="1"/>
    <n v="1"/>
    <n v="1"/>
    <n v="1"/>
    <m/>
    <n v="19"/>
    <n v="399"/>
  </r>
  <r>
    <s v="NA I&amp;D"/>
    <x v="5"/>
    <x v="12"/>
    <s v="C"/>
    <x v="4"/>
    <x v="0"/>
    <n v="0.5"/>
    <n v="1"/>
    <n v="1"/>
    <n v="1"/>
    <n v="1"/>
    <n v="1"/>
    <n v="1"/>
    <n v="1"/>
    <n v="1"/>
    <n v="1"/>
    <n v="1"/>
    <n v="1"/>
    <n v="1"/>
    <n v="1"/>
    <n v="1"/>
    <n v="1"/>
    <n v="1"/>
    <m/>
    <m/>
    <m/>
    <m/>
    <n v="16.5"/>
    <n v="346.5"/>
  </r>
  <r>
    <s v="EDE"/>
    <x v="5"/>
    <x v="13"/>
    <s v="C"/>
    <x v="2"/>
    <x v="1"/>
    <m/>
    <n v="1"/>
    <n v="1"/>
    <n v="1"/>
    <n v="1"/>
    <n v="1"/>
    <n v="1"/>
    <n v="1"/>
    <n v="1"/>
    <n v="1"/>
    <n v="1"/>
    <n v="1"/>
    <n v="1"/>
    <n v="1"/>
    <n v="1"/>
    <n v="1"/>
    <n v="1"/>
    <n v="1"/>
    <n v="1"/>
    <n v="1"/>
    <m/>
    <n v="19"/>
    <n v="399"/>
  </r>
  <r>
    <s v="EDE"/>
    <x v="5"/>
    <x v="14"/>
    <s v="C"/>
    <x v="4"/>
    <x v="1"/>
    <m/>
    <n v="1"/>
    <n v="1"/>
    <n v="1"/>
    <n v="1"/>
    <n v="1"/>
    <n v="1"/>
    <n v="1"/>
    <n v="1"/>
    <n v="1"/>
    <n v="1"/>
    <n v="1"/>
    <n v="1"/>
    <n v="1"/>
    <n v="1"/>
    <n v="1"/>
    <n v="1"/>
    <m/>
    <m/>
    <m/>
    <m/>
    <n v="16"/>
    <n v="336"/>
  </r>
  <r>
    <s v="EDE"/>
    <x v="5"/>
    <x v="14"/>
    <s v="B"/>
    <x v="6"/>
    <x v="1"/>
    <m/>
    <n v="1"/>
    <n v="1"/>
    <n v="1"/>
    <n v="1"/>
    <n v="1"/>
    <n v="1"/>
    <n v="1"/>
    <n v="1"/>
    <n v="1"/>
    <n v="1"/>
    <n v="1"/>
    <n v="1"/>
    <n v="1"/>
    <n v="1"/>
    <n v="1"/>
    <n v="1"/>
    <n v="1"/>
    <n v="1"/>
    <n v="1"/>
    <m/>
    <n v="19"/>
    <n v="399"/>
  </r>
  <r>
    <s v="GCP"/>
    <x v="6"/>
    <x v="15"/>
    <s v="C"/>
    <x v="2"/>
    <x v="1"/>
    <m/>
    <n v="0.5"/>
    <n v="1"/>
    <n v="1"/>
    <n v="1"/>
    <n v="1"/>
    <n v="1"/>
    <n v="1"/>
    <n v="1"/>
    <n v="1"/>
    <n v="1"/>
    <n v="1"/>
    <n v="1"/>
    <n v="1"/>
    <n v="1"/>
    <n v="1"/>
    <n v="1"/>
    <n v="1"/>
    <n v="1"/>
    <n v="1"/>
    <m/>
    <n v="18.5"/>
    <n v="388.5"/>
  </r>
  <r>
    <s v="GCP"/>
    <x v="6"/>
    <x v="16"/>
    <s v="B"/>
    <x v="5"/>
    <x v="1"/>
    <m/>
    <m/>
    <n v="1"/>
    <n v="1"/>
    <n v="1"/>
    <n v="1"/>
    <n v="1"/>
    <n v="1"/>
    <n v="1"/>
    <n v="1"/>
    <n v="1"/>
    <n v="1"/>
    <n v="1"/>
    <n v="1"/>
    <n v="1"/>
    <n v="1"/>
    <n v="1"/>
    <n v="1"/>
    <n v="1"/>
    <n v="1"/>
    <m/>
    <n v="18"/>
    <n v="378"/>
  </r>
  <r>
    <s v="GCP"/>
    <x v="6"/>
    <x v="16"/>
    <s v="A"/>
    <x v="7"/>
    <x v="1"/>
    <m/>
    <m/>
    <n v="0.5"/>
    <n v="1"/>
    <n v="1"/>
    <n v="1"/>
    <n v="1"/>
    <n v="1"/>
    <n v="1"/>
    <n v="1"/>
    <n v="1"/>
    <n v="1"/>
    <n v="1"/>
    <n v="1"/>
    <n v="1"/>
    <n v="1"/>
    <n v="1"/>
    <n v="1"/>
    <n v="1"/>
    <n v="1"/>
    <m/>
    <n v="17.5"/>
    <n v="367.5"/>
  </r>
  <r>
    <s v="GCP"/>
    <x v="7"/>
    <x v="17"/>
    <s v="C"/>
    <x v="2"/>
    <x v="1"/>
    <m/>
    <n v="0.5"/>
    <n v="1"/>
    <n v="1"/>
    <n v="1"/>
    <n v="1"/>
    <n v="1"/>
    <n v="1"/>
    <n v="1"/>
    <n v="1"/>
    <n v="1"/>
    <n v="1"/>
    <n v="1"/>
    <n v="1"/>
    <n v="1"/>
    <n v="1"/>
    <n v="1"/>
    <n v="1"/>
    <n v="1"/>
    <n v="1"/>
    <n v="1"/>
    <n v="19.5"/>
    <n v="409.5"/>
  </r>
  <r>
    <s v="NA I&amp;D"/>
    <x v="7"/>
    <x v="16"/>
    <s v="B"/>
    <x v="5"/>
    <x v="0"/>
    <m/>
    <n v="0.5"/>
    <n v="1"/>
    <n v="1"/>
    <n v="1"/>
    <n v="1"/>
    <n v="1"/>
    <n v="1"/>
    <n v="1"/>
    <n v="1"/>
    <n v="1"/>
    <n v="1"/>
    <n v="1"/>
    <n v="1"/>
    <n v="1"/>
    <n v="1"/>
    <n v="1"/>
    <n v="1"/>
    <n v="1"/>
    <n v="1"/>
    <n v="1"/>
    <n v="19.5"/>
    <n v="409.5"/>
  </r>
  <r>
    <s v="GCP"/>
    <x v="7"/>
    <x v="18"/>
    <s v="B"/>
    <x v="6"/>
    <x v="1"/>
    <m/>
    <n v="0.5"/>
    <n v="2"/>
    <n v="3"/>
    <n v="3"/>
    <n v="3"/>
    <n v="3"/>
    <n v="3"/>
    <n v="3"/>
    <n v="3"/>
    <n v="3"/>
    <n v="3"/>
    <n v="3"/>
    <n v="3"/>
    <n v="3"/>
    <n v="3"/>
    <n v="3"/>
    <n v="3"/>
    <n v="3"/>
    <n v="2"/>
    <n v="1"/>
    <n v="53.5"/>
    <n v="1123.5"/>
  </r>
  <r>
    <s v="GCP"/>
    <x v="8"/>
    <x v="19"/>
    <s v="A"/>
    <x v="7"/>
    <x v="1"/>
    <m/>
    <n v="0.5"/>
    <n v="1"/>
    <n v="2"/>
    <n v="2"/>
    <n v="2"/>
    <n v="2"/>
    <n v="2"/>
    <n v="2"/>
    <n v="2"/>
    <n v="2"/>
    <n v="2"/>
    <n v="2"/>
    <n v="2"/>
    <n v="2"/>
    <n v="2"/>
    <n v="2"/>
    <n v="2"/>
    <n v="2"/>
    <n v="1"/>
    <n v="1"/>
    <n v="35.5"/>
    <n v="745.5"/>
  </r>
  <r>
    <s v="GCP"/>
    <x v="9"/>
    <x v="17"/>
    <s v="C"/>
    <x v="4"/>
    <x v="1"/>
    <m/>
    <m/>
    <n v="0.5"/>
    <n v="1"/>
    <n v="1"/>
    <n v="1"/>
    <n v="1"/>
    <n v="1"/>
    <n v="1"/>
    <n v="1"/>
    <n v="1"/>
    <n v="1"/>
    <n v="1"/>
    <n v="1"/>
    <n v="1"/>
    <n v="1"/>
    <n v="1"/>
    <n v="1"/>
    <n v="1"/>
    <n v="1"/>
    <n v="1"/>
    <n v="18.5"/>
    <n v="388.5"/>
  </r>
  <r>
    <s v="NA I&amp;D"/>
    <x v="9"/>
    <x v="16"/>
    <s v="B"/>
    <x v="5"/>
    <x v="0"/>
    <m/>
    <m/>
    <n v="0.5"/>
    <n v="1"/>
    <n v="1"/>
    <n v="1"/>
    <n v="1"/>
    <n v="1"/>
    <n v="1"/>
    <n v="1"/>
    <n v="1"/>
    <n v="1"/>
    <n v="1"/>
    <n v="1"/>
    <n v="1"/>
    <n v="1"/>
    <n v="1"/>
    <n v="1"/>
    <n v="1"/>
    <n v="1"/>
    <n v="1"/>
    <n v="18.5"/>
    <n v="388.5"/>
  </r>
  <r>
    <s v="GCP"/>
    <x v="9"/>
    <x v="18"/>
    <s v="B"/>
    <x v="6"/>
    <x v="1"/>
    <m/>
    <m/>
    <n v="0.5"/>
    <n v="2"/>
    <n v="3"/>
    <n v="3"/>
    <n v="3"/>
    <n v="3"/>
    <n v="3"/>
    <n v="3"/>
    <n v="3"/>
    <n v="3"/>
    <n v="3"/>
    <n v="3"/>
    <n v="3"/>
    <n v="3"/>
    <n v="3"/>
    <n v="3"/>
    <n v="3"/>
    <n v="2"/>
    <n v="1"/>
    <n v="50.5"/>
    <n v="1060.5"/>
  </r>
  <r>
    <s v="GCP"/>
    <x v="9"/>
    <x v="19"/>
    <s v="A"/>
    <x v="7"/>
    <x v="1"/>
    <m/>
    <m/>
    <n v="0.5"/>
    <n v="2"/>
    <n v="2"/>
    <n v="2"/>
    <n v="2"/>
    <n v="2"/>
    <n v="2"/>
    <n v="2"/>
    <n v="2"/>
    <n v="2"/>
    <n v="2"/>
    <n v="2"/>
    <n v="2"/>
    <n v="2"/>
    <n v="2"/>
    <n v="2"/>
    <n v="2"/>
    <n v="1"/>
    <n v="1"/>
    <n v="34.5"/>
    <n v="724.5"/>
  </r>
  <r>
    <s v="GCP"/>
    <x v="10"/>
    <x v="20"/>
    <s v="C"/>
    <x v="2"/>
    <x v="1"/>
    <m/>
    <n v="0.5"/>
    <n v="1"/>
    <n v="1"/>
    <n v="1"/>
    <n v="1"/>
    <n v="1"/>
    <n v="1"/>
    <n v="1"/>
    <n v="1"/>
    <n v="1"/>
    <n v="1"/>
    <n v="1"/>
    <n v="1"/>
    <n v="1"/>
    <n v="1"/>
    <n v="1"/>
    <n v="1"/>
    <n v="1"/>
    <n v="1"/>
    <n v="1"/>
    <n v="19.5"/>
    <n v="409.5"/>
  </r>
  <r>
    <s v="GCP"/>
    <x v="10"/>
    <x v="16"/>
    <s v="B"/>
    <x v="5"/>
    <x v="1"/>
    <m/>
    <n v="0.5"/>
    <n v="1"/>
    <n v="1"/>
    <n v="1"/>
    <n v="1"/>
    <n v="1"/>
    <n v="1"/>
    <n v="1"/>
    <n v="1"/>
    <n v="1"/>
    <n v="1"/>
    <n v="1"/>
    <n v="1"/>
    <n v="1"/>
    <n v="1"/>
    <n v="1"/>
    <n v="1"/>
    <m/>
    <m/>
    <m/>
    <n v="16.5"/>
    <n v="346.5"/>
  </r>
  <r>
    <s v="GCP"/>
    <x v="10"/>
    <x v="18"/>
    <s v="B"/>
    <x v="6"/>
    <x v="1"/>
    <m/>
    <n v="0.5"/>
    <n v="1.5"/>
    <n v="3"/>
    <n v="3"/>
    <n v="3"/>
    <n v="3"/>
    <n v="3"/>
    <n v="3"/>
    <n v="3"/>
    <n v="3"/>
    <n v="3"/>
    <n v="3"/>
    <n v="3"/>
    <n v="3"/>
    <n v="3"/>
    <n v="2"/>
    <n v="1"/>
    <n v="1"/>
    <n v="1"/>
    <n v="1"/>
    <n v="47"/>
    <n v="987"/>
  </r>
  <r>
    <s v="GCP"/>
    <x v="10"/>
    <x v="18"/>
    <s v="A"/>
    <x v="7"/>
    <x v="1"/>
    <m/>
    <n v="0.5"/>
    <n v="1"/>
    <n v="2"/>
    <n v="2"/>
    <n v="2"/>
    <n v="2"/>
    <n v="2"/>
    <n v="2"/>
    <n v="2"/>
    <n v="2"/>
    <n v="2"/>
    <n v="2"/>
    <n v="2"/>
    <n v="2"/>
    <n v="2"/>
    <n v="2"/>
    <n v="1"/>
    <m/>
    <m/>
    <m/>
    <n v="30.5"/>
    <n v="640.5"/>
  </r>
  <r>
    <s v="GCP"/>
    <x v="11"/>
    <x v="20"/>
    <s v="C"/>
    <x v="2"/>
    <x v="1"/>
    <m/>
    <m/>
    <m/>
    <n v="1"/>
    <n v="1"/>
    <n v="1"/>
    <n v="1"/>
    <n v="1"/>
    <n v="1"/>
    <n v="1"/>
    <n v="1"/>
    <n v="1"/>
    <n v="1"/>
    <n v="1"/>
    <n v="1"/>
    <n v="1"/>
    <n v="1"/>
    <n v="1"/>
    <n v="1"/>
    <n v="1"/>
    <n v="1"/>
    <n v="18"/>
    <n v="378"/>
  </r>
  <r>
    <s v="GCP"/>
    <x v="11"/>
    <x v="16"/>
    <s v="B"/>
    <x v="5"/>
    <x v="1"/>
    <m/>
    <m/>
    <m/>
    <n v="1"/>
    <n v="1"/>
    <n v="1"/>
    <n v="1"/>
    <n v="1"/>
    <n v="1"/>
    <n v="1"/>
    <n v="1"/>
    <n v="1"/>
    <n v="1"/>
    <n v="1"/>
    <n v="1"/>
    <n v="1"/>
    <n v="1"/>
    <n v="1"/>
    <m/>
    <m/>
    <m/>
    <n v="15"/>
    <n v="315"/>
  </r>
  <r>
    <s v="GCP"/>
    <x v="11"/>
    <x v="18"/>
    <s v="B"/>
    <x v="6"/>
    <x v="1"/>
    <m/>
    <m/>
    <m/>
    <n v="1"/>
    <n v="3"/>
    <n v="3"/>
    <n v="3"/>
    <n v="3"/>
    <n v="3"/>
    <n v="3"/>
    <n v="3"/>
    <n v="3"/>
    <n v="3"/>
    <n v="3"/>
    <n v="3"/>
    <n v="3"/>
    <n v="2"/>
    <n v="1"/>
    <n v="1"/>
    <n v="1"/>
    <n v="1"/>
    <n v="43"/>
    <n v="903"/>
  </r>
  <r>
    <s v="GCP"/>
    <x v="11"/>
    <x v="18"/>
    <s v="A"/>
    <x v="7"/>
    <x v="1"/>
    <m/>
    <m/>
    <m/>
    <n v="1"/>
    <n v="2"/>
    <n v="2"/>
    <n v="2"/>
    <n v="2"/>
    <n v="2"/>
    <n v="2"/>
    <n v="2"/>
    <n v="2"/>
    <n v="2"/>
    <n v="2"/>
    <n v="2"/>
    <n v="2"/>
    <n v="2"/>
    <n v="1"/>
    <m/>
    <m/>
    <m/>
    <n v="28"/>
    <n v="588"/>
  </r>
  <r>
    <s v="GCP"/>
    <x v="12"/>
    <x v="21"/>
    <s v="C"/>
    <x v="2"/>
    <x v="1"/>
    <m/>
    <m/>
    <n v="1"/>
    <n v="1"/>
    <n v="1"/>
    <n v="1"/>
    <n v="1"/>
    <n v="1"/>
    <n v="1"/>
    <n v="1"/>
    <n v="1"/>
    <n v="1"/>
    <n v="1"/>
    <n v="1"/>
    <n v="1"/>
    <n v="1"/>
    <n v="1"/>
    <n v="1"/>
    <n v="1"/>
    <n v="1"/>
    <n v="1"/>
    <n v="19"/>
    <n v="399"/>
  </r>
  <r>
    <s v="GCP"/>
    <x v="12"/>
    <x v="16"/>
    <s v="C"/>
    <x v="4"/>
    <x v="1"/>
    <m/>
    <m/>
    <n v="1"/>
    <n v="1"/>
    <n v="1"/>
    <n v="1"/>
    <n v="1"/>
    <n v="1"/>
    <n v="1"/>
    <n v="1"/>
    <n v="1"/>
    <n v="1"/>
    <n v="1"/>
    <n v="1"/>
    <n v="1"/>
    <n v="1"/>
    <n v="1"/>
    <n v="1"/>
    <n v="1"/>
    <n v="1"/>
    <m/>
    <n v="18"/>
    <n v="378"/>
  </r>
  <r>
    <s v="GCP"/>
    <x v="12"/>
    <x v="16"/>
    <s v="B"/>
    <x v="5"/>
    <x v="1"/>
    <m/>
    <m/>
    <n v="1"/>
    <n v="2"/>
    <n v="2"/>
    <n v="2"/>
    <n v="2"/>
    <n v="2"/>
    <n v="2"/>
    <n v="2"/>
    <n v="2"/>
    <n v="2"/>
    <n v="2"/>
    <n v="2"/>
    <n v="2"/>
    <n v="2"/>
    <n v="2"/>
    <n v="2"/>
    <n v="2"/>
    <n v="2"/>
    <n v="1"/>
    <n v="36"/>
    <n v="756"/>
  </r>
  <r>
    <s v="GCP"/>
    <x v="12"/>
    <x v="18"/>
    <s v="B"/>
    <x v="6"/>
    <x v="1"/>
    <m/>
    <m/>
    <n v="1.5"/>
    <n v="2.5"/>
    <n v="3"/>
    <n v="3"/>
    <n v="3"/>
    <n v="3"/>
    <n v="3"/>
    <n v="3"/>
    <n v="3"/>
    <n v="3"/>
    <n v="3"/>
    <n v="3"/>
    <n v="3"/>
    <n v="3"/>
    <n v="3"/>
    <n v="3"/>
    <n v="3"/>
    <n v="2"/>
    <n v="1"/>
    <n v="52"/>
    <n v="1092"/>
  </r>
  <r>
    <s v="GCP"/>
    <x v="12"/>
    <x v="18"/>
    <s v="A"/>
    <x v="7"/>
    <x v="1"/>
    <m/>
    <m/>
    <n v="1"/>
    <n v="2"/>
    <n v="3"/>
    <n v="3"/>
    <n v="3"/>
    <n v="3"/>
    <n v="3"/>
    <n v="3"/>
    <n v="3"/>
    <n v="3"/>
    <n v="3"/>
    <n v="3"/>
    <n v="3"/>
    <n v="3"/>
    <n v="3"/>
    <n v="3"/>
    <n v="2"/>
    <n v="2"/>
    <n v="1"/>
    <n v="50"/>
    <n v="1050"/>
  </r>
  <r>
    <s v="GCP"/>
    <x v="13"/>
    <x v="21"/>
    <s v="C"/>
    <x v="2"/>
    <x v="1"/>
    <m/>
    <m/>
    <m/>
    <n v="1"/>
    <n v="1"/>
    <n v="1"/>
    <n v="1"/>
    <n v="1"/>
    <n v="1"/>
    <n v="1"/>
    <n v="1"/>
    <n v="1"/>
    <n v="1"/>
    <n v="1"/>
    <n v="1"/>
    <n v="1"/>
    <n v="1"/>
    <n v="1"/>
    <n v="1"/>
    <n v="1"/>
    <n v="1"/>
    <n v="18"/>
    <n v="378"/>
  </r>
  <r>
    <s v="GCP"/>
    <x v="13"/>
    <x v="16"/>
    <s v="C"/>
    <x v="4"/>
    <x v="1"/>
    <m/>
    <m/>
    <m/>
    <n v="1"/>
    <n v="1"/>
    <n v="1"/>
    <n v="1"/>
    <n v="1"/>
    <n v="1"/>
    <n v="1"/>
    <n v="1"/>
    <n v="1"/>
    <n v="1"/>
    <n v="1"/>
    <n v="1"/>
    <n v="1"/>
    <n v="1"/>
    <n v="1"/>
    <n v="1"/>
    <n v="1"/>
    <m/>
    <n v="17"/>
    <n v="357"/>
  </r>
  <r>
    <s v="GCP"/>
    <x v="13"/>
    <x v="16"/>
    <s v="B"/>
    <x v="5"/>
    <x v="1"/>
    <m/>
    <m/>
    <m/>
    <n v="1"/>
    <n v="2"/>
    <n v="2"/>
    <n v="2"/>
    <n v="2"/>
    <n v="2"/>
    <n v="2"/>
    <n v="2"/>
    <n v="2"/>
    <n v="2"/>
    <n v="2"/>
    <n v="2"/>
    <n v="2"/>
    <n v="2"/>
    <n v="2"/>
    <n v="2"/>
    <n v="2"/>
    <n v="1"/>
    <n v="34"/>
    <n v="714"/>
  </r>
  <r>
    <s v="GCP"/>
    <x v="13"/>
    <x v="18"/>
    <s v="B"/>
    <x v="6"/>
    <x v="1"/>
    <m/>
    <m/>
    <m/>
    <n v="2.5"/>
    <n v="3"/>
    <n v="3"/>
    <n v="3"/>
    <n v="3"/>
    <n v="3"/>
    <n v="3"/>
    <n v="3"/>
    <n v="3"/>
    <n v="3"/>
    <n v="3"/>
    <n v="3"/>
    <n v="3"/>
    <n v="3"/>
    <n v="3"/>
    <n v="3"/>
    <n v="2"/>
    <n v="1"/>
    <n v="50.5"/>
    <n v="1060.5"/>
  </r>
  <r>
    <s v="GCP"/>
    <x v="13"/>
    <x v="18"/>
    <s v="A"/>
    <x v="7"/>
    <x v="1"/>
    <m/>
    <m/>
    <m/>
    <n v="2"/>
    <n v="3"/>
    <n v="3"/>
    <n v="3"/>
    <n v="3"/>
    <n v="3"/>
    <n v="3"/>
    <n v="3"/>
    <n v="3"/>
    <n v="3"/>
    <n v="3"/>
    <n v="3"/>
    <n v="3"/>
    <n v="3"/>
    <n v="3"/>
    <n v="2"/>
    <n v="2"/>
    <n v="1"/>
    <n v="49"/>
    <n v="1029"/>
  </r>
  <r>
    <s v="GCP"/>
    <x v="13"/>
    <x v="21"/>
    <s v="C"/>
    <x v="2"/>
    <x v="1"/>
    <m/>
    <m/>
    <m/>
    <m/>
    <n v="1"/>
    <n v="1"/>
    <n v="1"/>
    <n v="1"/>
    <n v="1"/>
    <n v="1"/>
    <n v="1"/>
    <n v="1"/>
    <n v="1"/>
    <n v="1"/>
    <n v="1"/>
    <n v="1"/>
    <n v="1"/>
    <n v="1"/>
    <n v="1"/>
    <n v="1"/>
    <n v="1"/>
    <n v="17"/>
    <n v="357"/>
  </r>
  <r>
    <s v="GCP"/>
    <x v="14"/>
    <x v="16"/>
    <s v="C"/>
    <x v="4"/>
    <x v="1"/>
    <m/>
    <m/>
    <m/>
    <m/>
    <n v="1"/>
    <n v="1"/>
    <n v="1"/>
    <n v="1"/>
    <n v="1"/>
    <n v="1"/>
    <n v="1"/>
    <n v="1"/>
    <n v="1"/>
    <n v="1"/>
    <n v="1"/>
    <n v="1"/>
    <n v="1"/>
    <n v="1"/>
    <n v="1"/>
    <n v="1"/>
    <m/>
    <n v="16"/>
    <n v="336"/>
  </r>
  <r>
    <s v="GCP"/>
    <x v="14"/>
    <x v="16"/>
    <s v="B"/>
    <x v="5"/>
    <x v="1"/>
    <m/>
    <m/>
    <m/>
    <m/>
    <n v="1"/>
    <n v="2"/>
    <n v="2"/>
    <n v="2"/>
    <n v="2"/>
    <n v="2"/>
    <n v="2"/>
    <n v="2"/>
    <n v="2"/>
    <n v="2"/>
    <n v="2"/>
    <n v="2"/>
    <n v="2"/>
    <n v="2"/>
    <n v="2"/>
    <n v="2"/>
    <n v="1"/>
    <n v="32"/>
    <n v="672"/>
  </r>
  <r>
    <s v="GCP"/>
    <x v="14"/>
    <x v="18"/>
    <s v="B"/>
    <x v="6"/>
    <x v="1"/>
    <m/>
    <m/>
    <m/>
    <m/>
    <n v="2"/>
    <n v="3"/>
    <n v="3"/>
    <n v="3"/>
    <n v="3"/>
    <n v="3"/>
    <n v="3"/>
    <n v="3"/>
    <n v="3"/>
    <n v="3"/>
    <n v="3"/>
    <n v="3"/>
    <n v="3"/>
    <n v="3"/>
    <n v="3"/>
    <n v="2"/>
    <n v="1"/>
    <n v="47"/>
    <n v="987"/>
  </r>
  <r>
    <s v="GCP"/>
    <x v="14"/>
    <x v="18"/>
    <s v="A"/>
    <x v="7"/>
    <x v="1"/>
    <m/>
    <m/>
    <m/>
    <m/>
    <n v="2"/>
    <n v="3"/>
    <n v="3"/>
    <n v="3"/>
    <n v="3"/>
    <n v="3"/>
    <n v="3"/>
    <n v="3"/>
    <n v="3"/>
    <n v="3"/>
    <n v="3"/>
    <n v="3"/>
    <n v="3"/>
    <n v="3"/>
    <n v="2"/>
    <n v="2"/>
    <n v="1"/>
    <n v="46"/>
    <n v="966"/>
  </r>
  <r>
    <s v="DCX"/>
    <x v="15"/>
    <x v="22"/>
    <s v="C"/>
    <x v="4"/>
    <x v="1"/>
    <m/>
    <m/>
    <m/>
    <n v="1"/>
    <n v="1"/>
    <n v="0.5"/>
    <m/>
    <m/>
    <m/>
    <m/>
    <m/>
    <m/>
    <m/>
    <m/>
    <m/>
    <m/>
    <m/>
    <m/>
    <m/>
    <m/>
    <m/>
    <n v="2.5"/>
    <n v="52.5"/>
  </r>
  <r>
    <s v="DCX"/>
    <x v="15"/>
    <x v="23"/>
    <s v="B"/>
    <x v="5"/>
    <x v="1"/>
    <m/>
    <m/>
    <m/>
    <n v="1"/>
    <n v="1"/>
    <n v="0.5"/>
    <m/>
    <m/>
    <m/>
    <m/>
    <m/>
    <m/>
    <m/>
    <m/>
    <m/>
    <m/>
    <m/>
    <m/>
    <m/>
    <m/>
    <m/>
    <n v="2.5"/>
    <n v="52.5"/>
  </r>
  <r>
    <s v="AI&amp;A"/>
    <x v="0"/>
    <x v="24"/>
    <s v="C"/>
    <x v="2"/>
    <x v="1"/>
    <m/>
    <n v="1"/>
    <n v="1"/>
    <n v="1"/>
    <n v="1"/>
    <n v="1"/>
    <n v="1"/>
    <n v="1"/>
    <n v="1"/>
    <n v="1"/>
    <n v="1"/>
    <n v="1"/>
    <n v="1"/>
    <n v="1"/>
    <n v="1"/>
    <n v="1"/>
    <n v="1"/>
    <n v="1"/>
    <n v="1"/>
    <n v="1"/>
    <n v="1"/>
    <n v="20"/>
    <n v="420"/>
  </r>
  <r>
    <s v="AI&amp;A"/>
    <x v="16"/>
    <x v="25"/>
    <s v="C"/>
    <x v="4"/>
    <x v="1"/>
    <m/>
    <m/>
    <m/>
    <m/>
    <n v="1"/>
    <n v="1"/>
    <n v="1"/>
    <n v="1"/>
    <n v="1"/>
    <n v="1"/>
    <n v="1"/>
    <n v="1"/>
    <n v="1"/>
    <n v="1"/>
    <n v="1"/>
    <n v="1"/>
    <n v="1"/>
    <n v="1"/>
    <n v="1"/>
    <n v="1"/>
    <n v="1"/>
    <n v="17"/>
    <n v="357"/>
  </r>
  <r>
    <s v="AI&amp;A"/>
    <x v="17"/>
    <x v="25"/>
    <s v="C"/>
    <x v="4"/>
    <x v="1"/>
    <m/>
    <m/>
    <n v="1"/>
    <n v="1"/>
    <n v="1"/>
    <n v="1"/>
    <n v="1"/>
    <n v="1"/>
    <n v="1"/>
    <n v="1"/>
    <n v="1"/>
    <n v="1"/>
    <n v="1"/>
    <n v="1"/>
    <n v="1"/>
    <n v="1"/>
    <n v="1"/>
    <n v="1"/>
    <n v="1"/>
    <n v="1"/>
    <n v="1"/>
    <n v="19"/>
    <n v="399"/>
  </r>
  <r>
    <s v="AI&amp;A"/>
    <x v="17"/>
    <x v="25"/>
    <s v="B"/>
    <x v="5"/>
    <x v="1"/>
    <m/>
    <m/>
    <n v="1"/>
    <n v="1"/>
    <n v="1"/>
    <n v="1"/>
    <n v="1"/>
    <n v="1"/>
    <n v="1"/>
    <n v="1"/>
    <n v="1"/>
    <n v="1"/>
    <n v="1"/>
    <n v="1"/>
    <n v="1"/>
    <n v="1"/>
    <n v="1"/>
    <n v="1"/>
    <n v="1"/>
    <n v="1"/>
    <n v="1"/>
    <n v="19"/>
    <n v="399"/>
  </r>
  <r>
    <s v="AI&amp;A"/>
    <x v="17"/>
    <x v="26"/>
    <s v="B"/>
    <x v="6"/>
    <x v="1"/>
    <m/>
    <m/>
    <m/>
    <n v="1"/>
    <n v="1"/>
    <n v="1"/>
    <n v="1"/>
    <n v="1"/>
    <n v="1"/>
    <n v="1"/>
    <n v="1"/>
    <n v="1"/>
    <n v="1"/>
    <n v="1"/>
    <n v="1"/>
    <n v="1"/>
    <n v="1"/>
    <n v="1"/>
    <n v="1"/>
    <n v="1"/>
    <n v="1"/>
    <n v="18"/>
    <n v="378"/>
  </r>
  <r>
    <s v="AI&amp;A"/>
    <x v="17"/>
    <x v="26"/>
    <s v="A"/>
    <x v="7"/>
    <x v="1"/>
    <m/>
    <m/>
    <m/>
    <n v="1"/>
    <n v="2"/>
    <n v="2"/>
    <n v="2"/>
    <n v="2"/>
    <n v="2"/>
    <n v="2"/>
    <n v="2"/>
    <n v="2"/>
    <n v="2"/>
    <n v="2"/>
    <n v="2"/>
    <n v="2"/>
    <n v="2"/>
    <n v="2"/>
    <n v="2"/>
    <n v="1"/>
    <n v="1"/>
    <n v="33"/>
    <n v="693"/>
  </r>
  <r>
    <s v="AI&amp;A"/>
    <x v="18"/>
    <x v="25"/>
    <s v="C"/>
    <x v="4"/>
    <x v="1"/>
    <m/>
    <m/>
    <n v="1"/>
    <n v="1"/>
    <n v="1"/>
    <n v="1"/>
    <n v="1"/>
    <n v="1"/>
    <n v="1"/>
    <n v="1"/>
    <n v="1"/>
    <n v="1"/>
    <n v="1"/>
    <n v="1"/>
    <n v="1"/>
    <n v="1"/>
    <n v="1"/>
    <n v="1"/>
    <n v="1"/>
    <n v="1"/>
    <n v="1"/>
    <n v="19"/>
    <n v="399"/>
  </r>
  <r>
    <s v="AI&amp;A"/>
    <x v="18"/>
    <x v="25"/>
    <s v="B"/>
    <x v="5"/>
    <x v="1"/>
    <m/>
    <m/>
    <n v="1"/>
    <n v="1"/>
    <n v="1"/>
    <n v="1"/>
    <n v="1"/>
    <n v="1"/>
    <n v="1"/>
    <n v="1"/>
    <n v="1"/>
    <n v="1"/>
    <n v="1"/>
    <n v="1"/>
    <n v="1"/>
    <n v="1"/>
    <n v="1"/>
    <n v="1"/>
    <n v="1"/>
    <n v="1"/>
    <n v="1"/>
    <n v="19"/>
    <n v="399"/>
  </r>
  <r>
    <s v="AI&amp;A"/>
    <x v="18"/>
    <x v="26"/>
    <s v="B"/>
    <x v="6"/>
    <x v="1"/>
    <m/>
    <m/>
    <n v="1"/>
    <n v="2"/>
    <n v="2"/>
    <n v="2"/>
    <n v="2"/>
    <n v="2"/>
    <n v="2"/>
    <n v="2"/>
    <n v="2"/>
    <n v="2"/>
    <n v="2"/>
    <n v="2"/>
    <n v="2"/>
    <n v="2"/>
    <n v="2"/>
    <n v="2"/>
    <n v="2"/>
    <n v="2"/>
    <n v="1"/>
    <n v="36"/>
    <n v="756"/>
  </r>
  <r>
    <s v="AI&amp;A"/>
    <x v="18"/>
    <x v="26"/>
    <s v="A"/>
    <x v="7"/>
    <x v="1"/>
    <m/>
    <m/>
    <m/>
    <n v="1"/>
    <n v="2"/>
    <n v="2"/>
    <n v="2"/>
    <n v="2"/>
    <n v="2"/>
    <n v="2"/>
    <n v="2"/>
    <n v="2"/>
    <n v="2"/>
    <n v="2"/>
    <n v="2"/>
    <n v="2"/>
    <n v="2"/>
    <n v="2"/>
    <n v="2"/>
    <n v="1"/>
    <n v="1"/>
    <n v="33"/>
    <n v="693"/>
  </r>
  <r>
    <s v="Testing"/>
    <x v="2"/>
    <x v="27"/>
    <s v="C"/>
    <x v="4"/>
    <x v="1"/>
    <m/>
    <n v="1"/>
    <n v="1"/>
    <n v="1"/>
    <n v="1"/>
    <n v="1"/>
    <n v="1"/>
    <n v="1"/>
    <n v="1"/>
    <n v="1"/>
    <n v="1"/>
    <n v="1"/>
    <n v="1"/>
    <n v="1"/>
    <n v="1"/>
    <n v="1"/>
    <n v="1"/>
    <n v="1"/>
    <n v="1"/>
    <n v="1"/>
    <m/>
    <n v="19"/>
    <n v="399"/>
  </r>
  <r>
    <s v="Testing"/>
    <x v="2"/>
    <x v="28"/>
    <s v="B"/>
    <x v="5"/>
    <x v="1"/>
    <m/>
    <n v="1"/>
    <n v="1"/>
    <n v="1"/>
    <n v="1"/>
    <n v="1"/>
    <n v="1"/>
    <n v="1"/>
    <n v="1"/>
    <n v="1"/>
    <n v="1"/>
    <n v="1"/>
    <n v="1"/>
    <n v="1"/>
    <n v="1"/>
    <n v="1"/>
    <n v="1"/>
    <n v="1"/>
    <n v="1"/>
    <n v="1"/>
    <m/>
    <n v="19"/>
    <n v="399"/>
  </r>
  <r>
    <s v="Testing"/>
    <x v="2"/>
    <x v="29"/>
    <s v="B"/>
    <x v="6"/>
    <x v="1"/>
    <m/>
    <n v="1"/>
    <n v="1"/>
    <n v="1"/>
    <n v="1"/>
    <n v="1"/>
    <n v="1"/>
    <n v="1"/>
    <n v="1"/>
    <n v="1"/>
    <n v="1"/>
    <n v="1"/>
    <n v="1"/>
    <n v="1"/>
    <n v="1"/>
    <n v="1"/>
    <n v="1"/>
    <n v="1"/>
    <n v="1"/>
    <n v="1"/>
    <m/>
    <n v="19"/>
    <n v="399"/>
  </r>
  <r>
    <s v="Testing"/>
    <x v="2"/>
    <x v="30"/>
    <s v="A"/>
    <x v="7"/>
    <x v="1"/>
    <m/>
    <m/>
    <n v="1"/>
    <n v="2"/>
    <n v="4"/>
    <n v="4"/>
    <n v="4"/>
    <n v="4"/>
    <n v="4"/>
    <n v="4"/>
    <n v="3"/>
    <n v="3"/>
    <n v="3"/>
    <n v="3"/>
    <n v="3"/>
    <n v="3"/>
    <n v="3"/>
    <n v="3"/>
    <n v="3"/>
    <n v="1"/>
    <m/>
    <n v="55"/>
    <n v="1155"/>
  </r>
  <r>
    <m/>
    <x v="19"/>
    <x v="31"/>
    <m/>
    <x v="8"/>
    <x v="2"/>
    <m/>
    <m/>
    <m/>
    <m/>
    <m/>
    <m/>
    <m/>
    <m/>
    <m/>
    <m/>
    <m/>
    <m/>
    <m/>
    <m/>
    <m/>
    <m/>
    <m/>
    <m/>
    <m/>
    <m/>
    <m/>
    <n v="0"/>
    <n v="0"/>
  </r>
  <r>
    <m/>
    <x v="19"/>
    <x v="31"/>
    <m/>
    <x v="8"/>
    <x v="2"/>
    <m/>
    <m/>
    <m/>
    <m/>
    <m/>
    <m/>
    <m/>
    <m/>
    <m/>
    <m/>
    <m/>
    <m/>
    <m/>
    <m/>
    <m/>
    <m/>
    <m/>
    <m/>
    <m/>
    <m/>
    <m/>
    <n v="0"/>
    <n v="0"/>
  </r>
  <r>
    <m/>
    <x v="19"/>
    <x v="31"/>
    <m/>
    <x v="8"/>
    <x v="2"/>
    <m/>
    <m/>
    <m/>
    <m/>
    <m/>
    <m/>
    <m/>
    <m/>
    <m/>
    <m/>
    <m/>
    <m/>
    <m/>
    <m/>
    <m/>
    <m/>
    <m/>
    <m/>
    <m/>
    <m/>
    <m/>
    <n v="0"/>
    <n v="0"/>
  </r>
  <r>
    <m/>
    <x v="19"/>
    <x v="31"/>
    <m/>
    <x v="8"/>
    <x v="2"/>
    <m/>
    <m/>
    <m/>
    <m/>
    <m/>
    <m/>
    <m/>
    <m/>
    <m/>
    <m/>
    <m/>
    <m/>
    <m/>
    <m/>
    <m/>
    <m/>
    <m/>
    <m/>
    <m/>
    <m/>
    <m/>
    <n v="0"/>
    <n v="0"/>
  </r>
  <r>
    <m/>
    <x v="19"/>
    <x v="31"/>
    <m/>
    <x v="8"/>
    <x v="2"/>
    <m/>
    <m/>
    <m/>
    <m/>
    <m/>
    <m/>
    <m/>
    <m/>
    <m/>
    <m/>
    <m/>
    <m/>
    <m/>
    <m/>
    <m/>
    <m/>
    <m/>
    <m/>
    <m/>
    <m/>
    <m/>
    <n v="0"/>
    <n v="0"/>
  </r>
  <r>
    <m/>
    <x v="19"/>
    <x v="31"/>
    <m/>
    <x v="8"/>
    <x v="2"/>
    <m/>
    <m/>
    <m/>
    <m/>
    <m/>
    <m/>
    <m/>
    <m/>
    <m/>
    <m/>
    <m/>
    <m/>
    <m/>
    <m/>
    <m/>
    <m/>
    <m/>
    <m/>
    <m/>
    <m/>
    <m/>
    <n v="0"/>
    <n v="0"/>
  </r>
  <r>
    <m/>
    <x v="19"/>
    <x v="31"/>
    <m/>
    <x v="8"/>
    <x v="2"/>
    <m/>
    <m/>
    <m/>
    <m/>
    <m/>
    <m/>
    <m/>
    <m/>
    <m/>
    <m/>
    <m/>
    <m/>
    <m/>
    <m/>
    <m/>
    <m/>
    <m/>
    <m/>
    <m/>
    <m/>
    <m/>
    <n v="0"/>
    <n v="0"/>
  </r>
  <r>
    <m/>
    <x v="19"/>
    <x v="31"/>
    <m/>
    <x v="8"/>
    <x v="2"/>
    <m/>
    <m/>
    <m/>
    <m/>
    <m/>
    <m/>
    <m/>
    <m/>
    <m/>
    <m/>
    <m/>
    <m/>
    <m/>
    <m/>
    <m/>
    <m/>
    <m/>
    <m/>
    <m/>
    <m/>
    <m/>
    <n v="0"/>
    <n v="0"/>
  </r>
  <r>
    <m/>
    <x v="19"/>
    <x v="31"/>
    <m/>
    <x v="8"/>
    <x v="2"/>
    <m/>
    <m/>
    <m/>
    <m/>
    <m/>
    <m/>
    <m/>
    <m/>
    <m/>
    <m/>
    <m/>
    <m/>
    <m/>
    <m/>
    <m/>
    <m/>
    <m/>
    <m/>
    <m/>
    <m/>
    <m/>
    <n v="0"/>
    <n v="0"/>
  </r>
  <r>
    <m/>
    <x v="19"/>
    <x v="31"/>
    <m/>
    <x v="8"/>
    <x v="2"/>
    <m/>
    <m/>
    <m/>
    <m/>
    <m/>
    <m/>
    <m/>
    <m/>
    <m/>
    <m/>
    <m/>
    <m/>
    <m/>
    <m/>
    <m/>
    <m/>
    <m/>
    <m/>
    <m/>
    <m/>
    <m/>
    <n v="0"/>
    <n v="0"/>
  </r>
  <r>
    <m/>
    <x v="19"/>
    <x v="31"/>
    <m/>
    <x v="8"/>
    <x v="2"/>
    <m/>
    <m/>
    <m/>
    <m/>
    <m/>
    <m/>
    <m/>
    <m/>
    <m/>
    <m/>
    <m/>
    <m/>
    <m/>
    <m/>
    <m/>
    <m/>
    <m/>
    <m/>
    <m/>
    <m/>
    <m/>
    <n v="0"/>
    <n v="0"/>
  </r>
  <r>
    <m/>
    <x v="19"/>
    <x v="31"/>
    <m/>
    <x v="8"/>
    <x v="2"/>
    <m/>
    <m/>
    <m/>
    <m/>
    <m/>
    <m/>
    <m/>
    <m/>
    <m/>
    <m/>
    <m/>
    <m/>
    <m/>
    <m/>
    <m/>
    <m/>
    <m/>
    <m/>
    <m/>
    <m/>
    <m/>
    <n v="0"/>
    <n v="0"/>
  </r>
  <r>
    <m/>
    <x v="19"/>
    <x v="31"/>
    <m/>
    <x v="8"/>
    <x v="2"/>
    <m/>
    <m/>
    <m/>
    <m/>
    <m/>
    <m/>
    <m/>
    <m/>
    <m/>
    <m/>
    <m/>
    <m/>
    <m/>
    <m/>
    <m/>
    <m/>
    <m/>
    <m/>
    <m/>
    <m/>
    <m/>
    <n v="0"/>
    <n v="0"/>
  </r>
  <r>
    <m/>
    <x v="19"/>
    <x v="31"/>
    <m/>
    <x v="8"/>
    <x v="2"/>
    <m/>
    <m/>
    <m/>
    <m/>
    <m/>
    <m/>
    <m/>
    <m/>
    <m/>
    <m/>
    <m/>
    <m/>
    <m/>
    <m/>
    <m/>
    <m/>
    <m/>
    <m/>
    <m/>
    <m/>
    <m/>
    <n v="0"/>
    <n v="0"/>
  </r>
  <r>
    <m/>
    <x v="19"/>
    <x v="31"/>
    <m/>
    <x v="8"/>
    <x v="2"/>
    <m/>
    <m/>
    <m/>
    <m/>
    <m/>
    <m/>
    <m/>
    <m/>
    <m/>
    <m/>
    <m/>
    <m/>
    <m/>
    <m/>
    <m/>
    <m/>
    <m/>
    <m/>
    <m/>
    <m/>
    <m/>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s v="NA I&amp;D"/>
    <x v="0"/>
    <s v="Engagement Lead"/>
    <s v="D"/>
    <s v="D2"/>
    <s v="US"/>
    <n v="1"/>
    <n v="1"/>
    <n v="1"/>
    <n v="1"/>
    <n v="1"/>
    <n v="1"/>
    <n v="1"/>
    <n v="1"/>
    <n v="1"/>
    <n v="1"/>
    <n v="1"/>
    <n v="1"/>
    <n v="1"/>
    <n v="1"/>
    <n v="1"/>
    <n v="1"/>
    <n v="1"/>
    <n v="1"/>
    <n v="1"/>
    <n v="1"/>
    <n v="0.5"/>
    <n v="20.5"/>
    <n v="430.5"/>
  </r>
  <r>
    <s v="GCP"/>
    <x v="0"/>
    <s v="Offshore Delivery Lead"/>
    <s v="E"/>
    <s v="E1"/>
    <s v="India"/>
    <n v="1"/>
    <n v="1"/>
    <n v="1"/>
    <n v="1"/>
    <n v="1"/>
    <n v="1"/>
    <n v="1"/>
    <n v="1"/>
    <n v="1"/>
    <n v="1"/>
    <n v="1"/>
    <n v="1"/>
    <n v="1"/>
    <n v="1"/>
    <n v="1"/>
    <n v="1"/>
    <n v="1"/>
    <n v="1"/>
    <n v="1"/>
    <n v="1"/>
    <n v="0.5"/>
    <n v="20.5"/>
    <n v="430.5"/>
  </r>
  <r>
    <s v="NA I&amp;D"/>
    <x v="1"/>
    <s v="Data Architect"/>
    <s v="C"/>
    <s v="C2"/>
    <s v="US"/>
    <n v="1"/>
    <n v="1"/>
    <n v="1"/>
    <n v="1"/>
    <n v="1"/>
    <n v="1"/>
    <n v="1"/>
    <n v="1"/>
    <n v="1"/>
    <n v="1"/>
    <n v="1"/>
    <n v="1"/>
    <n v="1"/>
    <n v="1"/>
    <n v="1"/>
    <n v="1"/>
    <n v="1"/>
    <n v="1"/>
    <n v="1"/>
    <n v="1"/>
    <m/>
    <n v="20"/>
    <n v="420"/>
  </r>
  <r>
    <s v="GCP"/>
    <x v="1"/>
    <s v="Solution Architect"/>
    <s v="D"/>
    <s v="D2"/>
    <s v="India"/>
    <n v="1"/>
    <n v="1"/>
    <n v="1"/>
    <n v="1"/>
    <n v="1"/>
    <n v="1"/>
    <n v="1"/>
    <n v="1"/>
    <n v="1"/>
    <n v="1"/>
    <n v="1"/>
    <n v="1"/>
    <n v="1"/>
    <n v="1"/>
    <n v="1"/>
    <n v="1"/>
    <n v="1"/>
    <n v="1"/>
    <n v="1"/>
    <n v="1"/>
    <n v="1"/>
    <n v="21"/>
    <n v="441"/>
  </r>
  <r>
    <s v="NA I&amp;D"/>
    <x v="1"/>
    <s v="Platform/Cloud Architect"/>
    <s v="C"/>
    <s v="C2"/>
    <s v="US"/>
    <n v="0.75"/>
    <n v="1"/>
    <n v="1"/>
    <n v="1"/>
    <m/>
    <m/>
    <m/>
    <m/>
    <m/>
    <m/>
    <m/>
    <m/>
    <m/>
    <m/>
    <m/>
    <m/>
    <m/>
    <m/>
    <m/>
    <m/>
    <m/>
    <n v="3.75"/>
    <n v="78.75"/>
  </r>
  <r>
    <s v="GCP"/>
    <x v="1"/>
    <s v="Platform/Cloud Architect"/>
    <s v="D"/>
    <s v="D1"/>
    <s v="India"/>
    <n v="1"/>
    <n v="1"/>
    <n v="1"/>
    <n v="1"/>
    <n v="1"/>
    <n v="1"/>
    <n v="1"/>
    <n v="1"/>
    <n v="1"/>
    <n v="1"/>
    <n v="1"/>
    <n v="1"/>
    <n v="1"/>
    <n v="1"/>
    <n v="1"/>
    <n v="1"/>
    <n v="1"/>
    <n v="1"/>
    <n v="1"/>
    <n v="1"/>
    <m/>
    <n v="20"/>
    <n v="420"/>
  </r>
  <r>
    <s v="Testing"/>
    <x v="2"/>
    <s v="QA Lead"/>
    <s v="C"/>
    <s v="C2"/>
    <s v="US"/>
    <m/>
    <n v="1"/>
    <n v="1"/>
    <n v="1"/>
    <n v="1"/>
    <n v="1"/>
    <n v="1"/>
    <n v="1"/>
    <n v="1"/>
    <n v="1"/>
    <n v="1"/>
    <n v="1"/>
    <n v="1"/>
    <n v="1"/>
    <n v="1"/>
    <n v="1"/>
    <n v="1"/>
    <n v="1"/>
    <n v="1"/>
    <n v="1"/>
    <m/>
    <n v="19"/>
    <n v="399"/>
  </r>
  <r>
    <s v="NA I&amp;D"/>
    <x v="3"/>
    <s v="Lead Analyst"/>
    <s v="C"/>
    <s v="C1"/>
    <s v="US"/>
    <m/>
    <n v="1"/>
    <n v="1"/>
    <n v="1"/>
    <n v="1"/>
    <n v="1"/>
    <n v="1"/>
    <n v="1"/>
    <n v="1"/>
    <n v="1"/>
    <n v="1"/>
    <n v="1"/>
    <n v="1"/>
    <n v="1"/>
    <n v="1"/>
    <n v="1"/>
    <n v="1"/>
    <n v="1"/>
    <n v="1"/>
    <n v="1"/>
    <m/>
    <n v="19"/>
    <n v="399"/>
  </r>
  <r>
    <s v="NA I&amp;D"/>
    <x v="3"/>
    <s v="Data Analyst 1"/>
    <s v="B"/>
    <s v="B2"/>
    <s v="US"/>
    <m/>
    <n v="1"/>
    <n v="1"/>
    <n v="1"/>
    <n v="1"/>
    <n v="1"/>
    <n v="1"/>
    <n v="1"/>
    <n v="1"/>
    <n v="1"/>
    <n v="1"/>
    <n v="1"/>
    <n v="1"/>
    <n v="1"/>
    <n v="1"/>
    <n v="1"/>
    <n v="1"/>
    <n v="1"/>
    <n v="1"/>
    <n v="1"/>
    <n v="1"/>
    <n v="20"/>
    <n v="420"/>
  </r>
  <r>
    <s v="GCP"/>
    <x v="3"/>
    <s v="Data Analyst 2"/>
    <s v="B"/>
    <s v="B2"/>
    <s v="India"/>
    <m/>
    <n v="1"/>
    <n v="1"/>
    <n v="1"/>
    <n v="1"/>
    <n v="1"/>
    <n v="1"/>
    <n v="1"/>
    <n v="1"/>
    <n v="1"/>
    <n v="1"/>
    <n v="1"/>
    <n v="1"/>
    <n v="1"/>
    <n v="1"/>
    <n v="1"/>
    <n v="1"/>
    <n v="1"/>
    <n v="1"/>
    <n v="1"/>
    <m/>
    <n v="19"/>
    <n v="399"/>
  </r>
  <r>
    <s v="GCP"/>
    <x v="3"/>
    <s v="Data Analyst 3"/>
    <s v="B"/>
    <s v="B1"/>
    <s v="India"/>
    <m/>
    <n v="1"/>
    <n v="1"/>
    <n v="1"/>
    <n v="1"/>
    <n v="1"/>
    <n v="1"/>
    <n v="1"/>
    <n v="1"/>
    <n v="1"/>
    <n v="1"/>
    <n v="1"/>
    <n v="1"/>
    <n v="1"/>
    <n v="1"/>
    <n v="1"/>
    <n v="1"/>
    <n v="1"/>
    <n v="1"/>
    <n v="1"/>
    <n v="1"/>
    <n v="20"/>
    <n v="420"/>
  </r>
  <r>
    <s v="GCP"/>
    <x v="4"/>
    <s v="DevOps SME"/>
    <s v="C"/>
    <s v="C1"/>
    <s v="India"/>
    <m/>
    <n v="0.5"/>
    <n v="1"/>
    <n v="1"/>
    <n v="1"/>
    <n v="1"/>
    <n v="1"/>
    <n v="1"/>
    <n v="1"/>
    <n v="1"/>
    <n v="1"/>
    <n v="1"/>
    <n v="1"/>
    <n v="1"/>
    <n v="1"/>
    <n v="1"/>
    <n v="1"/>
    <n v="1"/>
    <n v="1"/>
    <n v="1"/>
    <m/>
    <n v="18.5"/>
    <n v="388.5"/>
  </r>
  <r>
    <s v="IDEA"/>
    <x v="4"/>
    <s v="IDEA SME"/>
    <s v="E"/>
    <s v="E1"/>
    <s v="India"/>
    <m/>
    <n v="1"/>
    <n v="1"/>
    <n v="1"/>
    <n v="1"/>
    <n v="1"/>
    <n v="1"/>
    <n v="1"/>
    <n v="1"/>
    <n v="1"/>
    <n v="1"/>
    <n v="1"/>
    <n v="1"/>
    <m/>
    <m/>
    <m/>
    <m/>
    <m/>
    <m/>
    <m/>
    <m/>
    <n v="12"/>
    <n v="252"/>
  </r>
  <r>
    <s v="IDEA"/>
    <x v="4"/>
    <s v="IDEA SME"/>
    <s v="B"/>
    <s v="B2"/>
    <s v="India"/>
    <m/>
    <n v="1"/>
    <n v="1"/>
    <n v="1"/>
    <n v="1"/>
    <n v="1"/>
    <n v="1"/>
    <n v="1"/>
    <n v="1"/>
    <n v="1"/>
    <n v="1"/>
    <n v="1"/>
    <n v="1"/>
    <n v="1"/>
    <n v="1"/>
    <n v="1"/>
    <n v="1"/>
    <n v="1"/>
    <n v="1"/>
    <n v="1"/>
    <m/>
    <n v="19"/>
    <n v="399"/>
  </r>
  <r>
    <s v="NA I&amp;D"/>
    <x v="5"/>
    <s v="ETL SME (Inf + TD)"/>
    <s v="C"/>
    <s v="C1"/>
    <s v="US"/>
    <n v="0.5"/>
    <n v="1"/>
    <n v="1"/>
    <n v="1"/>
    <n v="1"/>
    <n v="1"/>
    <n v="1"/>
    <n v="1"/>
    <n v="1"/>
    <n v="1"/>
    <n v="1"/>
    <n v="1"/>
    <n v="1"/>
    <n v="1"/>
    <n v="1"/>
    <n v="1"/>
    <n v="1"/>
    <m/>
    <m/>
    <m/>
    <m/>
    <n v="16.5"/>
    <n v="346.5"/>
  </r>
  <r>
    <s v="EDE"/>
    <x v="5"/>
    <s v="Teradata SME"/>
    <s v="C"/>
    <s v="C2"/>
    <s v="India"/>
    <m/>
    <n v="1"/>
    <n v="1"/>
    <n v="1"/>
    <n v="1"/>
    <n v="1"/>
    <n v="1"/>
    <n v="1"/>
    <n v="1"/>
    <n v="1"/>
    <n v="1"/>
    <n v="1"/>
    <n v="1"/>
    <n v="1"/>
    <n v="1"/>
    <n v="1"/>
    <n v="1"/>
    <n v="1"/>
    <n v="1"/>
    <n v="1"/>
    <m/>
    <n v="19"/>
    <n v="399"/>
  </r>
  <r>
    <s v="EDE"/>
    <x v="5"/>
    <s v="Informatica SME"/>
    <s v="C"/>
    <s v="C1"/>
    <s v="India"/>
    <m/>
    <n v="1"/>
    <n v="1"/>
    <n v="1"/>
    <n v="1"/>
    <n v="1"/>
    <n v="1"/>
    <n v="1"/>
    <n v="1"/>
    <n v="1"/>
    <n v="1"/>
    <n v="1"/>
    <n v="1"/>
    <n v="1"/>
    <n v="1"/>
    <n v="1"/>
    <n v="1"/>
    <m/>
    <m/>
    <m/>
    <m/>
    <n v="16"/>
    <n v="336"/>
  </r>
  <r>
    <s v="EDE"/>
    <x v="5"/>
    <s v="Informatica SME"/>
    <s v="B"/>
    <s v="B1"/>
    <s v="India"/>
    <m/>
    <n v="1"/>
    <n v="1"/>
    <n v="1"/>
    <n v="1"/>
    <n v="1"/>
    <n v="1"/>
    <n v="1"/>
    <n v="1"/>
    <n v="1"/>
    <n v="1"/>
    <n v="1"/>
    <n v="1"/>
    <n v="1"/>
    <n v="1"/>
    <n v="1"/>
    <n v="1"/>
    <n v="1"/>
    <n v="1"/>
    <n v="1"/>
    <m/>
    <n v="19"/>
    <n v="399"/>
  </r>
  <r>
    <s v="GCP"/>
    <x v="6"/>
    <s v="Schema Migration Lead"/>
    <s v="C"/>
    <s v="C2"/>
    <s v="India"/>
    <m/>
    <n v="0.5"/>
    <n v="1"/>
    <n v="1"/>
    <n v="1"/>
    <n v="1"/>
    <n v="1"/>
    <n v="1"/>
    <n v="1"/>
    <n v="1"/>
    <n v="1"/>
    <n v="1"/>
    <n v="1"/>
    <n v="1"/>
    <n v="1"/>
    <n v="1"/>
    <n v="1"/>
    <n v="1"/>
    <n v="1"/>
    <n v="1"/>
    <m/>
    <n v="18.5"/>
    <n v="388.5"/>
  </r>
  <r>
    <s v="GCP"/>
    <x v="6"/>
    <s v="Developer (GCP)"/>
    <s v="B"/>
    <s v="B2"/>
    <s v="India"/>
    <m/>
    <m/>
    <n v="1"/>
    <n v="1"/>
    <n v="1"/>
    <n v="1"/>
    <n v="1"/>
    <n v="1"/>
    <n v="1"/>
    <n v="1"/>
    <n v="1"/>
    <n v="1"/>
    <n v="1"/>
    <n v="1"/>
    <n v="1"/>
    <n v="1"/>
    <n v="1"/>
    <n v="1"/>
    <n v="1"/>
    <n v="1"/>
    <m/>
    <n v="18"/>
    <n v="378"/>
  </r>
  <r>
    <s v="GCP"/>
    <x v="6"/>
    <s v="Developer (GCP)"/>
    <s v="A"/>
    <s v="A5"/>
    <s v="India"/>
    <m/>
    <m/>
    <n v="0.5"/>
    <n v="1"/>
    <n v="1"/>
    <n v="1"/>
    <n v="1"/>
    <n v="1"/>
    <n v="1"/>
    <n v="1"/>
    <n v="1"/>
    <n v="1"/>
    <n v="1"/>
    <n v="1"/>
    <n v="1"/>
    <n v="1"/>
    <n v="1"/>
    <n v="1"/>
    <n v="1"/>
    <n v="1"/>
    <m/>
    <n v="17.5"/>
    <n v="367.5"/>
  </r>
  <r>
    <s v="GCP"/>
    <x v="7"/>
    <s v="Data Migration Lead"/>
    <s v="C"/>
    <s v="C2"/>
    <s v="India"/>
    <m/>
    <n v="0.5"/>
    <n v="1"/>
    <n v="1"/>
    <n v="1"/>
    <n v="1"/>
    <n v="1"/>
    <n v="1"/>
    <n v="1"/>
    <n v="1"/>
    <n v="1"/>
    <n v="1"/>
    <n v="1"/>
    <n v="1"/>
    <n v="1"/>
    <n v="1"/>
    <n v="1"/>
    <n v="1"/>
    <n v="1"/>
    <n v="1"/>
    <n v="1"/>
    <n v="19.5"/>
    <n v="409.5"/>
  </r>
  <r>
    <s v="NA I&amp;D"/>
    <x v="7"/>
    <s v="Developer (GCP)"/>
    <s v="B"/>
    <s v="B2"/>
    <s v="US"/>
    <m/>
    <n v="0.5"/>
    <n v="1"/>
    <n v="1"/>
    <n v="1"/>
    <n v="1"/>
    <n v="1"/>
    <n v="1"/>
    <n v="1"/>
    <n v="1"/>
    <n v="1"/>
    <n v="1"/>
    <n v="1"/>
    <n v="1"/>
    <n v="1"/>
    <n v="1"/>
    <n v="1"/>
    <n v="1"/>
    <n v="1"/>
    <n v="1"/>
    <n v="1"/>
    <n v="19.5"/>
    <n v="409.5"/>
  </r>
  <r>
    <s v="GCP"/>
    <x v="7"/>
    <s v="Developer (GCP)/ Tester"/>
    <s v="B"/>
    <s v="B1"/>
    <s v="India"/>
    <m/>
    <n v="0.5"/>
    <n v="2"/>
    <n v="3"/>
    <n v="3"/>
    <n v="3"/>
    <n v="3"/>
    <n v="3"/>
    <n v="3"/>
    <n v="3"/>
    <n v="3"/>
    <n v="3"/>
    <n v="3"/>
    <n v="3"/>
    <n v="3"/>
    <n v="3"/>
    <n v="3"/>
    <n v="3"/>
    <n v="3"/>
    <n v="2"/>
    <n v="1"/>
    <n v="53.5"/>
    <n v="1123.5"/>
  </r>
  <r>
    <s v="GCP"/>
    <x v="7"/>
    <s v="Developer (GCP) "/>
    <s v="A"/>
    <s v="A5"/>
    <s v="India"/>
    <m/>
    <n v="0.5"/>
    <n v="1"/>
    <n v="2"/>
    <n v="2"/>
    <n v="2"/>
    <n v="2"/>
    <n v="2"/>
    <n v="2"/>
    <n v="2"/>
    <n v="2"/>
    <n v="2"/>
    <n v="2"/>
    <n v="2"/>
    <n v="2"/>
    <n v="2"/>
    <n v="2"/>
    <n v="2"/>
    <n v="2"/>
    <n v="1"/>
    <n v="1"/>
    <n v="35.5"/>
    <n v="745.5"/>
  </r>
  <r>
    <s v="GCP"/>
    <x v="8"/>
    <s v="Data Migration Lead"/>
    <s v="C"/>
    <s v="C1"/>
    <s v="India"/>
    <m/>
    <m/>
    <n v="0.5"/>
    <n v="1"/>
    <n v="1"/>
    <n v="1"/>
    <n v="1"/>
    <n v="1"/>
    <n v="1"/>
    <n v="1"/>
    <n v="1"/>
    <n v="1"/>
    <n v="1"/>
    <n v="1"/>
    <n v="1"/>
    <n v="1"/>
    <n v="1"/>
    <n v="1"/>
    <n v="1"/>
    <n v="1"/>
    <n v="1"/>
    <n v="18.5"/>
    <n v="388.5"/>
  </r>
  <r>
    <s v="NA I&amp;D"/>
    <x v="8"/>
    <s v="Developer (GCP)"/>
    <s v="B"/>
    <s v="B2"/>
    <s v="US"/>
    <m/>
    <m/>
    <n v="0.5"/>
    <n v="1"/>
    <n v="1"/>
    <n v="1"/>
    <n v="1"/>
    <n v="1"/>
    <n v="1"/>
    <n v="1"/>
    <n v="1"/>
    <n v="1"/>
    <n v="1"/>
    <n v="1"/>
    <n v="1"/>
    <n v="1"/>
    <n v="1"/>
    <n v="1"/>
    <n v="1"/>
    <n v="1"/>
    <n v="1"/>
    <n v="18.5"/>
    <n v="388.5"/>
  </r>
  <r>
    <s v="GCP"/>
    <x v="8"/>
    <s v="Developer (GCP)/ Tester"/>
    <s v="B"/>
    <s v="B1"/>
    <s v="India"/>
    <m/>
    <m/>
    <n v="0.5"/>
    <n v="2"/>
    <n v="3"/>
    <n v="3"/>
    <n v="3"/>
    <n v="3"/>
    <n v="3"/>
    <n v="3"/>
    <n v="3"/>
    <n v="3"/>
    <n v="3"/>
    <n v="3"/>
    <n v="3"/>
    <n v="3"/>
    <n v="3"/>
    <n v="3"/>
    <n v="3"/>
    <n v="2"/>
    <n v="1"/>
    <n v="50.5"/>
    <n v="1060.5"/>
  </r>
  <r>
    <s v="GCP"/>
    <x v="8"/>
    <s v="Developer (GCP) "/>
    <s v="A"/>
    <s v="A5"/>
    <s v="India"/>
    <m/>
    <m/>
    <n v="0.5"/>
    <n v="2"/>
    <n v="2"/>
    <n v="2"/>
    <n v="2"/>
    <n v="2"/>
    <n v="2"/>
    <n v="2"/>
    <n v="2"/>
    <n v="2"/>
    <n v="2"/>
    <n v="2"/>
    <n v="2"/>
    <n v="2"/>
    <n v="2"/>
    <n v="2"/>
    <n v="2"/>
    <n v="1"/>
    <n v="1"/>
    <n v="34.5"/>
    <n v="724.5"/>
  </r>
  <r>
    <s v="GCP"/>
    <x v="9"/>
    <s v="Data Ingestion Lead"/>
    <s v="C"/>
    <s v="C2"/>
    <s v="India"/>
    <m/>
    <n v="0.5"/>
    <n v="1"/>
    <n v="1"/>
    <n v="1"/>
    <n v="1"/>
    <n v="1"/>
    <n v="1"/>
    <n v="1"/>
    <n v="1"/>
    <n v="1"/>
    <n v="1"/>
    <n v="1"/>
    <n v="1"/>
    <n v="1"/>
    <n v="1"/>
    <n v="1"/>
    <n v="1"/>
    <n v="1"/>
    <n v="1"/>
    <n v="1"/>
    <n v="19.5"/>
    <n v="409.5"/>
  </r>
  <r>
    <s v="GCP"/>
    <x v="9"/>
    <s v="Developer (GCP)"/>
    <s v="B"/>
    <s v="B2"/>
    <s v="India"/>
    <m/>
    <n v="0.5"/>
    <n v="1"/>
    <n v="1"/>
    <n v="1"/>
    <n v="1"/>
    <n v="1"/>
    <n v="1"/>
    <n v="1"/>
    <n v="1"/>
    <n v="1"/>
    <n v="1"/>
    <n v="1"/>
    <n v="1"/>
    <n v="1"/>
    <n v="1"/>
    <n v="1"/>
    <n v="1"/>
    <m/>
    <m/>
    <m/>
    <n v="16.5"/>
    <n v="346.5"/>
  </r>
  <r>
    <s v="GCP"/>
    <x v="9"/>
    <s v="Developer (GCP)/ Tester"/>
    <s v="B"/>
    <s v="B1"/>
    <s v="India"/>
    <m/>
    <n v="0.5"/>
    <n v="1.5"/>
    <n v="3"/>
    <n v="3"/>
    <n v="3"/>
    <n v="3"/>
    <n v="3"/>
    <n v="3"/>
    <n v="3"/>
    <n v="3"/>
    <n v="3"/>
    <n v="3"/>
    <n v="3"/>
    <n v="3"/>
    <n v="3"/>
    <n v="2"/>
    <n v="1"/>
    <n v="1"/>
    <n v="1"/>
    <n v="1"/>
    <n v="47"/>
    <n v="987"/>
  </r>
  <r>
    <s v="GCP"/>
    <x v="9"/>
    <s v="Developer (GCP)/ Tester"/>
    <s v="A"/>
    <s v="A5"/>
    <s v="India"/>
    <m/>
    <n v="0.5"/>
    <n v="1"/>
    <n v="2"/>
    <n v="2"/>
    <n v="2"/>
    <n v="2"/>
    <n v="2"/>
    <n v="2"/>
    <n v="2"/>
    <n v="2"/>
    <n v="2"/>
    <n v="2"/>
    <n v="2"/>
    <n v="2"/>
    <n v="2"/>
    <n v="2"/>
    <n v="1"/>
    <m/>
    <m/>
    <m/>
    <n v="30.5"/>
    <n v="640.5"/>
  </r>
  <r>
    <s v="GCP"/>
    <x v="10"/>
    <s v="Data Ingestion Lead"/>
    <s v="C"/>
    <s v="C2"/>
    <s v="India"/>
    <m/>
    <m/>
    <m/>
    <n v="1"/>
    <n v="1"/>
    <n v="1"/>
    <n v="1"/>
    <n v="1"/>
    <n v="1"/>
    <n v="1"/>
    <n v="1"/>
    <n v="1"/>
    <n v="1"/>
    <n v="1"/>
    <n v="1"/>
    <n v="1"/>
    <n v="1"/>
    <n v="1"/>
    <n v="1"/>
    <n v="1"/>
    <n v="1"/>
    <n v="18"/>
    <n v="378"/>
  </r>
  <r>
    <s v="GCP"/>
    <x v="10"/>
    <s v="Developer (GCP)"/>
    <s v="B"/>
    <s v="B2"/>
    <s v="India"/>
    <m/>
    <m/>
    <m/>
    <n v="1"/>
    <n v="1"/>
    <n v="1"/>
    <n v="1"/>
    <n v="1"/>
    <n v="1"/>
    <n v="1"/>
    <n v="1"/>
    <n v="1"/>
    <n v="1"/>
    <n v="1"/>
    <n v="1"/>
    <n v="1"/>
    <n v="1"/>
    <n v="1"/>
    <m/>
    <m/>
    <m/>
    <n v="15"/>
    <n v="315"/>
  </r>
  <r>
    <s v="GCP"/>
    <x v="10"/>
    <s v="Developer (GCP)/ Tester"/>
    <s v="B"/>
    <s v="B1"/>
    <s v="India"/>
    <m/>
    <m/>
    <m/>
    <n v="1"/>
    <n v="3"/>
    <n v="3"/>
    <n v="3"/>
    <n v="3"/>
    <n v="3"/>
    <n v="3"/>
    <n v="3"/>
    <n v="3"/>
    <n v="3"/>
    <n v="3"/>
    <n v="3"/>
    <n v="3"/>
    <n v="2"/>
    <n v="1"/>
    <n v="1"/>
    <n v="1"/>
    <n v="1"/>
    <n v="43"/>
    <n v="903"/>
  </r>
  <r>
    <s v="GCP"/>
    <x v="10"/>
    <s v="Developer (GCP)/ Tester"/>
    <s v="A"/>
    <s v="A5"/>
    <s v="India"/>
    <m/>
    <m/>
    <m/>
    <n v="1"/>
    <n v="2"/>
    <n v="2"/>
    <n v="2"/>
    <n v="2"/>
    <n v="2"/>
    <n v="2"/>
    <n v="2"/>
    <n v="2"/>
    <n v="2"/>
    <n v="2"/>
    <n v="2"/>
    <n v="2"/>
    <n v="2"/>
    <n v="1"/>
    <m/>
    <m/>
    <m/>
    <n v="28"/>
    <n v="588"/>
  </r>
  <r>
    <s v="GCP"/>
    <x v="11"/>
    <s v="Data Distillation Lead"/>
    <s v="C"/>
    <s v="C2"/>
    <s v="India"/>
    <m/>
    <m/>
    <n v="1"/>
    <n v="1"/>
    <n v="1"/>
    <n v="1"/>
    <n v="1"/>
    <n v="1"/>
    <n v="1"/>
    <n v="1"/>
    <n v="1"/>
    <n v="1"/>
    <n v="1"/>
    <n v="1"/>
    <n v="1"/>
    <n v="1"/>
    <n v="1"/>
    <n v="1"/>
    <n v="1"/>
    <n v="1"/>
    <n v="1"/>
    <n v="19"/>
    <n v="399"/>
  </r>
  <r>
    <s v="GCP"/>
    <x v="11"/>
    <s v="Developer (GCP)"/>
    <s v="C"/>
    <s v="C1"/>
    <s v="India"/>
    <m/>
    <m/>
    <n v="1"/>
    <n v="1"/>
    <n v="1"/>
    <n v="1"/>
    <n v="1"/>
    <n v="1"/>
    <n v="1"/>
    <n v="1"/>
    <n v="1"/>
    <n v="1"/>
    <n v="1"/>
    <n v="1"/>
    <n v="1"/>
    <n v="1"/>
    <n v="1"/>
    <n v="1"/>
    <n v="1"/>
    <n v="1"/>
    <m/>
    <n v="18"/>
    <n v="378"/>
  </r>
  <r>
    <s v="GCP"/>
    <x v="11"/>
    <s v="Developer (GCP)"/>
    <s v="B"/>
    <s v="B2"/>
    <s v="India"/>
    <m/>
    <m/>
    <n v="1"/>
    <n v="2"/>
    <n v="2"/>
    <n v="2"/>
    <n v="2"/>
    <n v="2"/>
    <n v="2"/>
    <n v="2"/>
    <n v="2"/>
    <n v="2"/>
    <n v="2"/>
    <n v="2"/>
    <n v="2"/>
    <n v="2"/>
    <n v="2"/>
    <n v="2"/>
    <n v="2"/>
    <n v="2"/>
    <n v="1"/>
    <n v="36"/>
    <n v="756"/>
  </r>
  <r>
    <s v="GCP"/>
    <x v="11"/>
    <s v="Developer (GCP)/ Tester"/>
    <s v="B"/>
    <s v="B1"/>
    <s v="India"/>
    <m/>
    <m/>
    <n v="1.5"/>
    <n v="2.5"/>
    <n v="3"/>
    <n v="3"/>
    <n v="3"/>
    <n v="3"/>
    <n v="3"/>
    <n v="3"/>
    <n v="3"/>
    <n v="3"/>
    <n v="3"/>
    <n v="3"/>
    <n v="3"/>
    <n v="3"/>
    <n v="3"/>
    <n v="3"/>
    <n v="3"/>
    <n v="2"/>
    <n v="1"/>
    <n v="52"/>
    <n v="1092"/>
  </r>
  <r>
    <s v="GCP"/>
    <x v="11"/>
    <s v="Developer (GCP)/ Tester"/>
    <s v="A"/>
    <s v="A5"/>
    <s v="India"/>
    <m/>
    <m/>
    <n v="1"/>
    <n v="2"/>
    <n v="3"/>
    <n v="3"/>
    <n v="3"/>
    <n v="3"/>
    <n v="3"/>
    <n v="3"/>
    <n v="3"/>
    <n v="3"/>
    <n v="3"/>
    <n v="3"/>
    <n v="3"/>
    <n v="3"/>
    <n v="3"/>
    <n v="3"/>
    <n v="2"/>
    <n v="2"/>
    <n v="1"/>
    <n v="50"/>
    <n v="1050"/>
  </r>
  <r>
    <s v="GCP"/>
    <x v="12"/>
    <s v="Data Distillation Lead"/>
    <s v="C"/>
    <s v="C2"/>
    <s v="India"/>
    <m/>
    <m/>
    <m/>
    <n v="1"/>
    <n v="1"/>
    <n v="1"/>
    <n v="1"/>
    <n v="1"/>
    <n v="1"/>
    <n v="1"/>
    <n v="1"/>
    <n v="1"/>
    <n v="1"/>
    <n v="1"/>
    <n v="1"/>
    <n v="1"/>
    <n v="1"/>
    <n v="1"/>
    <n v="1"/>
    <n v="1"/>
    <n v="1"/>
    <n v="18"/>
    <n v="378"/>
  </r>
  <r>
    <s v="GCP"/>
    <x v="12"/>
    <s v="Developer (GCP)"/>
    <s v="C"/>
    <s v="C1"/>
    <s v="India"/>
    <m/>
    <m/>
    <m/>
    <n v="1"/>
    <n v="1"/>
    <n v="1"/>
    <n v="1"/>
    <n v="1"/>
    <n v="1"/>
    <n v="1"/>
    <n v="1"/>
    <n v="1"/>
    <n v="1"/>
    <n v="1"/>
    <n v="1"/>
    <n v="1"/>
    <n v="1"/>
    <n v="1"/>
    <n v="1"/>
    <n v="1"/>
    <m/>
    <n v="17"/>
    <n v="357"/>
  </r>
  <r>
    <s v="GCP"/>
    <x v="12"/>
    <s v="Developer (GCP)"/>
    <s v="B"/>
    <s v="B2"/>
    <s v="India"/>
    <m/>
    <m/>
    <m/>
    <n v="1"/>
    <n v="2"/>
    <n v="2"/>
    <n v="2"/>
    <n v="2"/>
    <n v="2"/>
    <n v="2"/>
    <n v="2"/>
    <n v="2"/>
    <n v="2"/>
    <n v="2"/>
    <n v="2"/>
    <n v="2"/>
    <n v="2"/>
    <n v="2"/>
    <n v="2"/>
    <n v="2"/>
    <n v="1"/>
    <n v="34"/>
    <n v="714"/>
  </r>
  <r>
    <s v="GCP"/>
    <x v="12"/>
    <s v="Developer (GCP)/ Tester"/>
    <s v="B"/>
    <s v="B1"/>
    <s v="India"/>
    <m/>
    <m/>
    <m/>
    <n v="2.5"/>
    <n v="3"/>
    <n v="3"/>
    <n v="3"/>
    <n v="3"/>
    <n v="3"/>
    <n v="3"/>
    <n v="3"/>
    <n v="3"/>
    <n v="3"/>
    <n v="3"/>
    <n v="3"/>
    <n v="3"/>
    <n v="3"/>
    <n v="3"/>
    <n v="3"/>
    <n v="2"/>
    <n v="1"/>
    <n v="50.5"/>
    <n v="1060.5"/>
  </r>
  <r>
    <s v="GCP"/>
    <x v="12"/>
    <s v="Developer (GCP)/ Tester"/>
    <s v="A"/>
    <s v="A5"/>
    <s v="India"/>
    <m/>
    <m/>
    <m/>
    <n v="2"/>
    <n v="3"/>
    <n v="3"/>
    <n v="3"/>
    <n v="3"/>
    <n v="3"/>
    <n v="3"/>
    <n v="3"/>
    <n v="3"/>
    <n v="3"/>
    <n v="3"/>
    <n v="3"/>
    <n v="3"/>
    <n v="3"/>
    <n v="3"/>
    <n v="2"/>
    <n v="2"/>
    <n v="1"/>
    <n v="49"/>
    <n v="1029"/>
  </r>
  <r>
    <s v="GCP"/>
    <x v="12"/>
    <s v="Data Distillation Lead"/>
    <s v="C"/>
    <s v="C2"/>
    <s v="India"/>
    <m/>
    <m/>
    <m/>
    <m/>
    <n v="1"/>
    <n v="1"/>
    <n v="1"/>
    <n v="1"/>
    <n v="1"/>
    <n v="1"/>
    <n v="1"/>
    <n v="1"/>
    <n v="1"/>
    <n v="1"/>
    <n v="1"/>
    <n v="1"/>
    <n v="1"/>
    <n v="1"/>
    <n v="1"/>
    <n v="1"/>
    <n v="1"/>
    <n v="17"/>
    <n v="357"/>
  </r>
  <r>
    <s v="GCP"/>
    <x v="13"/>
    <s v="Developer (GCP)"/>
    <s v="C"/>
    <s v="C1"/>
    <s v="India"/>
    <m/>
    <m/>
    <m/>
    <m/>
    <n v="1"/>
    <n v="1"/>
    <n v="1"/>
    <n v="1"/>
    <n v="1"/>
    <n v="1"/>
    <n v="1"/>
    <n v="1"/>
    <n v="1"/>
    <n v="1"/>
    <n v="1"/>
    <n v="1"/>
    <n v="1"/>
    <n v="1"/>
    <n v="1"/>
    <n v="1"/>
    <m/>
    <n v="16"/>
    <n v="336"/>
  </r>
  <r>
    <s v="GCP"/>
    <x v="13"/>
    <s v="Developer (GCP)"/>
    <s v="B"/>
    <s v="B2"/>
    <s v="India"/>
    <m/>
    <m/>
    <m/>
    <m/>
    <n v="1"/>
    <n v="2"/>
    <n v="2"/>
    <n v="2"/>
    <n v="2"/>
    <n v="2"/>
    <n v="2"/>
    <n v="2"/>
    <n v="2"/>
    <n v="2"/>
    <n v="2"/>
    <n v="2"/>
    <n v="2"/>
    <n v="2"/>
    <n v="2"/>
    <n v="2"/>
    <n v="1"/>
    <n v="32"/>
    <n v="672"/>
  </r>
  <r>
    <s v="GCP"/>
    <x v="13"/>
    <s v="Developer (GCP)/ Tester"/>
    <s v="B"/>
    <s v="B1"/>
    <s v="India"/>
    <m/>
    <m/>
    <m/>
    <m/>
    <n v="2"/>
    <n v="3"/>
    <n v="3"/>
    <n v="3"/>
    <n v="3"/>
    <n v="3"/>
    <n v="3"/>
    <n v="3"/>
    <n v="3"/>
    <n v="3"/>
    <n v="3"/>
    <n v="3"/>
    <n v="3"/>
    <n v="3"/>
    <n v="3"/>
    <n v="2"/>
    <n v="1"/>
    <n v="47"/>
    <n v="987"/>
  </r>
  <r>
    <s v="GCP"/>
    <x v="13"/>
    <s v="Developer (GCP)/ Tester"/>
    <s v="A"/>
    <s v="A5"/>
    <s v="India"/>
    <m/>
    <m/>
    <m/>
    <m/>
    <n v="2"/>
    <n v="3"/>
    <n v="3"/>
    <n v="3"/>
    <n v="3"/>
    <n v="3"/>
    <n v="3"/>
    <n v="3"/>
    <n v="3"/>
    <n v="3"/>
    <n v="3"/>
    <n v="3"/>
    <n v="3"/>
    <n v="3"/>
    <n v="2"/>
    <n v="2"/>
    <n v="1"/>
    <n v="46"/>
    <n v="966"/>
  </r>
  <r>
    <s v="DCX"/>
    <x v="14"/>
    <s v="UI/UX Designer"/>
    <s v="C"/>
    <s v="C1"/>
    <s v="India"/>
    <m/>
    <m/>
    <m/>
    <n v="1"/>
    <n v="1"/>
    <n v="0.5"/>
    <m/>
    <m/>
    <m/>
    <m/>
    <m/>
    <m/>
    <m/>
    <m/>
    <m/>
    <m/>
    <m/>
    <m/>
    <m/>
    <m/>
    <m/>
    <n v="2.5"/>
    <n v="52.5"/>
  </r>
  <r>
    <s v="DCX"/>
    <x v="14"/>
    <s v="UI Developer"/>
    <s v="B"/>
    <s v="B2"/>
    <s v="India"/>
    <m/>
    <m/>
    <m/>
    <n v="1"/>
    <n v="1"/>
    <n v="0.5"/>
    <m/>
    <m/>
    <m/>
    <m/>
    <m/>
    <m/>
    <m/>
    <m/>
    <m/>
    <m/>
    <m/>
    <m/>
    <m/>
    <m/>
    <m/>
    <n v="2.5"/>
    <n v="52.5"/>
  </r>
  <r>
    <s v="AI&amp;A"/>
    <x v="0"/>
    <s v="Offshore Reporting Lead"/>
    <s v="C"/>
    <s v="C2"/>
    <s v="India"/>
    <m/>
    <n v="1"/>
    <n v="1"/>
    <n v="1"/>
    <n v="1"/>
    <n v="1"/>
    <n v="1"/>
    <n v="1"/>
    <n v="1"/>
    <n v="1"/>
    <n v="1"/>
    <n v="1"/>
    <n v="1"/>
    <n v="1"/>
    <n v="1"/>
    <n v="1"/>
    <n v="1"/>
    <n v="1"/>
    <n v="1"/>
    <n v="1"/>
    <n v="1"/>
    <n v="20"/>
    <n v="420"/>
  </r>
  <r>
    <s v="AI&amp;A"/>
    <x v="15"/>
    <s v="Report Developer"/>
    <s v="C"/>
    <s v="C1"/>
    <s v="India"/>
    <m/>
    <m/>
    <m/>
    <m/>
    <n v="1"/>
    <n v="1"/>
    <n v="1"/>
    <n v="1"/>
    <n v="1"/>
    <n v="1"/>
    <n v="1"/>
    <n v="1"/>
    <n v="1"/>
    <n v="1"/>
    <n v="1"/>
    <n v="1"/>
    <n v="1"/>
    <n v="1"/>
    <n v="1"/>
    <n v="1"/>
    <n v="1"/>
    <n v="17"/>
    <n v="357"/>
  </r>
  <r>
    <s v="AI&amp;A"/>
    <x v="16"/>
    <s v="Report Developer"/>
    <s v="C"/>
    <s v="C1"/>
    <s v="India"/>
    <m/>
    <m/>
    <n v="1"/>
    <n v="1"/>
    <n v="1"/>
    <n v="1"/>
    <n v="1"/>
    <n v="1"/>
    <n v="1"/>
    <n v="1"/>
    <n v="1"/>
    <n v="1"/>
    <n v="1"/>
    <n v="1"/>
    <n v="1"/>
    <n v="1"/>
    <n v="1"/>
    <n v="1"/>
    <n v="1"/>
    <n v="1"/>
    <n v="1"/>
    <n v="19"/>
    <n v="399"/>
  </r>
  <r>
    <s v="AI&amp;A"/>
    <x v="16"/>
    <s v="Report Developer"/>
    <s v="B"/>
    <s v="B2"/>
    <s v="India"/>
    <m/>
    <m/>
    <n v="1"/>
    <n v="1"/>
    <n v="1"/>
    <n v="1"/>
    <n v="1"/>
    <n v="1"/>
    <n v="1"/>
    <n v="1"/>
    <n v="1"/>
    <n v="1"/>
    <n v="1"/>
    <n v="1"/>
    <n v="1"/>
    <n v="1"/>
    <n v="1"/>
    <n v="1"/>
    <n v="1"/>
    <n v="1"/>
    <n v="1"/>
    <n v="19"/>
    <n v="399"/>
  </r>
  <r>
    <s v="AI&amp;A"/>
    <x v="16"/>
    <s v="Report Developer / Tester"/>
    <s v="B"/>
    <s v="B1"/>
    <s v="India"/>
    <m/>
    <m/>
    <m/>
    <n v="1"/>
    <n v="1"/>
    <n v="1"/>
    <n v="1"/>
    <n v="1"/>
    <n v="1"/>
    <n v="1"/>
    <n v="1"/>
    <n v="1"/>
    <n v="1"/>
    <n v="1"/>
    <n v="1"/>
    <n v="1"/>
    <n v="1"/>
    <n v="1"/>
    <n v="1"/>
    <n v="1"/>
    <n v="1"/>
    <n v="18"/>
    <n v="378"/>
  </r>
  <r>
    <s v="AI&amp;A"/>
    <x v="16"/>
    <s v="Report Developer / Tester"/>
    <s v="A"/>
    <s v="A5"/>
    <s v="India"/>
    <m/>
    <m/>
    <m/>
    <n v="1"/>
    <n v="2"/>
    <n v="2"/>
    <n v="2"/>
    <n v="2"/>
    <n v="2"/>
    <n v="2"/>
    <n v="2"/>
    <n v="2"/>
    <n v="2"/>
    <n v="2"/>
    <n v="2"/>
    <n v="2"/>
    <n v="2"/>
    <n v="2"/>
    <n v="2"/>
    <n v="1"/>
    <n v="1"/>
    <n v="33"/>
    <n v="693"/>
  </r>
  <r>
    <s v="AI&amp;A"/>
    <x v="17"/>
    <s v="Report Developer"/>
    <s v="C"/>
    <s v="C1"/>
    <s v="India"/>
    <m/>
    <m/>
    <n v="1"/>
    <n v="1"/>
    <n v="1"/>
    <n v="1"/>
    <n v="1"/>
    <n v="1"/>
    <n v="1"/>
    <n v="1"/>
    <n v="1"/>
    <n v="1"/>
    <n v="1"/>
    <n v="1"/>
    <n v="1"/>
    <n v="1"/>
    <n v="1"/>
    <n v="1"/>
    <n v="1"/>
    <n v="1"/>
    <n v="1"/>
    <n v="19"/>
    <n v="399"/>
  </r>
  <r>
    <s v="AI&amp;A"/>
    <x v="17"/>
    <s v="Report Developer"/>
    <s v="B"/>
    <s v="B2"/>
    <s v="India"/>
    <m/>
    <m/>
    <n v="1"/>
    <n v="1"/>
    <n v="1"/>
    <n v="1"/>
    <n v="1"/>
    <n v="1"/>
    <n v="1"/>
    <n v="1"/>
    <n v="1"/>
    <n v="1"/>
    <n v="1"/>
    <n v="1"/>
    <n v="1"/>
    <n v="1"/>
    <n v="1"/>
    <n v="1"/>
    <n v="1"/>
    <n v="1"/>
    <n v="1"/>
    <n v="19"/>
    <n v="399"/>
  </r>
  <r>
    <s v="AI&amp;A"/>
    <x v="17"/>
    <s v="Report Developer / Tester"/>
    <s v="B"/>
    <s v="B1"/>
    <s v="India"/>
    <m/>
    <m/>
    <n v="1"/>
    <n v="2"/>
    <n v="2"/>
    <n v="2"/>
    <n v="2"/>
    <n v="2"/>
    <n v="2"/>
    <n v="2"/>
    <n v="2"/>
    <n v="2"/>
    <n v="2"/>
    <n v="2"/>
    <n v="2"/>
    <n v="2"/>
    <n v="2"/>
    <n v="2"/>
    <n v="2"/>
    <n v="2"/>
    <n v="1"/>
    <n v="36"/>
    <n v="756"/>
  </r>
  <r>
    <s v="AI&amp;A"/>
    <x v="17"/>
    <s v="Report Developer / Tester"/>
    <s v="A"/>
    <s v="A5"/>
    <s v="India"/>
    <m/>
    <m/>
    <m/>
    <n v="1"/>
    <n v="2"/>
    <n v="2"/>
    <n v="2"/>
    <n v="2"/>
    <n v="2"/>
    <n v="2"/>
    <n v="2"/>
    <n v="2"/>
    <n v="2"/>
    <n v="2"/>
    <n v="2"/>
    <n v="2"/>
    <n v="2"/>
    <n v="2"/>
    <n v="2"/>
    <n v="1"/>
    <n v="1"/>
    <n v="33"/>
    <n v="693"/>
  </r>
  <r>
    <s v="Testing"/>
    <x v="2"/>
    <s v="Test Lead"/>
    <s v="C"/>
    <s v="C1"/>
    <s v="India"/>
    <m/>
    <n v="1"/>
    <n v="1"/>
    <n v="1"/>
    <n v="1"/>
    <n v="1"/>
    <n v="1"/>
    <n v="1"/>
    <n v="1"/>
    <n v="1"/>
    <n v="1"/>
    <n v="1"/>
    <n v="1"/>
    <n v="1"/>
    <n v="1"/>
    <n v="1"/>
    <n v="1"/>
    <n v="1"/>
    <n v="1"/>
    <n v="1"/>
    <m/>
    <n v="19"/>
    <n v="399"/>
  </r>
  <r>
    <s v="Testing"/>
    <x v="2"/>
    <s v="Sr Testers"/>
    <s v="B"/>
    <s v="B2"/>
    <s v="India"/>
    <m/>
    <n v="1"/>
    <n v="1"/>
    <n v="1"/>
    <n v="1"/>
    <n v="1"/>
    <n v="1"/>
    <n v="1"/>
    <n v="1"/>
    <n v="1"/>
    <n v="1"/>
    <n v="1"/>
    <n v="1"/>
    <n v="1"/>
    <n v="1"/>
    <n v="1"/>
    <n v="1"/>
    <n v="1"/>
    <n v="1"/>
    <n v="1"/>
    <m/>
    <n v="19"/>
    <n v="399"/>
  </r>
  <r>
    <s v="Testing"/>
    <x v="2"/>
    <s v="Tester"/>
    <s v="B"/>
    <s v="B1"/>
    <s v="India"/>
    <m/>
    <n v="1"/>
    <n v="1"/>
    <n v="1"/>
    <n v="1"/>
    <n v="1"/>
    <n v="1"/>
    <n v="1"/>
    <n v="1"/>
    <n v="1"/>
    <n v="1"/>
    <n v="1"/>
    <n v="1"/>
    <n v="1"/>
    <n v="1"/>
    <n v="1"/>
    <n v="1"/>
    <n v="1"/>
    <n v="1"/>
    <n v="1"/>
    <m/>
    <n v="19"/>
    <n v="399"/>
  </r>
  <r>
    <s v="Testing"/>
    <x v="2"/>
    <s v="Jr Tesers"/>
    <s v="A"/>
    <s v="A5"/>
    <s v="India"/>
    <m/>
    <m/>
    <n v="1"/>
    <n v="2"/>
    <n v="4"/>
    <n v="4"/>
    <n v="4"/>
    <n v="4"/>
    <n v="4"/>
    <n v="4"/>
    <n v="3"/>
    <n v="3"/>
    <n v="3"/>
    <n v="3"/>
    <n v="3"/>
    <n v="3"/>
    <n v="3"/>
    <n v="3"/>
    <n v="3"/>
    <n v="1"/>
    <m/>
    <n v="55"/>
    <n v="115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s v="NA I&amp;D"/>
    <s v="Governance"/>
    <s v="Engagement Lead"/>
    <s v="D"/>
    <x v="0"/>
    <x v="0"/>
    <n v="1"/>
    <n v="1"/>
    <n v="1"/>
    <n v="1"/>
    <n v="1"/>
    <n v="1"/>
    <n v="1"/>
    <n v="1"/>
    <n v="1"/>
    <n v="1"/>
    <n v="1"/>
    <n v="1"/>
    <n v="1"/>
    <n v="1"/>
    <n v="1"/>
    <n v="1"/>
    <n v="1"/>
    <n v="1"/>
    <n v="1"/>
    <n v="1"/>
    <n v="0.5"/>
    <n v="20.5"/>
    <n v="430.5"/>
  </r>
  <r>
    <s v="GCP"/>
    <s v="Governance"/>
    <s v="Offshore Delivery Lead"/>
    <s v="E"/>
    <x v="1"/>
    <x v="1"/>
    <n v="1"/>
    <n v="1"/>
    <n v="1"/>
    <n v="1"/>
    <n v="1"/>
    <n v="1"/>
    <n v="1"/>
    <n v="1"/>
    <n v="1"/>
    <n v="1"/>
    <n v="1"/>
    <n v="1"/>
    <n v="1"/>
    <n v="1"/>
    <n v="1"/>
    <n v="1"/>
    <n v="1"/>
    <n v="1"/>
    <n v="1"/>
    <n v="1"/>
    <n v="0.5"/>
    <n v="20.5"/>
    <n v="430.5"/>
  </r>
  <r>
    <s v="NA I&amp;D"/>
    <s v="Architecture"/>
    <s v="Data Architect"/>
    <s v="C"/>
    <x v="2"/>
    <x v="0"/>
    <n v="1"/>
    <n v="1"/>
    <n v="1"/>
    <n v="1"/>
    <n v="1"/>
    <n v="1"/>
    <n v="1"/>
    <n v="1"/>
    <n v="1"/>
    <n v="1"/>
    <n v="1"/>
    <n v="1"/>
    <n v="1"/>
    <n v="1"/>
    <n v="1"/>
    <n v="1"/>
    <n v="1"/>
    <n v="1"/>
    <n v="1"/>
    <n v="1"/>
    <m/>
    <n v="20"/>
    <n v="420"/>
  </r>
  <r>
    <s v="GCP"/>
    <s v="Architecture"/>
    <s v="Solution Architect"/>
    <s v="D"/>
    <x v="0"/>
    <x v="1"/>
    <n v="1"/>
    <n v="1"/>
    <n v="1"/>
    <n v="1"/>
    <n v="1"/>
    <n v="1"/>
    <n v="1"/>
    <n v="1"/>
    <n v="1"/>
    <n v="1"/>
    <n v="1"/>
    <n v="1"/>
    <n v="1"/>
    <n v="1"/>
    <n v="1"/>
    <n v="1"/>
    <n v="1"/>
    <n v="1"/>
    <n v="1"/>
    <n v="1"/>
    <m/>
    <n v="20"/>
    <n v="420"/>
  </r>
  <r>
    <s v="NA I&amp;D"/>
    <s v="Architecture"/>
    <s v="Platform/Cloud Architect"/>
    <s v="C"/>
    <x v="2"/>
    <x v="0"/>
    <n v="0.75"/>
    <n v="1"/>
    <n v="1"/>
    <n v="1"/>
    <m/>
    <m/>
    <m/>
    <m/>
    <m/>
    <m/>
    <m/>
    <m/>
    <m/>
    <m/>
    <m/>
    <m/>
    <m/>
    <m/>
    <m/>
    <m/>
    <m/>
    <n v="3.75"/>
    <n v="78.75"/>
  </r>
  <r>
    <s v="GCP"/>
    <s v="Architecture"/>
    <s v="Platform/Cloud Architect"/>
    <s v="D"/>
    <x v="3"/>
    <x v="1"/>
    <n v="1"/>
    <n v="1"/>
    <n v="1"/>
    <n v="1"/>
    <n v="1"/>
    <n v="1"/>
    <n v="1"/>
    <n v="1"/>
    <n v="1"/>
    <n v="1"/>
    <n v="1"/>
    <n v="1"/>
    <n v="1"/>
    <n v="1"/>
    <n v="1"/>
    <n v="1"/>
    <n v="1"/>
    <n v="1"/>
    <n v="1"/>
    <n v="1"/>
    <m/>
    <n v="20"/>
    <n v="420"/>
  </r>
  <r>
    <s v="Testing"/>
    <s v="Quality Assurance"/>
    <s v="QA Lead"/>
    <s v="C"/>
    <x v="2"/>
    <x v="0"/>
    <m/>
    <n v="1"/>
    <n v="1"/>
    <n v="1"/>
    <n v="1"/>
    <n v="1"/>
    <n v="1"/>
    <n v="1"/>
    <n v="1"/>
    <n v="1"/>
    <n v="1"/>
    <n v="1"/>
    <n v="1"/>
    <n v="1"/>
    <n v="1"/>
    <n v="1"/>
    <n v="1"/>
    <n v="1"/>
    <n v="1"/>
    <n v="1"/>
    <m/>
    <n v="19"/>
    <n v="399"/>
  </r>
  <r>
    <s v="NA I&amp;D"/>
    <s v="Requrements"/>
    <s v="Lead Analyst"/>
    <s v="C"/>
    <x v="4"/>
    <x v="0"/>
    <m/>
    <n v="1"/>
    <n v="1"/>
    <n v="1"/>
    <n v="1"/>
    <n v="1"/>
    <n v="1"/>
    <n v="1"/>
    <n v="1"/>
    <n v="1"/>
    <n v="1"/>
    <n v="1"/>
    <n v="1"/>
    <n v="1"/>
    <n v="1"/>
    <n v="1"/>
    <n v="1"/>
    <n v="1"/>
    <n v="1"/>
    <n v="1"/>
    <m/>
    <n v="19"/>
    <n v="399"/>
  </r>
  <r>
    <s v="NA I&amp;D"/>
    <s v="Requrements"/>
    <s v="Data Analyst 1"/>
    <s v="B"/>
    <x v="5"/>
    <x v="0"/>
    <m/>
    <n v="1"/>
    <n v="1"/>
    <n v="1"/>
    <n v="1"/>
    <n v="1"/>
    <n v="1"/>
    <n v="1"/>
    <n v="1"/>
    <n v="1"/>
    <n v="1"/>
    <n v="1"/>
    <n v="1"/>
    <n v="1"/>
    <n v="1"/>
    <n v="1"/>
    <n v="1"/>
    <n v="1"/>
    <n v="1"/>
    <n v="1"/>
    <n v="1"/>
    <n v="20"/>
    <n v="420"/>
  </r>
  <r>
    <s v="GCP"/>
    <s v="Requrements"/>
    <s v="Data Analyst 2"/>
    <s v="B"/>
    <x v="5"/>
    <x v="1"/>
    <m/>
    <n v="1"/>
    <n v="1"/>
    <n v="1"/>
    <n v="1"/>
    <n v="1"/>
    <n v="1"/>
    <n v="1"/>
    <n v="1"/>
    <n v="1"/>
    <n v="1"/>
    <n v="1"/>
    <n v="1"/>
    <n v="1"/>
    <n v="1"/>
    <n v="1"/>
    <n v="1"/>
    <n v="1"/>
    <n v="1"/>
    <n v="1"/>
    <m/>
    <n v="19"/>
    <n v="399"/>
  </r>
  <r>
    <s v="GCP"/>
    <s v="Requrements"/>
    <s v="Data Analyst 3"/>
    <s v="B"/>
    <x v="6"/>
    <x v="1"/>
    <m/>
    <n v="1"/>
    <n v="1"/>
    <n v="1"/>
    <n v="1"/>
    <n v="1"/>
    <n v="1"/>
    <n v="1"/>
    <n v="1"/>
    <n v="1"/>
    <n v="1"/>
    <n v="1"/>
    <n v="1"/>
    <n v="1"/>
    <n v="1"/>
    <n v="1"/>
    <n v="1"/>
    <n v="1"/>
    <n v="1"/>
    <n v="1"/>
    <n v="1"/>
    <n v="20"/>
    <n v="420"/>
  </r>
  <r>
    <s v="GCP"/>
    <s v="Platform &amp; DevOps"/>
    <s v="DevOps SME"/>
    <s v="C"/>
    <x v="4"/>
    <x v="1"/>
    <m/>
    <n v="0.5"/>
    <n v="1"/>
    <n v="1"/>
    <n v="1"/>
    <n v="1"/>
    <n v="1"/>
    <n v="1"/>
    <n v="1"/>
    <n v="1"/>
    <n v="1"/>
    <n v="1"/>
    <n v="1"/>
    <n v="1"/>
    <n v="1"/>
    <n v="1"/>
    <n v="1"/>
    <n v="1"/>
    <n v="1"/>
    <n v="1"/>
    <m/>
    <n v="18.5"/>
    <n v="388.5"/>
  </r>
  <r>
    <s v="IDEA"/>
    <s v="Platform &amp; DevOps"/>
    <s v="IDEA SME"/>
    <s v="E"/>
    <x v="1"/>
    <x v="1"/>
    <m/>
    <n v="1"/>
    <n v="1"/>
    <n v="1"/>
    <n v="1"/>
    <n v="1"/>
    <n v="1"/>
    <n v="1"/>
    <n v="1"/>
    <n v="1"/>
    <n v="1"/>
    <n v="1"/>
    <n v="1"/>
    <m/>
    <m/>
    <m/>
    <m/>
    <m/>
    <m/>
    <m/>
    <m/>
    <n v="12"/>
    <n v="252"/>
  </r>
  <r>
    <s v="IDEA"/>
    <s v="Platform &amp; DevOps"/>
    <s v="IDEA SME"/>
    <s v="B"/>
    <x v="5"/>
    <x v="1"/>
    <m/>
    <n v="1"/>
    <n v="1"/>
    <n v="1"/>
    <n v="1"/>
    <n v="1"/>
    <n v="1"/>
    <n v="1"/>
    <n v="1"/>
    <n v="1"/>
    <n v="1"/>
    <n v="1"/>
    <n v="1"/>
    <n v="1"/>
    <n v="1"/>
    <n v="1"/>
    <n v="1"/>
    <n v="1"/>
    <n v="1"/>
    <n v="1"/>
    <m/>
    <n v="19"/>
    <n v="399"/>
  </r>
  <r>
    <s v="NA I&amp;D"/>
    <s v="Reverse Engineering"/>
    <s v="ETL SME (Inf + TD)"/>
    <s v="B"/>
    <x v="5"/>
    <x v="0"/>
    <m/>
    <n v="1"/>
    <n v="1"/>
    <n v="1"/>
    <n v="1"/>
    <n v="1"/>
    <n v="1"/>
    <n v="1"/>
    <n v="1"/>
    <n v="1"/>
    <n v="1"/>
    <n v="1"/>
    <n v="1"/>
    <n v="1"/>
    <n v="1"/>
    <n v="1"/>
    <n v="1"/>
    <m/>
    <m/>
    <m/>
    <m/>
    <n v="16"/>
    <n v="336"/>
  </r>
  <r>
    <s v="EDE"/>
    <s v="Reverse Engineering"/>
    <s v="Teradata SME"/>
    <s v="C"/>
    <x v="2"/>
    <x v="1"/>
    <m/>
    <n v="1"/>
    <n v="1"/>
    <n v="1"/>
    <n v="1"/>
    <n v="1"/>
    <n v="1"/>
    <n v="1"/>
    <n v="1"/>
    <n v="1"/>
    <n v="1"/>
    <n v="1"/>
    <n v="1"/>
    <n v="1"/>
    <n v="1"/>
    <n v="1"/>
    <n v="1"/>
    <n v="1"/>
    <n v="1"/>
    <n v="1"/>
    <m/>
    <n v="19"/>
    <n v="399"/>
  </r>
  <r>
    <s v="EDE"/>
    <s v="Reverse Engineering"/>
    <s v="Informatica SME"/>
    <s v="C"/>
    <x v="4"/>
    <x v="1"/>
    <m/>
    <n v="1"/>
    <n v="1"/>
    <n v="1"/>
    <n v="1"/>
    <n v="1"/>
    <n v="1"/>
    <n v="1"/>
    <n v="1"/>
    <n v="1"/>
    <n v="1"/>
    <n v="1"/>
    <n v="1"/>
    <n v="1"/>
    <n v="1"/>
    <n v="1"/>
    <n v="1"/>
    <m/>
    <m/>
    <m/>
    <m/>
    <n v="16"/>
    <n v="336"/>
  </r>
  <r>
    <s v="EDE"/>
    <s v="Reverse Engineering"/>
    <s v="Informatica SME"/>
    <s v="B"/>
    <x v="6"/>
    <x v="1"/>
    <m/>
    <n v="1"/>
    <n v="1"/>
    <n v="1"/>
    <n v="1"/>
    <n v="1"/>
    <n v="1"/>
    <n v="1"/>
    <n v="1"/>
    <n v="1"/>
    <n v="1"/>
    <n v="1"/>
    <n v="1"/>
    <n v="1"/>
    <n v="1"/>
    <n v="1"/>
    <n v="1"/>
    <n v="1"/>
    <n v="1"/>
    <n v="1"/>
    <m/>
    <n v="19"/>
    <n v="399"/>
  </r>
  <r>
    <s v="GCP"/>
    <s v="Schema Migration"/>
    <s v="Schema Migration Lead"/>
    <s v="C"/>
    <x v="2"/>
    <x v="1"/>
    <m/>
    <n v="0.5"/>
    <n v="1"/>
    <n v="1"/>
    <n v="1"/>
    <n v="1"/>
    <n v="1"/>
    <n v="1"/>
    <n v="1"/>
    <n v="1"/>
    <n v="1"/>
    <n v="1"/>
    <n v="1"/>
    <n v="1"/>
    <n v="1"/>
    <n v="1"/>
    <n v="1"/>
    <n v="1"/>
    <n v="1"/>
    <m/>
    <m/>
    <n v="17.5"/>
    <n v="367.5"/>
  </r>
  <r>
    <s v="GCP"/>
    <s v="Schema Migration"/>
    <s v="Developer (GCP)"/>
    <s v="B"/>
    <x v="5"/>
    <x v="1"/>
    <m/>
    <m/>
    <n v="1"/>
    <n v="1"/>
    <n v="1"/>
    <n v="1"/>
    <n v="1"/>
    <n v="1"/>
    <n v="1"/>
    <n v="1"/>
    <n v="1"/>
    <n v="1"/>
    <n v="1"/>
    <n v="1"/>
    <n v="1"/>
    <n v="1"/>
    <n v="1"/>
    <n v="1"/>
    <n v="1"/>
    <n v="1"/>
    <m/>
    <n v="18"/>
    <n v="378"/>
  </r>
  <r>
    <s v="GCP"/>
    <s v="Schema Migration"/>
    <s v="Developer (GCP)"/>
    <s v="A"/>
    <x v="7"/>
    <x v="1"/>
    <m/>
    <m/>
    <n v="0.5"/>
    <n v="1"/>
    <n v="1"/>
    <n v="1"/>
    <n v="1"/>
    <n v="1"/>
    <n v="1"/>
    <n v="1"/>
    <n v="1"/>
    <n v="1"/>
    <n v="1"/>
    <n v="1"/>
    <n v="1"/>
    <n v="1"/>
    <n v="1"/>
    <n v="1"/>
    <n v="1"/>
    <n v="1"/>
    <m/>
    <n v="17.5"/>
    <n v="367.5"/>
  </r>
  <r>
    <s v="GCP"/>
    <s v="Data Migration 1"/>
    <s v="Data Migration Lead"/>
    <s v="C"/>
    <x v="2"/>
    <x v="1"/>
    <m/>
    <n v="0.5"/>
    <n v="1"/>
    <n v="1"/>
    <n v="1"/>
    <n v="1"/>
    <n v="1"/>
    <n v="1"/>
    <n v="1"/>
    <n v="1"/>
    <n v="1"/>
    <n v="1"/>
    <n v="1"/>
    <n v="1"/>
    <n v="1"/>
    <n v="1"/>
    <n v="1"/>
    <n v="1"/>
    <n v="1"/>
    <n v="1"/>
    <m/>
    <n v="18.5"/>
    <n v="388.5"/>
  </r>
  <r>
    <s v="NA I&amp;D"/>
    <s v="Data Migration 1"/>
    <s v="Developer (GCP)"/>
    <s v="B"/>
    <x v="5"/>
    <x v="0"/>
    <m/>
    <n v="0.5"/>
    <n v="1"/>
    <n v="1"/>
    <n v="1"/>
    <n v="1"/>
    <n v="1"/>
    <n v="1"/>
    <n v="1"/>
    <n v="1"/>
    <n v="1"/>
    <n v="1"/>
    <n v="1"/>
    <n v="1"/>
    <n v="1"/>
    <n v="1"/>
    <n v="1"/>
    <n v="1"/>
    <n v="1"/>
    <n v="1"/>
    <m/>
    <n v="18.5"/>
    <n v="388.5"/>
  </r>
  <r>
    <s v="GCP"/>
    <s v="Data Migration 1"/>
    <s v="Developer (GCP)/ Tester"/>
    <s v="B"/>
    <x v="6"/>
    <x v="1"/>
    <m/>
    <n v="0.5"/>
    <n v="1.5"/>
    <n v="2"/>
    <n v="2"/>
    <n v="2"/>
    <n v="2"/>
    <n v="2"/>
    <n v="2"/>
    <n v="2"/>
    <n v="2"/>
    <n v="2"/>
    <n v="2"/>
    <n v="2"/>
    <n v="2"/>
    <n v="2"/>
    <n v="2"/>
    <n v="2"/>
    <n v="2"/>
    <n v="1"/>
    <n v="1"/>
    <n v="36"/>
    <n v="756"/>
  </r>
  <r>
    <s v="GCP"/>
    <s v="Data Migration 1"/>
    <s v="Developer (GCP) "/>
    <s v="A"/>
    <x v="7"/>
    <x v="1"/>
    <m/>
    <n v="0.5"/>
    <n v="1.5"/>
    <n v="2"/>
    <n v="2"/>
    <n v="2"/>
    <n v="2"/>
    <n v="2"/>
    <n v="2"/>
    <n v="2"/>
    <n v="2"/>
    <n v="2"/>
    <n v="2"/>
    <n v="2"/>
    <n v="2"/>
    <n v="2"/>
    <n v="2"/>
    <n v="2"/>
    <n v="2"/>
    <n v="1"/>
    <n v="1"/>
    <n v="36"/>
    <n v="756"/>
  </r>
  <r>
    <s v="GCP"/>
    <s v="Data Migration 2"/>
    <s v="Data Migration Lead"/>
    <s v="C"/>
    <x v="4"/>
    <x v="1"/>
    <m/>
    <m/>
    <n v="0.5"/>
    <n v="1"/>
    <n v="1"/>
    <n v="1"/>
    <n v="1"/>
    <n v="1"/>
    <n v="1"/>
    <n v="1"/>
    <n v="1"/>
    <n v="1"/>
    <n v="1"/>
    <n v="1"/>
    <n v="1"/>
    <n v="1"/>
    <n v="1"/>
    <n v="1"/>
    <n v="1"/>
    <n v="1"/>
    <m/>
    <n v="17.5"/>
    <n v="367.5"/>
  </r>
  <r>
    <s v="NA I&amp;D"/>
    <s v="Data Migration 2"/>
    <s v="Developer (GCP)"/>
    <s v="B"/>
    <x v="5"/>
    <x v="0"/>
    <m/>
    <m/>
    <n v="0.5"/>
    <n v="1"/>
    <n v="1"/>
    <n v="1"/>
    <n v="1"/>
    <n v="1"/>
    <n v="1"/>
    <n v="1"/>
    <n v="1"/>
    <n v="1"/>
    <n v="1"/>
    <n v="1"/>
    <n v="1"/>
    <n v="1"/>
    <n v="1"/>
    <n v="1"/>
    <n v="1"/>
    <n v="1"/>
    <m/>
    <n v="17.5"/>
    <n v="367.5"/>
  </r>
  <r>
    <s v="GCP"/>
    <s v="Data Migration 2"/>
    <s v="Developer (GCP)/ Tester"/>
    <s v="B"/>
    <x v="6"/>
    <x v="1"/>
    <m/>
    <m/>
    <n v="0.5"/>
    <n v="1.5"/>
    <n v="3"/>
    <n v="3"/>
    <n v="3"/>
    <n v="3"/>
    <n v="3"/>
    <n v="3"/>
    <n v="3"/>
    <n v="3"/>
    <n v="3"/>
    <n v="3"/>
    <n v="3"/>
    <n v="3"/>
    <n v="3"/>
    <n v="3"/>
    <n v="3"/>
    <n v="2"/>
    <n v="1"/>
    <n v="50"/>
    <n v="1050"/>
  </r>
  <r>
    <s v="GCP"/>
    <s v="Data Migration 2"/>
    <s v="Developer (GCP) "/>
    <s v="A"/>
    <x v="7"/>
    <x v="1"/>
    <m/>
    <m/>
    <n v="0.5"/>
    <n v="1.5"/>
    <n v="2"/>
    <n v="2"/>
    <n v="2"/>
    <n v="2"/>
    <n v="2"/>
    <n v="2"/>
    <n v="2"/>
    <n v="2"/>
    <n v="2"/>
    <n v="2"/>
    <n v="2"/>
    <n v="2"/>
    <n v="2"/>
    <n v="2"/>
    <n v="2"/>
    <n v="2"/>
    <n v="1"/>
    <n v="35"/>
    <n v="735"/>
  </r>
  <r>
    <s v="GCP"/>
    <s v="Data Ingestion 1"/>
    <s v="Data Ingestion Lead"/>
    <s v="C"/>
    <x v="2"/>
    <x v="1"/>
    <m/>
    <n v="0.5"/>
    <n v="1"/>
    <n v="1"/>
    <n v="1"/>
    <n v="1"/>
    <n v="1"/>
    <n v="1"/>
    <n v="1"/>
    <n v="1"/>
    <n v="1"/>
    <n v="1"/>
    <n v="1"/>
    <n v="1"/>
    <n v="1"/>
    <n v="1"/>
    <n v="1"/>
    <n v="1"/>
    <n v="1"/>
    <m/>
    <m/>
    <n v="17.5"/>
    <n v="367.5"/>
  </r>
  <r>
    <s v="GCP"/>
    <s v="Data Ingestion 1"/>
    <s v="Developer (GCP)"/>
    <s v="B"/>
    <x v="5"/>
    <x v="1"/>
    <m/>
    <n v="0.5"/>
    <n v="2"/>
    <n v="2"/>
    <n v="2"/>
    <n v="2"/>
    <n v="2"/>
    <n v="2"/>
    <n v="2"/>
    <n v="2"/>
    <n v="2"/>
    <n v="2"/>
    <n v="2"/>
    <n v="2"/>
    <n v="2"/>
    <n v="2"/>
    <n v="2"/>
    <n v="2"/>
    <n v="2"/>
    <n v="2"/>
    <n v="1"/>
    <n v="37.5"/>
    <n v="787.5"/>
  </r>
  <r>
    <s v="GCP"/>
    <s v="Data Ingestion 1"/>
    <s v="Developer (GCP)/ Tester"/>
    <s v="B"/>
    <x v="6"/>
    <x v="1"/>
    <m/>
    <n v="0.5"/>
    <n v="1.5"/>
    <n v="2"/>
    <n v="2"/>
    <n v="2"/>
    <n v="2"/>
    <n v="2"/>
    <n v="2"/>
    <n v="2"/>
    <n v="2"/>
    <n v="2"/>
    <n v="2"/>
    <n v="2"/>
    <n v="2"/>
    <n v="2"/>
    <n v="2"/>
    <n v="2"/>
    <n v="2"/>
    <n v="1"/>
    <n v="1"/>
    <n v="36"/>
    <n v="756"/>
  </r>
  <r>
    <s v="GCP"/>
    <s v="Data Ingestion 1"/>
    <s v="Developer (GCP)/ Tester"/>
    <s v="A"/>
    <x v="7"/>
    <x v="1"/>
    <m/>
    <n v="0.5"/>
    <n v="1.5"/>
    <n v="2"/>
    <n v="2"/>
    <n v="2"/>
    <n v="2"/>
    <n v="2"/>
    <n v="2"/>
    <n v="2"/>
    <n v="2"/>
    <n v="2"/>
    <n v="2"/>
    <n v="2"/>
    <n v="2"/>
    <n v="2"/>
    <n v="2"/>
    <n v="2"/>
    <m/>
    <m/>
    <m/>
    <n v="32"/>
    <n v="672"/>
  </r>
  <r>
    <s v="GCP"/>
    <s v="Data Ingestion 2"/>
    <s v="Data Ingestion Lead"/>
    <s v="C"/>
    <x v="2"/>
    <x v="1"/>
    <m/>
    <m/>
    <m/>
    <n v="1"/>
    <n v="1"/>
    <n v="1"/>
    <n v="1"/>
    <n v="1"/>
    <n v="1"/>
    <n v="1"/>
    <n v="1"/>
    <n v="1"/>
    <n v="1"/>
    <n v="1"/>
    <n v="1"/>
    <n v="1"/>
    <n v="1"/>
    <n v="1"/>
    <n v="1"/>
    <m/>
    <m/>
    <n v="16"/>
    <n v="336"/>
  </r>
  <r>
    <s v="GCP"/>
    <s v="Data Ingestion 2"/>
    <s v="Developer (GCP)"/>
    <s v="B"/>
    <x v="5"/>
    <x v="1"/>
    <m/>
    <m/>
    <m/>
    <n v="1"/>
    <n v="2"/>
    <n v="2"/>
    <n v="2"/>
    <n v="2"/>
    <n v="2"/>
    <n v="2"/>
    <n v="2"/>
    <n v="2"/>
    <n v="2"/>
    <n v="2"/>
    <n v="2"/>
    <n v="1"/>
    <n v="1"/>
    <n v="1"/>
    <n v="1"/>
    <n v="1"/>
    <n v="1"/>
    <n v="29"/>
    <n v="609"/>
  </r>
  <r>
    <s v="GCP"/>
    <s v="Data Ingestion 2"/>
    <s v="Developer (GCP)/ Tester"/>
    <s v="B"/>
    <x v="6"/>
    <x v="1"/>
    <m/>
    <m/>
    <m/>
    <n v="1"/>
    <n v="2"/>
    <n v="2"/>
    <n v="2"/>
    <n v="2"/>
    <n v="2"/>
    <n v="2"/>
    <n v="2"/>
    <n v="2"/>
    <n v="2"/>
    <n v="2"/>
    <n v="2"/>
    <n v="2"/>
    <n v="2"/>
    <n v="1"/>
    <n v="1"/>
    <n v="1"/>
    <n v="1"/>
    <n v="31"/>
    <n v="651"/>
  </r>
  <r>
    <s v="GCP"/>
    <s v="Data Ingestion 2"/>
    <s v="Developer (GCP)/ Tester"/>
    <s v="A"/>
    <x v="7"/>
    <x v="1"/>
    <m/>
    <m/>
    <m/>
    <n v="1"/>
    <n v="2"/>
    <n v="2"/>
    <n v="2"/>
    <n v="2"/>
    <n v="2"/>
    <n v="2"/>
    <n v="2"/>
    <n v="2"/>
    <n v="2"/>
    <n v="2"/>
    <n v="2"/>
    <n v="2"/>
    <n v="2"/>
    <n v="2"/>
    <m/>
    <m/>
    <m/>
    <n v="29"/>
    <n v="609"/>
  </r>
  <r>
    <s v="GCP"/>
    <s v="Data Distillation 1"/>
    <s v="Data Distillation Lead"/>
    <s v="C"/>
    <x v="2"/>
    <x v="1"/>
    <m/>
    <m/>
    <n v="1"/>
    <n v="1"/>
    <n v="1"/>
    <n v="1"/>
    <n v="1"/>
    <n v="1"/>
    <n v="1"/>
    <n v="1"/>
    <n v="1"/>
    <n v="1"/>
    <n v="1"/>
    <n v="1"/>
    <n v="1"/>
    <n v="1"/>
    <n v="1"/>
    <n v="1"/>
    <n v="1"/>
    <n v="1"/>
    <m/>
    <n v="18"/>
    <n v="378"/>
  </r>
  <r>
    <s v="GCP"/>
    <s v="Data Distillation 1"/>
    <s v="Developer (GCP)"/>
    <s v="C"/>
    <x v="4"/>
    <x v="1"/>
    <m/>
    <m/>
    <m/>
    <m/>
    <m/>
    <m/>
    <m/>
    <m/>
    <m/>
    <m/>
    <m/>
    <m/>
    <m/>
    <m/>
    <m/>
    <m/>
    <m/>
    <m/>
    <m/>
    <m/>
    <m/>
    <n v="0"/>
    <n v="0"/>
  </r>
  <r>
    <s v="GCP"/>
    <s v="Data Distillation 1"/>
    <s v="Developer (GCP)"/>
    <s v="B"/>
    <x v="5"/>
    <x v="1"/>
    <m/>
    <m/>
    <n v="1"/>
    <n v="2"/>
    <n v="2"/>
    <n v="2"/>
    <n v="2"/>
    <n v="2"/>
    <n v="2"/>
    <n v="2"/>
    <n v="2"/>
    <n v="2"/>
    <n v="2"/>
    <n v="2"/>
    <n v="2"/>
    <n v="2"/>
    <n v="2"/>
    <n v="2"/>
    <n v="2"/>
    <n v="2"/>
    <n v="1"/>
    <n v="36"/>
    <n v="756"/>
  </r>
  <r>
    <s v="GCP"/>
    <s v="Data Distillation 1"/>
    <s v="Developer (GCP)/ Tester"/>
    <s v="B"/>
    <x v="6"/>
    <x v="1"/>
    <m/>
    <m/>
    <n v="1"/>
    <n v="2"/>
    <n v="2"/>
    <n v="2"/>
    <n v="2"/>
    <n v="2"/>
    <n v="2"/>
    <n v="2"/>
    <n v="2"/>
    <n v="2"/>
    <n v="2"/>
    <n v="2"/>
    <n v="2"/>
    <n v="2"/>
    <n v="2"/>
    <n v="2"/>
    <n v="2"/>
    <n v="2"/>
    <n v="1"/>
    <n v="36"/>
    <n v="756"/>
  </r>
  <r>
    <s v="GCP"/>
    <s v="Data Distillation 1"/>
    <s v="Developer (GCP)/ Tester"/>
    <s v="A"/>
    <x v="7"/>
    <x v="1"/>
    <m/>
    <m/>
    <n v="1"/>
    <n v="2"/>
    <n v="2"/>
    <n v="2"/>
    <n v="2"/>
    <n v="2"/>
    <n v="2"/>
    <n v="2"/>
    <n v="2"/>
    <n v="2"/>
    <n v="2"/>
    <n v="2"/>
    <n v="2"/>
    <n v="2"/>
    <n v="2"/>
    <n v="2"/>
    <n v="2"/>
    <n v="2"/>
    <n v="1"/>
    <n v="36"/>
    <n v="756"/>
  </r>
  <r>
    <s v="GCP"/>
    <s v="Data Distillation 2"/>
    <s v="Data Distillation Lead"/>
    <s v="C"/>
    <x v="2"/>
    <x v="1"/>
    <m/>
    <m/>
    <m/>
    <n v="1"/>
    <n v="1"/>
    <n v="1"/>
    <n v="1"/>
    <n v="1"/>
    <n v="1"/>
    <n v="1"/>
    <n v="1"/>
    <n v="1"/>
    <n v="1"/>
    <n v="1"/>
    <n v="1"/>
    <n v="1"/>
    <n v="1"/>
    <n v="1"/>
    <n v="1"/>
    <n v="1"/>
    <m/>
    <n v="17"/>
    <n v="357"/>
  </r>
  <r>
    <s v="GCP"/>
    <s v="Data Distillation 2"/>
    <s v="Developer (GCP)"/>
    <s v="C"/>
    <x v="4"/>
    <x v="1"/>
    <m/>
    <m/>
    <m/>
    <m/>
    <m/>
    <m/>
    <m/>
    <m/>
    <m/>
    <m/>
    <m/>
    <m/>
    <m/>
    <m/>
    <m/>
    <m/>
    <m/>
    <m/>
    <m/>
    <m/>
    <m/>
    <n v="0"/>
    <n v="0"/>
  </r>
  <r>
    <s v="GCP"/>
    <s v="Data Distillation 2"/>
    <s v="Developer (GCP)"/>
    <s v="B"/>
    <x v="5"/>
    <x v="1"/>
    <m/>
    <m/>
    <m/>
    <n v="1"/>
    <n v="2"/>
    <n v="2"/>
    <n v="2"/>
    <n v="2"/>
    <n v="2"/>
    <n v="2"/>
    <n v="2"/>
    <n v="2"/>
    <n v="2"/>
    <n v="2"/>
    <n v="2"/>
    <n v="2"/>
    <n v="2"/>
    <n v="2"/>
    <n v="2"/>
    <n v="2"/>
    <n v="1"/>
    <n v="34"/>
    <n v="714"/>
  </r>
  <r>
    <s v="GCP"/>
    <s v="Data Distillation 2"/>
    <s v="Developer (GCP)/ Tester"/>
    <s v="B"/>
    <x v="6"/>
    <x v="1"/>
    <m/>
    <m/>
    <m/>
    <n v="1"/>
    <n v="2"/>
    <n v="2"/>
    <n v="2"/>
    <n v="2"/>
    <n v="2"/>
    <n v="2"/>
    <n v="2"/>
    <n v="2"/>
    <n v="2"/>
    <n v="2"/>
    <n v="2"/>
    <n v="2"/>
    <n v="2"/>
    <n v="2"/>
    <n v="2"/>
    <n v="2"/>
    <n v="1"/>
    <n v="34"/>
    <n v="714"/>
  </r>
  <r>
    <s v="GCP"/>
    <s v="Data Distillation 2"/>
    <s v="Developer (GCP)/ Tester"/>
    <s v="A"/>
    <x v="7"/>
    <x v="1"/>
    <m/>
    <m/>
    <m/>
    <n v="1"/>
    <n v="2"/>
    <n v="2"/>
    <n v="2"/>
    <n v="2"/>
    <n v="2"/>
    <n v="2"/>
    <n v="2"/>
    <n v="2"/>
    <n v="2"/>
    <n v="2"/>
    <n v="2"/>
    <n v="2"/>
    <n v="2"/>
    <n v="2"/>
    <n v="2"/>
    <n v="2"/>
    <n v="1"/>
    <n v="34"/>
    <n v="714"/>
  </r>
  <r>
    <s v="GCP"/>
    <s v="Data Distillation 3"/>
    <s v="Data Distillation Lead"/>
    <s v="C"/>
    <x v="2"/>
    <x v="1"/>
    <m/>
    <m/>
    <m/>
    <m/>
    <n v="1"/>
    <n v="1"/>
    <n v="1"/>
    <n v="1"/>
    <n v="1"/>
    <n v="1"/>
    <n v="1"/>
    <n v="1"/>
    <n v="1"/>
    <n v="1"/>
    <n v="1"/>
    <n v="1"/>
    <n v="1"/>
    <n v="1"/>
    <n v="1"/>
    <n v="1"/>
    <m/>
    <n v="16"/>
    <n v="336"/>
  </r>
  <r>
    <s v="GCP"/>
    <s v="Data Distillation 3"/>
    <s v="Developer (GCP)"/>
    <s v="C"/>
    <x v="4"/>
    <x v="1"/>
    <m/>
    <m/>
    <m/>
    <m/>
    <m/>
    <m/>
    <m/>
    <m/>
    <m/>
    <m/>
    <m/>
    <m/>
    <m/>
    <m/>
    <m/>
    <m/>
    <m/>
    <m/>
    <m/>
    <m/>
    <m/>
    <n v="0"/>
    <n v="0"/>
  </r>
  <r>
    <s v="GCP"/>
    <s v="Data Distillation 3"/>
    <s v="Developer (GCP)"/>
    <s v="B"/>
    <x v="5"/>
    <x v="1"/>
    <m/>
    <m/>
    <m/>
    <m/>
    <n v="1"/>
    <n v="2"/>
    <n v="2"/>
    <n v="2"/>
    <n v="2"/>
    <n v="2"/>
    <n v="2"/>
    <n v="2"/>
    <n v="2"/>
    <n v="2"/>
    <n v="2"/>
    <n v="2"/>
    <n v="2"/>
    <n v="2"/>
    <n v="2"/>
    <n v="2"/>
    <n v="1"/>
    <n v="32"/>
    <n v="672"/>
  </r>
  <r>
    <s v="GCP"/>
    <s v="Data Distillation 3"/>
    <s v="Developer (GCP)/ Tester"/>
    <s v="B"/>
    <x v="6"/>
    <x v="1"/>
    <m/>
    <m/>
    <m/>
    <m/>
    <n v="1"/>
    <n v="2"/>
    <n v="2"/>
    <n v="2"/>
    <n v="2"/>
    <n v="2"/>
    <n v="2"/>
    <n v="2"/>
    <n v="2"/>
    <n v="2"/>
    <n v="2"/>
    <n v="2"/>
    <n v="2"/>
    <n v="2"/>
    <n v="2"/>
    <n v="2"/>
    <n v="1"/>
    <n v="32"/>
    <n v="672"/>
  </r>
  <r>
    <s v="GCP"/>
    <s v="Data Distillation 3"/>
    <s v="Developer (GCP)/ Tester"/>
    <s v="A"/>
    <x v="7"/>
    <x v="1"/>
    <m/>
    <m/>
    <m/>
    <m/>
    <n v="1"/>
    <n v="2"/>
    <n v="2"/>
    <n v="2"/>
    <n v="2"/>
    <n v="2"/>
    <n v="2"/>
    <n v="2"/>
    <n v="2"/>
    <n v="2"/>
    <n v="2"/>
    <n v="2"/>
    <n v="2"/>
    <n v="2"/>
    <n v="2"/>
    <n v="2"/>
    <n v="1"/>
    <n v="32"/>
    <n v="672"/>
  </r>
  <r>
    <s v="DCX"/>
    <s v="UI Development"/>
    <s v="UI Developer/ Angular"/>
    <s v="B"/>
    <x v="5"/>
    <x v="1"/>
    <m/>
    <m/>
    <m/>
    <n v="0.5"/>
    <n v="1"/>
    <n v="0.5"/>
    <m/>
    <m/>
    <m/>
    <m/>
    <m/>
    <m/>
    <m/>
    <m/>
    <m/>
    <m/>
    <m/>
    <m/>
    <m/>
    <m/>
    <m/>
    <n v="2"/>
    <n v="42"/>
  </r>
  <r>
    <s v="DCX"/>
    <s v="UI Development"/>
    <s v="UI Developer/ Angular"/>
    <s v="B"/>
    <x v="5"/>
    <x v="1"/>
    <m/>
    <m/>
    <m/>
    <n v="0.5"/>
    <n v="1"/>
    <n v="0.5"/>
    <m/>
    <m/>
    <m/>
    <m/>
    <m/>
    <m/>
    <m/>
    <m/>
    <m/>
    <m/>
    <m/>
    <m/>
    <m/>
    <m/>
    <m/>
    <n v="2"/>
    <n v="42"/>
  </r>
  <r>
    <s v="AI&amp;A"/>
    <s v="Governance"/>
    <s v="Offshore Reporting Lead"/>
    <s v="C"/>
    <x v="2"/>
    <x v="1"/>
    <m/>
    <n v="1"/>
    <n v="1"/>
    <n v="1"/>
    <n v="1"/>
    <n v="1"/>
    <n v="1"/>
    <n v="1"/>
    <n v="1"/>
    <n v="1"/>
    <n v="1"/>
    <n v="1"/>
    <n v="1"/>
    <n v="1"/>
    <n v="1"/>
    <n v="1"/>
    <n v="1"/>
    <n v="1"/>
    <n v="1"/>
    <n v="1"/>
    <m/>
    <n v="19"/>
    <n v="399"/>
  </r>
  <r>
    <s v="AI&amp;A"/>
    <s v="Report Repoint (Q/T)"/>
    <s v="Report Developer"/>
    <s v="B"/>
    <x v="5"/>
    <x v="1"/>
    <m/>
    <m/>
    <m/>
    <n v="0.5"/>
    <n v="1"/>
    <n v="1"/>
    <n v="1"/>
    <n v="1"/>
    <n v="1"/>
    <n v="1"/>
    <n v="1"/>
    <n v="1"/>
    <n v="1"/>
    <n v="1"/>
    <n v="1"/>
    <n v="1"/>
    <n v="1"/>
    <n v="1"/>
    <n v="1"/>
    <n v="1"/>
    <n v="1"/>
    <n v="17.5"/>
    <n v="367.5"/>
  </r>
  <r>
    <s v="AI&amp;A"/>
    <s v="Report Repoint (SAP)"/>
    <s v="Report Developer"/>
    <s v="C"/>
    <x v="4"/>
    <x v="1"/>
    <m/>
    <m/>
    <n v="1"/>
    <n v="1"/>
    <n v="1"/>
    <n v="1"/>
    <n v="1"/>
    <n v="1"/>
    <n v="1"/>
    <n v="1"/>
    <n v="1"/>
    <n v="1"/>
    <n v="1"/>
    <n v="1"/>
    <n v="1"/>
    <n v="1"/>
    <n v="1"/>
    <n v="1"/>
    <n v="1"/>
    <n v="1"/>
    <m/>
    <n v="18"/>
    <n v="378"/>
  </r>
  <r>
    <s v="AI&amp;A"/>
    <s v="Report Repoint (SAP)"/>
    <s v="Report Developer"/>
    <s v="B"/>
    <x v="5"/>
    <x v="1"/>
    <m/>
    <m/>
    <n v="1"/>
    <n v="1"/>
    <n v="1"/>
    <n v="1"/>
    <n v="1"/>
    <n v="1"/>
    <n v="1"/>
    <n v="1"/>
    <n v="1"/>
    <n v="1"/>
    <n v="1"/>
    <n v="1"/>
    <n v="1"/>
    <n v="1"/>
    <n v="1"/>
    <n v="1"/>
    <n v="1"/>
    <n v="1"/>
    <n v="1"/>
    <n v="19"/>
    <n v="399"/>
  </r>
  <r>
    <s v="AI&amp;A"/>
    <s v="Report Repoint (SAP)"/>
    <s v="Report Developer / Tester"/>
    <s v="B"/>
    <x v="6"/>
    <x v="1"/>
    <m/>
    <m/>
    <m/>
    <n v="0.5"/>
    <n v="1"/>
    <n v="1"/>
    <n v="1"/>
    <n v="1"/>
    <n v="1"/>
    <n v="1"/>
    <n v="1"/>
    <n v="1"/>
    <n v="1"/>
    <n v="1"/>
    <n v="1"/>
    <n v="1"/>
    <n v="1"/>
    <n v="1"/>
    <n v="1"/>
    <n v="1"/>
    <n v="1"/>
    <n v="17.5"/>
    <n v="367.5"/>
  </r>
  <r>
    <s v="AI&amp;A"/>
    <s v="Report Repoint (SAP)"/>
    <s v="Report Developer / Tester"/>
    <s v="A"/>
    <x v="7"/>
    <x v="1"/>
    <m/>
    <m/>
    <m/>
    <n v="0.5"/>
    <n v="1"/>
    <n v="1.5"/>
    <n v="2"/>
    <n v="2"/>
    <n v="2"/>
    <n v="2"/>
    <n v="2"/>
    <n v="2"/>
    <n v="2"/>
    <n v="2"/>
    <n v="2"/>
    <n v="2"/>
    <n v="2"/>
    <n v="2"/>
    <n v="2"/>
    <n v="1"/>
    <n v="1"/>
    <n v="31"/>
    <n v="651"/>
  </r>
  <r>
    <s v="AI&amp;A"/>
    <s v="Report Repoint (Tibco)"/>
    <s v="Report Developer"/>
    <s v="C"/>
    <x v="4"/>
    <x v="1"/>
    <m/>
    <m/>
    <n v="0.5"/>
    <n v="1"/>
    <n v="1"/>
    <n v="1"/>
    <n v="1"/>
    <n v="1"/>
    <n v="1"/>
    <n v="1"/>
    <n v="1"/>
    <n v="1"/>
    <n v="1"/>
    <n v="1"/>
    <n v="1"/>
    <n v="1"/>
    <n v="1"/>
    <n v="1"/>
    <n v="1"/>
    <n v="1"/>
    <m/>
    <n v="17.5"/>
    <n v="367.5"/>
  </r>
  <r>
    <s v="AI&amp;A"/>
    <s v="Report Repoint (Tibco)"/>
    <s v="Report Developer"/>
    <s v="B"/>
    <x v="5"/>
    <x v="1"/>
    <m/>
    <m/>
    <n v="0.5"/>
    <n v="1"/>
    <n v="1"/>
    <n v="1"/>
    <n v="1"/>
    <n v="1"/>
    <n v="1"/>
    <n v="1"/>
    <n v="1"/>
    <n v="1"/>
    <n v="1"/>
    <n v="1"/>
    <n v="1"/>
    <n v="1"/>
    <n v="1"/>
    <n v="1"/>
    <n v="1"/>
    <n v="1"/>
    <n v="1"/>
    <n v="18.5"/>
    <n v="388.5"/>
  </r>
  <r>
    <s v="AI&amp;A"/>
    <s v="Report Repoint (Tibco)"/>
    <s v="Report Developer / Tester"/>
    <s v="B"/>
    <x v="6"/>
    <x v="1"/>
    <m/>
    <m/>
    <m/>
    <n v="1"/>
    <n v="1"/>
    <n v="1"/>
    <n v="1"/>
    <n v="1"/>
    <n v="1"/>
    <n v="1"/>
    <n v="1"/>
    <n v="1"/>
    <n v="1"/>
    <n v="1"/>
    <n v="1"/>
    <n v="1"/>
    <n v="1"/>
    <n v="1"/>
    <n v="1"/>
    <n v="1"/>
    <n v="1"/>
    <n v="18"/>
    <n v="378"/>
  </r>
  <r>
    <s v="AI&amp;A"/>
    <s v="Report Repoint (Tibco)"/>
    <s v="Report Developer / Tester"/>
    <s v="A"/>
    <x v="7"/>
    <x v="1"/>
    <m/>
    <m/>
    <m/>
    <n v="1"/>
    <n v="1"/>
    <n v="1.5"/>
    <n v="2"/>
    <n v="2"/>
    <n v="2"/>
    <n v="2"/>
    <n v="2"/>
    <n v="2"/>
    <n v="2"/>
    <n v="2"/>
    <n v="2"/>
    <n v="2"/>
    <n v="2"/>
    <n v="2"/>
    <n v="2"/>
    <n v="1"/>
    <n v="1"/>
    <n v="31.5"/>
    <n v="661.5"/>
  </r>
  <r>
    <s v="Testing"/>
    <s v="Quality Assurance"/>
    <s v="Test Lead"/>
    <s v="C"/>
    <x v="4"/>
    <x v="1"/>
    <m/>
    <n v="1"/>
    <n v="1"/>
    <n v="1"/>
    <n v="1"/>
    <n v="1"/>
    <n v="1"/>
    <n v="1"/>
    <n v="1"/>
    <n v="1"/>
    <n v="1"/>
    <n v="1"/>
    <n v="1"/>
    <n v="1"/>
    <n v="1"/>
    <n v="1"/>
    <n v="1"/>
    <n v="1"/>
    <n v="1"/>
    <n v="1"/>
    <m/>
    <n v="19"/>
    <n v="399"/>
  </r>
  <r>
    <s v="Testing"/>
    <s v="Quality Assurance"/>
    <s v="Sr Testers"/>
    <s v="B"/>
    <x v="5"/>
    <x v="1"/>
    <m/>
    <m/>
    <n v="1"/>
    <n v="1"/>
    <n v="2"/>
    <n v="2"/>
    <n v="2"/>
    <n v="2"/>
    <n v="2"/>
    <n v="2"/>
    <n v="2"/>
    <n v="2"/>
    <n v="2"/>
    <n v="2"/>
    <n v="2"/>
    <n v="1"/>
    <n v="1"/>
    <n v="2"/>
    <n v="1"/>
    <n v="1"/>
    <m/>
    <n v="30"/>
    <n v="630"/>
  </r>
  <r>
    <s v="Testing"/>
    <s v="Quality Assurance"/>
    <s v="Tester"/>
    <s v="B"/>
    <x v="6"/>
    <x v="1"/>
    <m/>
    <m/>
    <m/>
    <n v="2"/>
    <n v="2"/>
    <n v="2"/>
    <n v="2"/>
    <n v="2"/>
    <n v="2"/>
    <n v="2"/>
    <n v="2"/>
    <n v="2"/>
    <n v="2"/>
    <n v="2"/>
    <n v="2"/>
    <n v="2"/>
    <n v="1"/>
    <n v="1"/>
    <n v="1"/>
    <n v="1"/>
    <m/>
    <n v="30"/>
    <n v="630"/>
  </r>
  <r>
    <s v="Testing"/>
    <s v="Quality Assurance"/>
    <s v="Jr Tesers"/>
    <s v="A"/>
    <x v="7"/>
    <x v="1"/>
    <m/>
    <m/>
    <m/>
    <n v="1"/>
    <n v="2"/>
    <n v="2"/>
    <n v="2"/>
    <n v="2"/>
    <n v="2"/>
    <n v="2"/>
    <n v="2"/>
    <n v="2"/>
    <n v="2"/>
    <n v="2"/>
    <n v="2"/>
    <n v="2"/>
    <n v="2"/>
    <n v="2"/>
    <n v="2"/>
    <n v="1"/>
    <m/>
    <n v="32"/>
    <n v="6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8039DF-1E2A-4DC2-9047-7AFDF0519A74}"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2" firstHeaderRow="1" firstDataRow="1" firstDataCol="1"/>
  <pivotFields count="29">
    <pivotField showAll="0"/>
    <pivotField showAll="0"/>
    <pivotField showAll="0"/>
    <pivotField showAll="0"/>
    <pivotField axis="axisRow" showAll="0">
      <items count="9">
        <item x="7"/>
        <item x="6"/>
        <item x="5"/>
        <item x="4"/>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81" showAll="0"/>
    <pivotField dataField="1" numFmtId="181" showAll="0"/>
  </pivotFields>
  <rowFields count="1">
    <field x="4"/>
  </rowFields>
  <rowItems count="9">
    <i>
      <x/>
    </i>
    <i>
      <x v="1"/>
    </i>
    <i>
      <x v="2"/>
    </i>
    <i>
      <x v="3"/>
    </i>
    <i>
      <x v="4"/>
    </i>
    <i>
      <x v="5"/>
    </i>
    <i>
      <x v="6"/>
    </i>
    <i>
      <x v="7"/>
    </i>
    <i t="grand">
      <x/>
    </i>
  </rowItems>
  <colItems count="1">
    <i/>
  </colItems>
  <dataFields count="1">
    <dataField name="Sum of Total_x000a_Efforts"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0FC6C-5600-43A9-AE46-4D6445D96B2F}"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B17" firstHeaderRow="1" firstDataRow="1" firstDataCol="1"/>
  <pivotFields count="29">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81" showAll="0"/>
    <pivotField dataField="1" numFmtId="181" showAll="0"/>
  </pivotFields>
  <rowFields count="1">
    <field x="5"/>
  </rowFields>
  <rowItems count="3">
    <i>
      <x/>
    </i>
    <i>
      <x v="1"/>
    </i>
    <i t="grand">
      <x/>
    </i>
  </rowItems>
  <colItems count="1">
    <i/>
  </colItems>
  <dataFields count="1">
    <dataField name="Sum of Total" fld="28" showDataAs="percentOfTotal"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3E0629-193F-412A-B4DC-B81F6B3C1A9F}"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location ref="A3:F57" firstHeaderRow="1" firstDataRow="2" firstDataCol="2"/>
  <pivotFields count="29">
    <pivotField compact="0" outline="0" showAll="0" defaultSubtotal="0"/>
    <pivotField axis="axisRow" compact="0" outline="0" showAll="0" defaultSubtotal="0">
      <items count="20">
        <item x="1"/>
        <item x="12"/>
        <item x="13"/>
        <item x="14"/>
        <item x="10"/>
        <item x="11"/>
        <item x="7"/>
        <item x="8"/>
        <item x="9"/>
        <item x="0"/>
        <item x="4"/>
        <item x="2"/>
        <item x="16"/>
        <item x="17"/>
        <item x="18"/>
        <item x="3"/>
        <item x="5"/>
        <item x="6"/>
        <item x="15"/>
        <item x="19"/>
      </items>
    </pivotField>
    <pivotField axis="axisRow" compact="0" outline="0" showAll="0" defaultSubtotal="0">
      <items count="32">
        <item x="7"/>
        <item x="8"/>
        <item x="9"/>
        <item x="2"/>
        <item x="21"/>
        <item x="20"/>
        <item x="17"/>
        <item x="16"/>
        <item x="19"/>
        <item x="18"/>
        <item x="10"/>
        <item x="0"/>
        <item x="12"/>
        <item x="11"/>
        <item x="14"/>
        <item x="30"/>
        <item x="6"/>
        <item x="1"/>
        <item x="24"/>
        <item x="4"/>
        <item x="5"/>
        <item x="25"/>
        <item x="26"/>
        <item x="15"/>
        <item x="3"/>
        <item x="28"/>
        <item x="13"/>
        <item x="27"/>
        <item x="29"/>
        <item x="23"/>
        <item x="22"/>
        <item x="31"/>
      </items>
    </pivotField>
    <pivotField compact="0" outline="0" showAll="0"/>
    <pivotField compact="0" outline="0" showAll="0">
      <items count="10">
        <item x="7"/>
        <item x="6"/>
        <item x="5"/>
        <item x="4"/>
        <item x="2"/>
        <item x="3"/>
        <item x="0"/>
        <item x="1"/>
        <item x="8"/>
        <item t="default"/>
      </items>
    </pivotField>
    <pivotField axis="axisCol"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81" outline="0" showAll="0"/>
    <pivotField compact="0" numFmtId="181" outline="0" showAll="0"/>
  </pivotFields>
  <rowFields count="2">
    <field x="1"/>
    <field x="2"/>
  </rowFields>
  <rowItems count="53">
    <i>
      <x/>
      <x v="3"/>
    </i>
    <i r="1">
      <x v="19"/>
    </i>
    <i r="1">
      <x v="24"/>
    </i>
    <i>
      <x v="1"/>
      <x v="4"/>
    </i>
    <i r="1">
      <x v="7"/>
    </i>
    <i r="1">
      <x v="9"/>
    </i>
    <i>
      <x v="2"/>
      <x v="4"/>
    </i>
    <i r="1">
      <x v="7"/>
    </i>
    <i r="1">
      <x v="9"/>
    </i>
    <i>
      <x v="3"/>
      <x v="7"/>
    </i>
    <i r="1">
      <x v="9"/>
    </i>
    <i>
      <x v="4"/>
      <x v="5"/>
    </i>
    <i r="1">
      <x v="7"/>
    </i>
    <i r="1">
      <x v="9"/>
    </i>
    <i>
      <x v="5"/>
      <x v="5"/>
    </i>
    <i r="1">
      <x v="7"/>
    </i>
    <i r="1">
      <x v="9"/>
    </i>
    <i>
      <x v="6"/>
      <x v="6"/>
    </i>
    <i r="1">
      <x v="7"/>
    </i>
    <i r="1">
      <x v="9"/>
    </i>
    <i>
      <x v="7"/>
      <x v="8"/>
    </i>
    <i>
      <x v="8"/>
      <x v="6"/>
    </i>
    <i r="1">
      <x v="7"/>
    </i>
    <i r="1">
      <x v="8"/>
    </i>
    <i r="1">
      <x v="9"/>
    </i>
    <i>
      <x v="9"/>
      <x v="11"/>
    </i>
    <i r="1">
      <x v="17"/>
    </i>
    <i r="1">
      <x v="18"/>
    </i>
    <i>
      <x v="10"/>
      <x v="10"/>
    </i>
    <i r="1">
      <x v="13"/>
    </i>
    <i>
      <x v="11"/>
      <x v="15"/>
    </i>
    <i r="1">
      <x v="20"/>
    </i>
    <i r="1">
      <x v="25"/>
    </i>
    <i r="1">
      <x v="27"/>
    </i>
    <i r="1">
      <x v="28"/>
    </i>
    <i>
      <x v="12"/>
      <x v="21"/>
    </i>
    <i>
      <x v="13"/>
      <x v="21"/>
    </i>
    <i r="1">
      <x v="22"/>
    </i>
    <i>
      <x v="14"/>
      <x v="21"/>
    </i>
    <i r="1">
      <x v="22"/>
    </i>
    <i>
      <x v="15"/>
      <x/>
    </i>
    <i r="1">
      <x v="1"/>
    </i>
    <i r="1">
      <x v="2"/>
    </i>
    <i r="1">
      <x v="16"/>
    </i>
    <i>
      <x v="16"/>
      <x v="12"/>
    </i>
    <i r="1">
      <x v="14"/>
    </i>
    <i r="1">
      <x v="26"/>
    </i>
    <i>
      <x v="17"/>
      <x v="7"/>
    </i>
    <i r="1">
      <x v="23"/>
    </i>
    <i>
      <x v="18"/>
      <x v="29"/>
    </i>
    <i r="1">
      <x v="30"/>
    </i>
    <i>
      <x v="19"/>
      <x v="31"/>
    </i>
    <i t="grand">
      <x/>
    </i>
  </rowItems>
  <colFields count="1">
    <field x="5"/>
  </colFields>
  <colItems count="4">
    <i>
      <x/>
    </i>
    <i>
      <x v="1"/>
    </i>
    <i>
      <x v="2"/>
    </i>
    <i t="grand">
      <x/>
    </i>
  </colItems>
  <dataFields count="1">
    <dataField name="Sum of Total_x000a_Efforts" fld="27" baseField="0" baseItem="0"/>
  </dataFields>
  <formats count="2">
    <format dxfId="39">
      <pivotArea outline="0" collapsedLevelsAreSubtotals="1" fieldPosition="0"/>
    </format>
    <format dxfId="3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9E4BCD-9FD7-4853-9811-A21521052446}"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2" firstHeaderRow="1" firstDataRow="1" firstDataCol="1"/>
  <pivotFields count="29">
    <pivotField showAll="0"/>
    <pivotField axis="axisRow" showAll="0">
      <items count="20">
        <item x="1"/>
        <item x="11"/>
        <item x="12"/>
        <item x="13"/>
        <item x="9"/>
        <item x="10"/>
        <item x="7"/>
        <item m="1" x="18"/>
        <item x="8"/>
        <item x="0"/>
        <item x="4"/>
        <item x="2"/>
        <item x="15"/>
        <item x="16"/>
        <item x="17"/>
        <item x="3"/>
        <item x="5"/>
        <item x="6"/>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81" showAll="0"/>
    <pivotField dataField="1" numFmtId="181" showAll="0"/>
  </pivotFields>
  <rowFields count="1">
    <field x="1"/>
  </rowFields>
  <rowItems count="19">
    <i>
      <x/>
    </i>
    <i>
      <x v="1"/>
    </i>
    <i>
      <x v="2"/>
    </i>
    <i>
      <x v="3"/>
    </i>
    <i>
      <x v="4"/>
    </i>
    <i>
      <x v="5"/>
    </i>
    <i>
      <x v="6"/>
    </i>
    <i>
      <x v="8"/>
    </i>
    <i>
      <x v="9"/>
    </i>
    <i>
      <x v="10"/>
    </i>
    <i>
      <x v="11"/>
    </i>
    <i>
      <x v="12"/>
    </i>
    <i>
      <x v="13"/>
    </i>
    <i>
      <x v="14"/>
    </i>
    <i>
      <x v="15"/>
    </i>
    <i>
      <x v="16"/>
    </i>
    <i>
      <x v="17"/>
    </i>
    <i>
      <x v="18"/>
    </i>
    <i t="grand">
      <x/>
    </i>
  </rowItems>
  <colItems count="1">
    <i/>
  </colItems>
  <dataFields count="1">
    <dataField name="Sum of Total_x000a_Efforts" fld="28" baseField="0" baseItem="0"/>
  </dataFields>
  <formats count="38">
    <format dxfId="37">
      <pivotArea collapsedLevelsAreSubtotals="1" fieldPosition="0">
        <references count="1">
          <reference field="1" count="3">
            <x v="1"/>
            <x v="2"/>
            <x v="3"/>
          </reference>
        </references>
      </pivotArea>
    </format>
    <format dxfId="36">
      <pivotArea dataOnly="0" labelOnly="1" fieldPosition="0">
        <references count="1">
          <reference field="1" count="3">
            <x v="1"/>
            <x v="2"/>
            <x v="3"/>
          </reference>
        </references>
      </pivotArea>
    </format>
    <format dxfId="35">
      <pivotArea collapsedLevelsAreSubtotals="1" fieldPosition="0">
        <references count="1">
          <reference field="1" count="2">
            <x v="4"/>
            <x v="5"/>
          </reference>
        </references>
      </pivotArea>
    </format>
    <format dxfId="34">
      <pivotArea dataOnly="0" labelOnly="1" fieldPosition="0">
        <references count="1">
          <reference field="1" count="2">
            <x v="4"/>
            <x v="5"/>
          </reference>
        </references>
      </pivotArea>
    </format>
    <format dxfId="33">
      <pivotArea collapsedLevelsAreSubtotals="1" fieldPosition="0">
        <references count="1">
          <reference field="1" count="3">
            <x v="6"/>
            <x v="7"/>
            <x v="8"/>
          </reference>
        </references>
      </pivotArea>
    </format>
    <format dxfId="32">
      <pivotArea dataOnly="0" labelOnly="1" fieldPosition="0">
        <references count="1">
          <reference field="1" count="3">
            <x v="6"/>
            <x v="7"/>
            <x v="8"/>
          </reference>
        </references>
      </pivotArea>
    </format>
    <format dxfId="31">
      <pivotArea collapsedLevelsAreSubtotals="1" fieldPosition="0">
        <references count="1">
          <reference field="1" count="1">
            <x v="9"/>
          </reference>
        </references>
      </pivotArea>
    </format>
    <format dxfId="30">
      <pivotArea dataOnly="0" labelOnly="1" fieldPosition="0">
        <references count="1">
          <reference field="1" count="1">
            <x v="9"/>
          </reference>
        </references>
      </pivotArea>
    </format>
    <format dxfId="29">
      <pivotArea collapsedLevelsAreSubtotals="1" fieldPosition="0">
        <references count="1">
          <reference field="1" count="1">
            <x v="0"/>
          </reference>
        </references>
      </pivotArea>
    </format>
    <format dxfId="28">
      <pivotArea dataOnly="0" labelOnly="1" fieldPosition="0">
        <references count="1">
          <reference field="1" count="1">
            <x v="0"/>
          </reference>
        </references>
      </pivotArea>
    </format>
    <format dxfId="27">
      <pivotArea collapsedLevelsAreSubtotals="1" fieldPosition="0">
        <references count="1">
          <reference field="1" count="1">
            <x v="11"/>
          </reference>
        </references>
      </pivotArea>
    </format>
    <format dxfId="26">
      <pivotArea dataOnly="0" labelOnly="1" fieldPosition="0">
        <references count="1">
          <reference field="1" count="1">
            <x v="11"/>
          </reference>
        </references>
      </pivotArea>
    </format>
    <format dxfId="25">
      <pivotArea collapsedLevelsAreSubtotals="1" fieldPosition="0">
        <references count="1">
          <reference field="1" count="3">
            <x v="12"/>
            <x v="13"/>
            <x v="14"/>
          </reference>
        </references>
      </pivotArea>
    </format>
    <format dxfId="24">
      <pivotArea dataOnly="0" labelOnly="1" fieldPosition="0">
        <references count="1">
          <reference field="1" count="3">
            <x v="12"/>
            <x v="13"/>
            <x v="14"/>
          </reference>
        </references>
      </pivotArea>
    </format>
    <format dxfId="23">
      <pivotArea collapsedLevelsAreSubtotals="1" fieldPosition="0">
        <references count="1">
          <reference field="1" count="1">
            <x v="15"/>
          </reference>
        </references>
      </pivotArea>
    </format>
    <format dxfId="22">
      <pivotArea dataOnly="0" labelOnly="1" fieldPosition="0">
        <references count="1">
          <reference field="1" count="1">
            <x v="15"/>
          </reference>
        </references>
      </pivotArea>
    </format>
    <format dxfId="21">
      <pivotArea collapsedLevelsAreSubtotals="1" fieldPosition="0">
        <references count="1">
          <reference field="1" count="1">
            <x v="16"/>
          </reference>
        </references>
      </pivotArea>
    </format>
    <format dxfId="20">
      <pivotArea dataOnly="0" labelOnly="1" fieldPosition="0">
        <references count="1">
          <reference field="1" count="1">
            <x v="16"/>
          </reference>
        </references>
      </pivotArea>
    </format>
    <format dxfId="19">
      <pivotArea collapsedLevelsAreSubtotals="1" fieldPosition="0">
        <references count="1">
          <reference field="1" count="1">
            <x v="17"/>
          </reference>
        </references>
      </pivotArea>
    </format>
    <format dxfId="18">
      <pivotArea dataOnly="0" labelOnly="1" fieldPosition="0">
        <references count="1">
          <reference field="1" count="1">
            <x v="17"/>
          </reference>
        </references>
      </pivotArea>
    </format>
    <format dxfId="17">
      <pivotArea collapsedLevelsAreSubtotals="1" fieldPosition="0">
        <references count="1">
          <reference field="1" count="2">
            <x v="6"/>
            <x v="8"/>
          </reference>
        </references>
      </pivotArea>
    </format>
    <format dxfId="16">
      <pivotArea dataOnly="0" labelOnly="1" fieldPosition="0">
        <references count="1">
          <reference field="1" count="2">
            <x v="6"/>
            <x v="8"/>
          </reference>
        </references>
      </pivotArea>
    </format>
    <format dxfId="15">
      <pivotArea collapsedLevelsAreSubtotals="1" fieldPosition="0">
        <references count="1">
          <reference field="1" count="3">
            <x v="1"/>
            <x v="2"/>
            <x v="3"/>
          </reference>
        </references>
      </pivotArea>
    </format>
    <format dxfId="14">
      <pivotArea dataOnly="0" labelOnly="1" fieldPosition="0">
        <references count="1">
          <reference field="1" count="3">
            <x v="1"/>
            <x v="2"/>
            <x v="3"/>
          </reference>
        </references>
      </pivotArea>
    </format>
    <format dxfId="13">
      <pivotArea collapsedLevelsAreSubtotals="1" fieldPosition="0">
        <references count="1">
          <reference field="1" count="2">
            <x v="4"/>
            <x v="5"/>
          </reference>
        </references>
      </pivotArea>
    </format>
    <format dxfId="12">
      <pivotArea dataOnly="0" labelOnly="1" fieldPosition="0">
        <references count="1">
          <reference field="1" count="2">
            <x v="4"/>
            <x v="5"/>
          </reference>
        </references>
      </pivotArea>
    </format>
    <format dxfId="11">
      <pivotArea collapsedLevelsAreSubtotals="1" fieldPosition="0">
        <references count="1">
          <reference field="1" count="1">
            <x v="9"/>
          </reference>
        </references>
      </pivotArea>
    </format>
    <format dxfId="10">
      <pivotArea dataOnly="0" labelOnly="1" fieldPosition="0">
        <references count="1">
          <reference field="1" count="1">
            <x v="9"/>
          </reference>
        </references>
      </pivotArea>
    </format>
    <format dxfId="9">
      <pivotArea collapsedLevelsAreSubtotals="1" fieldPosition="0">
        <references count="1">
          <reference field="1" count="1">
            <x v="0"/>
          </reference>
        </references>
      </pivotArea>
    </format>
    <format dxfId="8">
      <pivotArea dataOnly="0" labelOnly="1" fieldPosition="0">
        <references count="1">
          <reference field="1" count="1">
            <x v="0"/>
          </reference>
        </references>
      </pivotArea>
    </format>
    <format dxfId="7">
      <pivotArea collapsedLevelsAreSubtotals="1" fieldPosition="0">
        <references count="1">
          <reference field="1" count="1">
            <x v="11"/>
          </reference>
        </references>
      </pivotArea>
    </format>
    <format dxfId="6">
      <pivotArea dataOnly="0" labelOnly="1" fieldPosition="0">
        <references count="1">
          <reference field="1" count="1">
            <x v="11"/>
          </reference>
        </references>
      </pivotArea>
    </format>
    <format dxfId="5">
      <pivotArea collapsedLevelsAreSubtotals="1" fieldPosition="0">
        <references count="1">
          <reference field="1" count="3">
            <x v="12"/>
            <x v="13"/>
            <x v="14"/>
          </reference>
        </references>
      </pivotArea>
    </format>
    <format dxfId="4">
      <pivotArea dataOnly="0" labelOnly="1" fieldPosition="0">
        <references count="1">
          <reference field="1" count="3">
            <x v="12"/>
            <x v="13"/>
            <x v="14"/>
          </reference>
        </references>
      </pivotArea>
    </format>
    <format dxfId="3">
      <pivotArea collapsedLevelsAreSubtotals="1" fieldPosition="0">
        <references count="1">
          <reference field="1" count="2">
            <x v="15"/>
            <x v="16"/>
          </reference>
        </references>
      </pivotArea>
    </format>
    <format dxfId="2">
      <pivotArea dataOnly="0" labelOnly="1" fieldPosition="0">
        <references count="1">
          <reference field="1" count="2">
            <x v="15"/>
            <x v="16"/>
          </reference>
        </references>
      </pivotArea>
    </format>
    <format dxfId="1">
      <pivotArea collapsedLevelsAreSubtotals="1" fieldPosition="0">
        <references count="1">
          <reference field="1" count="1">
            <x v="17"/>
          </reference>
        </references>
      </pivotArea>
    </format>
    <format dxfId="0">
      <pivotArea dataOnly="0" labelOnly="1" fieldPosition="0">
        <references count="1">
          <reference field="1" count="1">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3" Type="http://schemas.openxmlformats.org/officeDocument/2006/relationships/hyperlink" Target="https://cloud.google.com/bigquery-transfer/docs/teradata-migration" TargetMode="External"/><Relationship Id="rId2" Type="http://schemas.openxmlformats.org/officeDocument/2006/relationships/hyperlink" Target="https://www.youtube.com/watch?v=lc68XluDeH4" TargetMode="External"/><Relationship Id="rId1" Type="http://schemas.openxmlformats.org/officeDocument/2006/relationships/hyperlink" Target="https://cloud.google.com/bigquery-transfer/docs/data-warehouse-migration-overview" TargetMode="External"/><Relationship Id="rId4"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72E7D-2BF1-46A6-8FB2-090B7AA1CAC2}">
  <dimension ref="A3:C17"/>
  <sheetViews>
    <sheetView zoomScale="130" zoomScaleNormal="130" workbookViewId="0">
      <selection activeCell="C4" sqref="C4"/>
    </sheetView>
  </sheetViews>
  <sheetFormatPr defaultRowHeight="14.5" x14ac:dyDescent="0.35"/>
  <cols>
    <col min="1" max="1" width="12.36328125" bestFit="1" customWidth="1"/>
    <col min="2" max="2" width="18.1796875" bestFit="1" customWidth="1"/>
    <col min="3" max="22" width="15.26953125" bestFit="1" customWidth="1"/>
    <col min="23" max="23" width="11.6328125" bestFit="1" customWidth="1"/>
  </cols>
  <sheetData>
    <row r="3" spans="1:3" x14ac:dyDescent="0.35">
      <c r="A3" s="331" t="s">
        <v>446</v>
      </c>
      <c r="B3" t="s">
        <v>454</v>
      </c>
      <c r="C3" s="356" t="s">
        <v>159</v>
      </c>
    </row>
    <row r="4" spans="1:3" x14ac:dyDescent="0.35">
      <c r="A4" s="332" t="s">
        <v>143</v>
      </c>
      <c r="B4">
        <v>7266</v>
      </c>
      <c r="C4" s="53">
        <v>0.22903073286052009</v>
      </c>
    </row>
    <row r="5" spans="1:3" x14ac:dyDescent="0.35">
      <c r="A5" s="332" t="s">
        <v>138</v>
      </c>
      <c r="B5">
        <v>7549.5</v>
      </c>
      <c r="C5" s="53">
        <v>0.23796690307328605</v>
      </c>
    </row>
    <row r="6" spans="1:3" x14ac:dyDescent="0.35">
      <c r="A6" s="332" t="s">
        <v>134</v>
      </c>
      <c r="B6">
        <v>8095.5</v>
      </c>
      <c r="C6" s="53">
        <v>0.255177304964539</v>
      </c>
    </row>
    <row r="7" spans="1:3" x14ac:dyDescent="0.35">
      <c r="A7" s="332" t="s">
        <v>121</v>
      </c>
      <c r="B7">
        <v>2635.5</v>
      </c>
      <c r="C7" s="53">
        <v>8.3073286052009462E-2</v>
      </c>
    </row>
    <row r="8" spans="1:3" x14ac:dyDescent="0.35">
      <c r="A8" s="332" t="s">
        <v>123</v>
      </c>
      <c r="B8">
        <v>4226.25</v>
      </c>
      <c r="C8" s="53">
        <v>0.13321513002364066</v>
      </c>
    </row>
    <row r="9" spans="1:3" x14ac:dyDescent="0.35">
      <c r="A9" s="332" t="s">
        <v>130</v>
      </c>
      <c r="B9">
        <v>420</v>
      </c>
      <c r="C9" s="53">
        <v>1.3238770685579196E-2</v>
      </c>
    </row>
    <row r="10" spans="1:3" x14ac:dyDescent="0.35">
      <c r="A10" s="332" t="s">
        <v>120</v>
      </c>
      <c r="B10">
        <v>850.5</v>
      </c>
      <c r="C10" s="53">
        <v>2.6808510638297874E-2</v>
      </c>
    </row>
    <row r="11" spans="1:3" x14ac:dyDescent="0.35">
      <c r="A11" s="332" t="s">
        <v>117</v>
      </c>
      <c r="B11">
        <v>682.5</v>
      </c>
      <c r="C11" s="53">
        <v>2.1513002364066194E-2</v>
      </c>
    </row>
    <row r="12" spans="1:3" x14ac:dyDescent="0.35">
      <c r="A12" s="332" t="s">
        <v>448</v>
      </c>
      <c r="B12">
        <v>31725.75</v>
      </c>
      <c r="C12" s="357">
        <f>SUM(C4:C11)</f>
        <v>1.0000236406619387</v>
      </c>
    </row>
    <row r="14" spans="1:3" x14ac:dyDescent="0.35">
      <c r="A14" s="331" t="s">
        <v>446</v>
      </c>
      <c r="B14" t="s">
        <v>476</v>
      </c>
    </row>
    <row r="15" spans="1:3" x14ac:dyDescent="0.35">
      <c r="A15" s="332" t="s">
        <v>395</v>
      </c>
      <c r="B15" s="358">
        <v>0.89789839483700151</v>
      </c>
    </row>
    <row r="16" spans="1:3" x14ac:dyDescent="0.35">
      <c r="A16" s="332" t="s">
        <v>259</v>
      </c>
      <c r="B16" s="358">
        <v>0.10210160516299852</v>
      </c>
    </row>
    <row r="17" spans="1:2" x14ac:dyDescent="0.35">
      <c r="A17" s="332" t="s">
        <v>448</v>
      </c>
      <c r="B17" s="35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1490A-B55D-4C4E-8A94-44AD3877CFF4}">
  <dimension ref="A1:AF265"/>
  <sheetViews>
    <sheetView zoomScale="85" zoomScaleNormal="85" workbookViewId="0">
      <pane ySplit="3" topLeftCell="A4" activePane="bottomLeft" state="frozen"/>
      <selection pane="bottomLeft" activeCell="AE68" sqref="AE68"/>
    </sheetView>
  </sheetViews>
  <sheetFormatPr defaultRowHeight="14.5" x14ac:dyDescent="0.35"/>
  <cols>
    <col min="1" max="1" width="5.7265625" bestFit="1" customWidth="1"/>
    <col min="2" max="2" width="16.1796875" style="278" bestFit="1" customWidth="1"/>
    <col min="3" max="3" width="17.6328125" style="278" bestFit="1" customWidth="1"/>
    <col min="4" max="4" width="4.90625" style="278" bestFit="1" customWidth="1"/>
    <col min="5" max="5" width="5.1796875" style="278" bestFit="1" customWidth="1"/>
    <col min="6" max="6" width="5.1796875" style="277" bestFit="1" customWidth="1"/>
    <col min="7" max="9" width="4.453125" style="297" bestFit="1" customWidth="1"/>
    <col min="10" max="10" width="5.26953125" style="297" bestFit="1" customWidth="1"/>
    <col min="11" max="15" width="4.453125" style="297" bestFit="1" customWidth="1"/>
    <col min="16" max="27" width="4.6328125" style="297" bestFit="1" customWidth="1"/>
    <col min="28" max="28" width="6.08984375" style="280" bestFit="1" customWidth="1"/>
    <col min="29" max="29" width="7.26953125" style="280" bestFit="1" customWidth="1"/>
  </cols>
  <sheetData>
    <row r="1" spans="1:31" x14ac:dyDescent="0.35">
      <c r="G1" s="281">
        <f t="shared" ref="G1:AC1" si="0">SUM(G4:G123)</f>
        <v>5.75</v>
      </c>
      <c r="H1" s="281">
        <f t="shared" si="0"/>
        <v>24</v>
      </c>
      <c r="I1" s="281">
        <f t="shared" si="0"/>
        <v>43.5</v>
      </c>
      <c r="J1" s="281">
        <f t="shared" si="0"/>
        <v>68.5</v>
      </c>
      <c r="K1" s="281">
        <f t="shared" si="0"/>
        <v>84</v>
      </c>
      <c r="L1" s="281">
        <f t="shared" si="0"/>
        <v>87</v>
      </c>
      <c r="M1" s="281">
        <f t="shared" si="0"/>
        <v>87</v>
      </c>
      <c r="N1" s="281">
        <f t="shared" si="0"/>
        <v>87</v>
      </c>
      <c r="O1" s="281">
        <f t="shared" si="0"/>
        <v>87</v>
      </c>
      <c r="P1" s="281">
        <f t="shared" si="0"/>
        <v>87</v>
      </c>
      <c r="Q1" s="281">
        <f t="shared" si="0"/>
        <v>87</v>
      </c>
      <c r="R1" s="281">
        <f t="shared" si="0"/>
        <v>87</v>
      </c>
      <c r="S1" s="281">
        <f t="shared" si="0"/>
        <v>87</v>
      </c>
      <c r="T1" s="281">
        <f t="shared" si="0"/>
        <v>86</v>
      </c>
      <c r="U1" s="281">
        <f t="shared" si="0"/>
        <v>86</v>
      </c>
      <c r="V1" s="281">
        <f t="shared" si="0"/>
        <v>84</v>
      </c>
      <c r="W1" s="281">
        <f t="shared" si="0"/>
        <v>83</v>
      </c>
      <c r="X1" s="281">
        <f t="shared" si="0"/>
        <v>81</v>
      </c>
      <c r="Y1" s="281">
        <f t="shared" si="0"/>
        <v>76</v>
      </c>
      <c r="Z1" s="281">
        <f t="shared" si="0"/>
        <v>66</v>
      </c>
      <c r="AA1" s="281">
        <f t="shared" si="0"/>
        <v>27</v>
      </c>
      <c r="AB1" s="290">
        <f t="shared" si="0"/>
        <v>1510.75</v>
      </c>
      <c r="AC1" s="290">
        <f t="shared" si="0"/>
        <v>31725.75</v>
      </c>
    </row>
    <row r="2" spans="1:31" x14ac:dyDescent="0.35">
      <c r="G2" s="292" t="s">
        <v>379</v>
      </c>
      <c r="H2" s="292" t="s">
        <v>380</v>
      </c>
      <c r="I2" s="292" t="s">
        <v>381</v>
      </c>
      <c r="J2" s="292" t="s">
        <v>382</v>
      </c>
      <c r="K2" s="292" t="s">
        <v>383</v>
      </c>
      <c r="L2" s="292" t="s">
        <v>384</v>
      </c>
      <c r="M2" s="292" t="s">
        <v>385</v>
      </c>
      <c r="N2" s="292" t="s">
        <v>386</v>
      </c>
      <c r="O2" s="293" t="s">
        <v>387</v>
      </c>
      <c r="P2" s="293" t="s">
        <v>388</v>
      </c>
      <c r="Q2" s="293" t="s">
        <v>389</v>
      </c>
      <c r="R2" s="293" t="s">
        <v>390</v>
      </c>
      <c r="S2" s="293" t="s">
        <v>379</v>
      </c>
      <c r="T2" s="293" t="s">
        <v>380</v>
      </c>
      <c r="U2" s="293" t="s">
        <v>381</v>
      </c>
      <c r="V2" s="293" t="s">
        <v>382</v>
      </c>
      <c r="W2" s="293" t="s">
        <v>383</v>
      </c>
      <c r="X2" s="293" t="s">
        <v>384</v>
      </c>
      <c r="Y2" s="293" t="s">
        <v>385</v>
      </c>
      <c r="Z2" s="293" t="s">
        <v>386</v>
      </c>
      <c r="AA2" s="291" t="s">
        <v>387</v>
      </c>
      <c r="AB2" s="279"/>
      <c r="AC2" s="279"/>
    </row>
    <row r="3" spans="1:31" s="276" customFormat="1" ht="36" x14ac:dyDescent="0.35">
      <c r="A3" s="276" t="s">
        <v>23</v>
      </c>
      <c r="B3" s="285" t="s">
        <v>356</v>
      </c>
      <c r="C3" s="285" t="s">
        <v>102</v>
      </c>
      <c r="D3" s="286" t="s">
        <v>355</v>
      </c>
      <c r="E3" s="286" t="s">
        <v>354</v>
      </c>
      <c r="F3" s="282" t="s">
        <v>104</v>
      </c>
      <c r="G3" s="294" t="s">
        <v>357</v>
      </c>
      <c r="H3" s="295" t="s">
        <v>358</v>
      </c>
      <c r="I3" s="294" t="s">
        <v>359</v>
      </c>
      <c r="J3" s="294" t="s">
        <v>360</v>
      </c>
      <c r="K3" s="294" t="s">
        <v>361</v>
      </c>
      <c r="L3" s="294" t="s">
        <v>362</v>
      </c>
      <c r="M3" s="294" t="s">
        <v>363</v>
      </c>
      <c r="N3" s="294" t="s">
        <v>364</v>
      </c>
      <c r="O3" s="294" t="s">
        <v>365</v>
      </c>
      <c r="P3" s="294" t="s">
        <v>366</v>
      </c>
      <c r="Q3" s="294" t="s">
        <v>367</v>
      </c>
      <c r="R3" s="294" t="s">
        <v>368</v>
      </c>
      <c r="S3" s="294" t="s">
        <v>369</v>
      </c>
      <c r="T3" s="294" t="s">
        <v>370</v>
      </c>
      <c r="U3" s="294" t="s">
        <v>371</v>
      </c>
      <c r="V3" s="294" t="s">
        <v>372</v>
      </c>
      <c r="W3" s="294" t="s">
        <v>373</v>
      </c>
      <c r="X3" s="294" t="s">
        <v>374</v>
      </c>
      <c r="Y3" s="294" t="s">
        <v>375</v>
      </c>
      <c r="Z3" s="294" t="s">
        <v>376</v>
      </c>
      <c r="AA3" s="294" t="s">
        <v>377</v>
      </c>
      <c r="AB3" s="289" t="s">
        <v>453</v>
      </c>
      <c r="AC3" s="289" t="s">
        <v>378</v>
      </c>
    </row>
    <row r="4" spans="1:31" x14ac:dyDescent="0.35">
      <c r="A4" s="306" t="s">
        <v>418</v>
      </c>
      <c r="B4" s="306" t="s">
        <v>391</v>
      </c>
      <c r="C4" s="306" t="s">
        <v>392</v>
      </c>
      <c r="D4" s="306" t="s">
        <v>393</v>
      </c>
      <c r="E4" s="306" t="s">
        <v>120</v>
      </c>
      <c r="F4" s="307" t="s">
        <v>259</v>
      </c>
      <c r="G4" s="308">
        <v>1</v>
      </c>
      <c r="H4" s="308">
        <v>1</v>
      </c>
      <c r="I4" s="308">
        <v>1</v>
      </c>
      <c r="J4" s="308">
        <v>1</v>
      </c>
      <c r="K4" s="308">
        <v>1</v>
      </c>
      <c r="L4" s="308">
        <v>1</v>
      </c>
      <c r="M4" s="308">
        <v>1</v>
      </c>
      <c r="N4" s="308">
        <v>1</v>
      </c>
      <c r="O4" s="308">
        <v>1</v>
      </c>
      <c r="P4" s="308">
        <v>1</v>
      </c>
      <c r="Q4" s="308">
        <v>1</v>
      </c>
      <c r="R4" s="308">
        <v>1</v>
      </c>
      <c r="S4" s="308">
        <v>1</v>
      </c>
      <c r="T4" s="308">
        <v>1</v>
      </c>
      <c r="U4" s="308">
        <v>1</v>
      </c>
      <c r="V4" s="308">
        <v>1</v>
      </c>
      <c r="W4" s="308">
        <v>1</v>
      </c>
      <c r="X4" s="308">
        <v>1</v>
      </c>
      <c r="Y4" s="308">
        <v>1</v>
      </c>
      <c r="Z4" s="308">
        <v>1</v>
      </c>
      <c r="AA4" s="308">
        <v>0.5</v>
      </c>
      <c r="AB4" s="309">
        <f t="shared" ref="AB4:AB67" si="1">SUM(G4:AA4)</f>
        <v>20.5</v>
      </c>
      <c r="AC4" s="309">
        <f t="shared" ref="AC4:AC67" si="2">AB4*21</f>
        <v>430.5</v>
      </c>
    </row>
    <row r="5" spans="1:31" x14ac:dyDescent="0.35">
      <c r="A5" s="306" t="s">
        <v>32</v>
      </c>
      <c r="B5" s="306" t="s">
        <v>391</v>
      </c>
      <c r="C5" s="306" t="s">
        <v>402</v>
      </c>
      <c r="D5" s="306" t="s">
        <v>394</v>
      </c>
      <c r="E5" s="306" t="s">
        <v>117</v>
      </c>
      <c r="F5" s="307" t="s">
        <v>395</v>
      </c>
      <c r="G5" s="308">
        <v>1</v>
      </c>
      <c r="H5" s="308">
        <v>1</v>
      </c>
      <c r="I5" s="308">
        <v>1</v>
      </c>
      <c r="J5" s="308">
        <v>1</v>
      </c>
      <c r="K5" s="308">
        <v>1</v>
      </c>
      <c r="L5" s="308">
        <v>1</v>
      </c>
      <c r="M5" s="308">
        <v>1</v>
      </c>
      <c r="N5" s="308">
        <v>1</v>
      </c>
      <c r="O5" s="308">
        <v>1</v>
      </c>
      <c r="P5" s="308">
        <v>1</v>
      </c>
      <c r="Q5" s="308">
        <v>1</v>
      </c>
      <c r="R5" s="308">
        <v>1</v>
      </c>
      <c r="S5" s="308">
        <v>1</v>
      </c>
      <c r="T5" s="308">
        <v>1</v>
      </c>
      <c r="U5" s="308">
        <v>1</v>
      </c>
      <c r="V5" s="308">
        <v>1</v>
      </c>
      <c r="W5" s="308">
        <v>1</v>
      </c>
      <c r="X5" s="308">
        <v>1</v>
      </c>
      <c r="Y5" s="308">
        <v>1</v>
      </c>
      <c r="Z5" s="308">
        <v>1</v>
      </c>
      <c r="AA5" s="308">
        <v>0.5</v>
      </c>
      <c r="AB5" s="309">
        <f t="shared" si="1"/>
        <v>20.5</v>
      </c>
      <c r="AC5" s="309">
        <f t="shared" si="2"/>
        <v>430.5</v>
      </c>
    </row>
    <row r="6" spans="1:31" x14ac:dyDescent="0.35">
      <c r="A6" s="310" t="s">
        <v>418</v>
      </c>
      <c r="B6" s="310" t="s">
        <v>397</v>
      </c>
      <c r="C6" s="310" t="s">
        <v>401</v>
      </c>
      <c r="D6" s="310" t="s">
        <v>399</v>
      </c>
      <c r="E6" s="310" t="s">
        <v>123</v>
      </c>
      <c r="F6" s="311" t="s">
        <v>259</v>
      </c>
      <c r="G6" s="312">
        <v>1</v>
      </c>
      <c r="H6" s="312">
        <v>1</v>
      </c>
      <c r="I6" s="312">
        <v>1</v>
      </c>
      <c r="J6" s="312">
        <v>1</v>
      </c>
      <c r="K6" s="312">
        <v>1</v>
      </c>
      <c r="L6" s="312">
        <v>1</v>
      </c>
      <c r="M6" s="312">
        <v>1</v>
      </c>
      <c r="N6" s="312">
        <v>1</v>
      </c>
      <c r="O6" s="312">
        <v>1</v>
      </c>
      <c r="P6" s="312">
        <v>1</v>
      </c>
      <c r="Q6" s="312">
        <v>1</v>
      </c>
      <c r="R6" s="312">
        <v>1</v>
      </c>
      <c r="S6" s="312">
        <v>1</v>
      </c>
      <c r="T6" s="312">
        <v>1</v>
      </c>
      <c r="U6" s="312">
        <v>1</v>
      </c>
      <c r="V6" s="312">
        <v>1</v>
      </c>
      <c r="W6" s="312">
        <v>1</v>
      </c>
      <c r="X6" s="312">
        <v>1</v>
      </c>
      <c r="Y6" s="312">
        <v>1</v>
      </c>
      <c r="Z6" s="312">
        <v>1</v>
      </c>
      <c r="AA6" s="312"/>
      <c r="AB6" s="313">
        <f t="shared" si="1"/>
        <v>20</v>
      </c>
      <c r="AC6" s="313">
        <f t="shared" si="2"/>
        <v>420</v>
      </c>
      <c r="AE6" s="281"/>
    </row>
    <row r="7" spans="1:31" x14ac:dyDescent="0.35">
      <c r="A7" s="310" t="s">
        <v>32</v>
      </c>
      <c r="B7" s="310" t="s">
        <v>397</v>
      </c>
      <c r="C7" s="310" t="s">
        <v>398</v>
      </c>
      <c r="D7" s="310" t="s">
        <v>393</v>
      </c>
      <c r="E7" s="310" t="s">
        <v>120</v>
      </c>
      <c r="F7" s="311" t="s">
        <v>395</v>
      </c>
      <c r="G7" s="312">
        <v>1</v>
      </c>
      <c r="H7" s="312">
        <v>1</v>
      </c>
      <c r="I7" s="312">
        <v>1</v>
      </c>
      <c r="J7" s="312">
        <v>1</v>
      </c>
      <c r="K7" s="312">
        <v>1</v>
      </c>
      <c r="L7" s="312">
        <v>1</v>
      </c>
      <c r="M7" s="312">
        <v>1</v>
      </c>
      <c r="N7" s="312">
        <v>1</v>
      </c>
      <c r="O7" s="312">
        <v>1</v>
      </c>
      <c r="P7" s="312">
        <v>1</v>
      </c>
      <c r="Q7" s="312">
        <v>1</v>
      </c>
      <c r="R7" s="312">
        <v>1</v>
      </c>
      <c r="S7" s="312">
        <v>1</v>
      </c>
      <c r="T7" s="312">
        <v>1</v>
      </c>
      <c r="U7" s="312">
        <v>1</v>
      </c>
      <c r="V7" s="312">
        <v>1</v>
      </c>
      <c r="W7" s="312">
        <v>1</v>
      </c>
      <c r="X7" s="312">
        <v>1</v>
      </c>
      <c r="Y7" s="312">
        <v>1</v>
      </c>
      <c r="Z7" s="312">
        <v>1</v>
      </c>
      <c r="AA7" s="312"/>
      <c r="AB7" s="313">
        <f t="shared" si="1"/>
        <v>20</v>
      </c>
      <c r="AC7" s="313">
        <f t="shared" si="2"/>
        <v>420</v>
      </c>
      <c r="AE7" s="330"/>
    </row>
    <row r="8" spans="1:31" x14ac:dyDescent="0.35">
      <c r="A8" s="310" t="s">
        <v>418</v>
      </c>
      <c r="B8" s="310" t="s">
        <v>397</v>
      </c>
      <c r="C8" s="310" t="s">
        <v>404</v>
      </c>
      <c r="D8" s="310" t="s">
        <v>399</v>
      </c>
      <c r="E8" s="310" t="s">
        <v>123</v>
      </c>
      <c r="F8" s="311" t="s">
        <v>259</v>
      </c>
      <c r="G8" s="312">
        <v>0.75</v>
      </c>
      <c r="H8" s="312">
        <v>1</v>
      </c>
      <c r="I8" s="312">
        <v>1</v>
      </c>
      <c r="J8" s="312">
        <v>1</v>
      </c>
      <c r="K8" s="312"/>
      <c r="L8" s="312"/>
      <c r="M8" s="312"/>
      <c r="N8" s="312"/>
      <c r="O8" s="312"/>
      <c r="P8" s="312"/>
      <c r="Q8" s="312"/>
      <c r="R8" s="312"/>
      <c r="S8" s="312"/>
      <c r="T8" s="312"/>
      <c r="U8" s="312"/>
      <c r="V8" s="312"/>
      <c r="W8" s="312"/>
      <c r="X8" s="312"/>
      <c r="Y8" s="312"/>
      <c r="Z8" s="312"/>
      <c r="AA8" s="312"/>
      <c r="AB8" s="313">
        <f t="shared" si="1"/>
        <v>3.75</v>
      </c>
      <c r="AC8" s="313">
        <f t="shared" si="2"/>
        <v>78.75</v>
      </c>
    </row>
    <row r="9" spans="1:31" x14ac:dyDescent="0.35">
      <c r="A9" s="310" t="s">
        <v>32</v>
      </c>
      <c r="B9" s="310" t="s">
        <v>397</v>
      </c>
      <c r="C9" s="310" t="s">
        <v>404</v>
      </c>
      <c r="D9" s="310" t="s">
        <v>393</v>
      </c>
      <c r="E9" s="310" t="s">
        <v>130</v>
      </c>
      <c r="F9" s="311" t="s">
        <v>395</v>
      </c>
      <c r="G9" s="312">
        <v>1</v>
      </c>
      <c r="H9" s="312">
        <v>1</v>
      </c>
      <c r="I9" s="312">
        <v>1</v>
      </c>
      <c r="J9" s="312">
        <v>1</v>
      </c>
      <c r="K9" s="312">
        <v>1</v>
      </c>
      <c r="L9" s="312">
        <v>1</v>
      </c>
      <c r="M9" s="312">
        <v>1</v>
      </c>
      <c r="N9" s="312">
        <v>1</v>
      </c>
      <c r="O9" s="312">
        <v>1</v>
      </c>
      <c r="P9" s="312">
        <v>1</v>
      </c>
      <c r="Q9" s="312">
        <v>1</v>
      </c>
      <c r="R9" s="312">
        <v>1</v>
      </c>
      <c r="S9" s="312">
        <v>1</v>
      </c>
      <c r="T9" s="312">
        <v>1</v>
      </c>
      <c r="U9" s="312">
        <v>1</v>
      </c>
      <c r="V9" s="312">
        <v>1</v>
      </c>
      <c r="W9" s="312">
        <v>1</v>
      </c>
      <c r="X9" s="312">
        <v>1</v>
      </c>
      <c r="Y9" s="312">
        <v>1</v>
      </c>
      <c r="Z9" s="312">
        <v>1</v>
      </c>
      <c r="AA9" s="312"/>
      <c r="AB9" s="313">
        <f t="shared" si="1"/>
        <v>20</v>
      </c>
      <c r="AC9" s="313">
        <f t="shared" si="2"/>
        <v>420</v>
      </c>
    </row>
    <row r="10" spans="1:31" x14ac:dyDescent="0.35">
      <c r="A10" s="318" t="s">
        <v>153</v>
      </c>
      <c r="B10" s="318" t="s">
        <v>403</v>
      </c>
      <c r="C10" s="318" t="s">
        <v>405</v>
      </c>
      <c r="D10" s="318" t="s">
        <v>399</v>
      </c>
      <c r="E10" s="318" t="s">
        <v>123</v>
      </c>
      <c r="F10" s="319" t="s">
        <v>259</v>
      </c>
      <c r="G10" s="320"/>
      <c r="H10" s="320">
        <v>1</v>
      </c>
      <c r="I10" s="320">
        <v>1</v>
      </c>
      <c r="J10" s="320">
        <v>1</v>
      </c>
      <c r="K10" s="320">
        <v>1</v>
      </c>
      <c r="L10" s="320">
        <v>1</v>
      </c>
      <c r="M10" s="320">
        <v>1</v>
      </c>
      <c r="N10" s="320">
        <v>1</v>
      </c>
      <c r="O10" s="320">
        <v>1</v>
      </c>
      <c r="P10" s="320">
        <v>1</v>
      </c>
      <c r="Q10" s="320">
        <v>1</v>
      </c>
      <c r="R10" s="320">
        <v>1</v>
      </c>
      <c r="S10" s="320">
        <v>1</v>
      </c>
      <c r="T10" s="320">
        <v>1</v>
      </c>
      <c r="U10" s="320">
        <v>1</v>
      </c>
      <c r="V10" s="320">
        <v>1</v>
      </c>
      <c r="W10" s="320">
        <v>1</v>
      </c>
      <c r="X10" s="320">
        <v>1</v>
      </c>
      <c r="Y10" s="320">
        <v>1</v>
      </c>
      <c r="Z10" s="320">
        <v>1</v>
      </c>
      <c r="AA10" s="320"/>
      <c r="AB10" s="321">
        <f t="shared" si="1"/>
        <v>19</v>
      </c>
      <c r="AC10" s="321">
        <f t="shared" si="2"/>
        <v>399</v>
      </c>
    </row>
    <row r="11" spans="1:31" x14ac:dyDescent="0.35">
      <c r="A11" s="326" t="s">
        <v>418</v>
      </c>
      <c r="B11" s="326" t="s">
        <v>407</v>
      </c>
      <c r="C11" s="326" t="s">
        <v>449</v>
      </c>
      <c r="D11" s="326" t="s">
        <v>399</v>
      </c>
      <c r="E11" s="326" t="s">
        <v>121</v>
      </c>
      <c r="F11" s="327" t="s">
        <v>259</v>
      </c>
      <c r="G11" s="328"/>
      <c r="H11" s="328">
        <v>1</v>
      </c>
      <c r="I11" s="328">
        <v>1</v>
      </c>
      <c r="J11" s="328">
        <v>1</v>
      </c>
      <c r="K11" s="328">
        <v>1</v>
      </c>
      <c r="L11" s="328">
        <v>1</v>
      </c>
      <c r="M11" s="328">
        <v>1</v>
      </c>
      <c r="N11" s="328">
        <v>1</v>
      </c>
      <c r="O11" s="328">
        <v>1</v>
      </c>
      <c r="P11" s="328">
        <v>1</v>
      </c>
      <c r="Q11" s="328">
        <v>1</v>
      </c>
      <c r="R11" s="328">
        <v>1</v>
      </c>
      <c r="S11" s="328">
        <v>1</v>
      </c>
      <c r="T11" s="328">
        <v>1</v>
      </c>
      <c r="U11" s="328">
        <v>1</v>
      </c>
      <c r="V11" s="328">
        <v>1</v>
      </c>
      <c r="W11" s="328">
        <v>1</v>
      </c>
      <c r="X11" s="328">
        <v>1</v>
      </c>
      <c r="Y11" s="328">
        <v>1</v>
      </c>
      <c r="Z11" s="328">
        <v>1</v>
      </c>
      <c r="AA11" s="328"/>
      <c r="AB11" s="329">
        <f t="shared" si="1"/>
        <v>19</v>
      </c>
      <c r="AC11" s="329">
        <f t="shared" si="2"/>
        <v>399</v>
      </c>
    </row>
    <row r="12" spans="1:31" x14ac:dyDescent="0.35">
      <c r="A12" s="326" t="s">
        <v>418</v>
      </c>
      <c r="B12" s="326" t="s">
        <v>407</v>
      </c>
      <c r="C12" s="326" t="s">
        <v>450</v>
      </c>
      <c r="D12" s="326" t="s">
        <v>396</v>
      </c>
      <c r="E12" s="326" t="s">
        <v>134</v>
      </c>
      <c r="F12" s="327" t="s">
        <v>259</v>
      </c>
      <c r="G12" s="328"/>
      <c r="H12" s="328">
        <v>1</v>
      </c>
      <c r="I12" s="328">
        <v>1</v>
      </c>
      <c r="J12" s="328">
        <v>1</v>
      </c>
      <c r="K12" s="328">
        <v>1</v>
      </c>
      <c r="L12" s="328">
        <v>1</v>
      </c>
      <c r="M12" s="328">
        <v>1</v>
      </c>
      <c r="N12" s="328">
        <v>1</v>
      </c>
      <c r="O12" s="328">
        <v>1</v>
      </c>
      <c r="P12" s="328">
        <v>1</v>
      </c>
      <c r="Q12" s="328">
        <v>1</v>
      </c>
      <c r="R12" s="328">
        <v>1</v>
      </c>
      <c r="S12" s="328">
        <v>1</v>
      </c>
      <c r="T12" s="328">
        <v>1</v>
      </c>
      <c r="U12" s="328">
        <v>1</v>
      </c>
      <c r="V12" s="328">
        <v>1</v>
      </c>
      <c r="W12" s="328">
        <v>1</v>
      </c>
      <c r="X12" s="328">
        <v>1</v>
      </c>
      <c r="Y12" s="328">
        <v>1</v>
      </c>
      <c r="Z12" s="328">
        <v>1</v>
      </c>
      <c r="AA12" s="328">
        <v>1</v>
      </c>
      <c r="AB12" s="329">
        <f t="shared" si="1"/>
        <v>20</v>
      </c>
      <c r="AC12" s="329">
        <f t="shared" si="2"/>
        <v>420</v>
      </c>
    </row>
    <row r="13" spans="1:31" x14ac:dyDescent="0.35">
      <c r="A13" s="326" t="s">
        <v>32</v>
      </c>
      <c r="B13" s="326" t="s">
        <v>407</v>
      </c>
      <c r="C13" s="326" t="s">
        <v>451</v>
      </c>
      <c r="D13" s="326" t="s">
        <v>396</v>
      </c>
      <c r="E13" s="326" t="s">
        <v>134</v>
      </c>
      <c r="F13" s="327" t="s">
        <v>395</v>
      </c>
      <c r="G13" s="328"/>
      <c r="H13" s="328">
        <v>1</v>
      </c>
      <c r="I13" s="328">
        <v>1</v>
      </c>
      <c r="J13" s="328">
        <v>1</v>
      </c>
      <c r="K13" s="328">
        <v>1</v>
      </c>
      <c r="L13" s="328">
        <v>1</v>
      </c>
      <c r="M13" s="328">
        <v>1</v>
      </c>
      <c r="N13" s="328">
        <v>1</v>
      </c>
      <c r="O13" s="328">
        <v>1</v>
      </c>
      <c r="P13" s="328">
        <v>1</v>
      </c>
      <c r="Q13" s="328">
        <v>1</v>
      </c>
      <c r="R13" s="328">
        <v>1</v>
      </c>
      <c r="S13" s="328">
        <v>1</v>
      </c>
      <c r="T13" s="328">
        <v>1</v>
      </c>
      <c r="U13" s="328">
        <v>1</v>
      </c>
      <c r="V13" s="328">
        <v>1</v>
      </c>
      <c r="W13" s="328">
        <v>1</v>
      </c>
      <c r="X13" s="328">
        <v>1</v>
      </c>
      <c r="Y13" s="328">
        <v>1</v>
      </c>
      <c r="Z13" s="328">
        <v>1</v>
      </c>
      <c r="AA13" s="328"/>
      <c r="AB13" s="329">
        <f t="shared" si="1"/>
        <v>19</v>
      </c>
      <c r="AC13" s="329">
        <f t="shared" si="2"/>
        <v>399</v>
      </c>
    </row>
    <row r="14" spans="1:31" x14ac:dyDescent="0.35">
      <c r="A14" s="326" t="s">
        <v>32</v>
      </c>
      <c r="B14" s="326" t="s">
        <v>407</v>
      </c>
      <c r="C14" s="326" t="s">
        <v>452</v>
      </c>
      <c r="D14" s="326" t="s">
        <v>396</v>
      </c>
      <c r="E14" s="326" t="s">
        <v>138</v>
      </c>
      <c r="F14" s="327" t="s">
        <v>395</v>
      </c>
      <c r="G14" s="328"/>
      <c r="H14" s="328">
        <v>1</v>
      </c>
      <c r="I14" s="328">
        <v>1</v>
      </c>
      <c r="J14" s="328">
        <v>1</v>
      </c>
      <c r="K14" s="328">
        <v>1</v>
      </c>
      <c r="L14" s="328">
        <v>1</v>
      </c>
      <c r="M14" s="328">
        <v>1</v>
      </c>
      <c r="N14" s="328">
        <v>1</v>
      </c>
      <c r="O14" s="328">
        <v>1</v>
      </c>
      <c r="P14" s="328">
        <v>1</v>
      </c>
      <c r="Q14" s="328">
        <v>1</v>
      </c>
      <c r="R14" s="328">
        <v>1</v>
      </c>
      <c r="S14" s="328">
        <v>1</v>
      </c>
      <c r="T14" s="328">
        <v>1</v>
      </c>
      <c r="U14" s="328">
        <v>1</v>
      </c>
      <c r="V14" s="328">
        <v>1</v>
      </c>
      <c r="W14" s="328">
        <v>1</v>
      </c>
      <c r="X14" s="328">
        <v>1</v>
      </c>
      <c r="Y14" s="328">
        <v>1</v>
      </c>
      <c r="Z14" s="328">
        <v>1</v>
      </c>
      <c r="AA14" s="328">
        <v>1</v>
      </c>
      <c r="AB14" s="329">
        <f t="shared" si="1"/>
        <v>20</v>
      </c>
      <c r="AC14" s="329">
        <f t="shared" si="2"/>
        <v>420</v>
      </c>
    </row>
    <row r="15" spans="1:31" x14ac:dyDescent="0.35">
      <c r="A15" s="310" t="s">
        <v>32</v>
      </c>
      <c r="B15" s="310" t="s">
        <v>432</v>
      </c>
      <c r="C15" s="310" t="s">
        <v>408</v>
      </c>
      <c r="D15" s="310" t="s">
        <v>399</v>
      </c>
      <c r="E15" s="310" t="s">
        <v>121</v>
      </c>
      <c r="F15" s="311" t="s">
        <v>395</v>
      </c>
      <c r="G15" s="312"/>
      <c r="H15" s="312">
        <v>0.5</v>
      </c>
      <c r="I15" s="312">
        <v>1</v>
      </c>
      <c r="J15" s="312">
        <v>1</v>
      </c>
      <c r="K15" s="312">
        <v>1</v>
      </c>
      <c r="L15" s="312">
        <v>1</v>
      </c>
      <c r="M15" s="312">
        <v>1</v>
      </c>
      <c r="N15" s="312">
        <v>1</v>
      </c>
      <c r="O15" s="312">
        <v>1</v>
      </c>
      <c r="P15" s="312">
        <v>1</v>
      </c>
      <c r="Q15" s="312">
        <v>1</v>
      </c>
      <c r="R15" s="312">
        <v>1</v>
      </c>
      <c r="S15" s="312">
        <v>1</v>
      </c>
      <c r="T15" s="312">
        <v>1</v>
      </c>
      <c r="U15" s="312">
        <v>1</v>
      </c>
      <c r="V15" s="312">
        <v>1</v>
      </c>
      <c r="W15" s="312">
        <v>1</v>
      </c>
      <c r="X15" s="312">
        <v>1</v>
      </c>
      <c r="Y15" s="312">
        <v>1</v>
      </c>
      <c r="Z15" s="312">
        <v>1</v>
      </c>
      <c r="AA15" s="312"/>
      <c r="AB15" s="313">
        <f t="shared" si="1"/>
        <v>18.5</v>
      </c>
      <c r="AC15" s="313">
        <f t="shared" si="2"/>
        <v>388.5</v>
      </c>
    </row>
    <row r="16" spans="1:31" x14ac:dyDescent="0.35">
      <c r="A16" s="310" t="s">
        <v>417</v>
      </c>
      <c r="B16" s="310" t="s">
        <v>432</v>
      </c>
      <c r="C16" s="310" t="s">
        <v>409</v>
      </c>
      <c r="D16" s="310" t="s">
        <v>394</v>
      </c>
      <c r="E16" s="310" t="s">
        <v>117</v>
      </c>
      <c r="F16" s="311" t="s">
        <v>395</v>
      </c>
      <c r="G16" s="312"/>
      <c r="H16" s="312">
        <v>1</v>
      </c>
      <c r="I16" s="312">
        <v>1</v>
      </c>
      <c r="J16" s="312">
        <v>1</v>
      </c>
      <c r="K16" s="312">
        <v>1</v>
      </c>
      <c r="L16" s="312">
        <v>1</v>
      </c>
      <c r="M16" s="312">
        <v>1</v>
      </c>
      <c r="N16" s="312">
        <v>1</v>
      </c>
      <c r="O16" s="312">
        <v>1</v>
      </c>
      <c r="P16" s="312">
        <v>1</v>
      </c>
      <c r="Q16" s="312">
        <v>1</v>
      </c>
      <c r="R16" s="312">
        <v>1</v>
      </c>
      <c r="S16" s="312">
        <v>1</v>
      </c>
      <c r="T16" s="312"/>
      <c r="U16" s="312"/>
      <c r="V16" s="312"/>
      <c r="W16" s="312"/>
      <c r="X16" s="312"/>
      <c r="Y16" s="312"/>
      <c r="Z16" s="312"/>
      <c r="AA16" s="312"/>
      <c r="AB16" s="313">
        <f t="shared" si="1"/>
        <v>12</v>
      </c>
      <c r="AC16" s="313">
        <f t="shared" si="2"/>
        <v>252</v>
      </c>
    </row>
    <row r="17" spans="1:31" x14ac:dyDescent="0.35">
      <c r="A17" s="310" t="s">
        <v>417</v>
      </c>
      <c r="B17" s="310" t="s">
        <v>432</v>
      </c>
      <c r="C17" s="310" t="s">
        <v>409</v>
      </c>
      <c r="D17" s="310" t="s">
        <v>396</v>
      </c>
      <c r="E17" s="310" t="s">
        <v>134</v>
      </c>
      <c r="F17" s="311" t="s">
        <v>395</v>
      </c>
      <c r="G17" s="312"/>
      <c r="H17" s="312">
        <v>1</v>
      </c>
      <c r="I17" s="312">
        <v>1</v>
      </c>
      <c r="J17" s="312">
        <v>1</v>
      </c>
      <c r="K17" s="312">
        <v>1</v>
      </c>
      <c r="L17" s="312">
        <v>1</v>
      </c>
      <c r="M17" s="312">
        <v>1</v>
      </c>
      <c r="N17" s="312">
        <v>1</v>
      </c>
      <c r="O17" s="312">
        <v>1</v>
      </c>
      <c r="P17" s="312">
        <v>1</v>
      </c>
      <c r="Q17" s="312">
        <v>1</v>
      </c>
      <c r="R17" s="312">
        <v>1</v>
      </c>
      <c r="S17" s="312">
        <v>1</v>
      </c>
      <c r="T17" s="312">
        <v>1</v>
      </c>
      <c r="U17" s="312">
        <v>1</v>
      </c>
      <c r="V17" s="312">
        <v>1</v>
      </c>
      <c r="W17" s="312">
        <v>1</v>
      </c>
      <c r="X17" s="312">
        <v>1</v>
      </c>
      <c r="Y17" s="312">
        <v>1</v>
      </c>
      <c r="Z17" s="312">
        <v>1</v>
      </c>
      <c r="AA17" s="312"/>
      <c r="AB17" s="313">
        <f t="shared" si="1"/>
        <v>19</v>
      </c>
      <c r="AC17" s="313">
        <f t="shared" si="2"/>
        <v>399</v>
      </c>
    </row>
    <row r="18" spans="1:31" x14ac:dyDescent="0.35">
      <c r="A18" s="302" t="s">
        <v>418</v>
      </c>
      <c r="B18" s="302" t="s">
        <v>413</v>
      </c>
      <c r="C18" s="302" t="s">
        <v>412</v>
      </c>
      <c r="D18" s="302" t="s">
        <v>396</v>
      </c>
      <c r="E18" s="302" t="s">
        <v>134</v>
      </c>
      <c r="F18" s="303" t="s">
        <v>259</v>
      </c>
      <c r="G18" s="304"/>
      <c r="H18" s="304">
        <v>1</v>
      </c>
      <c r="I18" s="304">
        <v>1</v>
      </c>
      <c r="J18" s="304">
        <v>1</v>
      </c>
      <c r="K18" s="304">
        <v>1</v>
      </c>
      <c r="L18" s="304">
        <v>1</v>
      </c>
      <c r="M18" s="304">
        <v>1</v>
      </c>
      <c r="N18" s="304">
        <v>1</v>
      </c>
      <c r="O18" s="304">
        <v>1</v>
      </c>
      <c r="P18" s="304">
        <v>1</v>
      </c>
      <c r="Q18" s="304">
        <v>1</v>
      </c>
      <c r="R18" s="304">
        <v>1</v>
      </c>
      <c r="S18" s="304">
        <v>1</v>
      </c>
      <c r="T18" s="304">
        <v>1</v>
      </c>
      <c r="U18" s="304">
        <v>1</v>
      </c>
      <c r="V18" s="304">
        <v>1</v>
      </c>
      <c r="W18" s="304">
        <v>1</v>
      </c>
      <c r="X18" s="304"/>
      <c r="Y18" s="304"/>
      <c r="Z18" s="304"/>
      <c r="AA18" s="304"/>
      <c r="AB18" s="305">
        <f t="shared" si="1"/>
        <v>16</v>
      </c>
      <c r="AC18" s="305">
        <f t="shared" si="2"/>
        <v>336</v>
      </c>
    </row>
    <row r="19" spans="1:31" x14ac:dyDescent="0.35">
      <c r="A19" s="302" t="s">
        <v>416</v>
      </c>
      <c r="B19" s="302" t="s">
        <v>413</v>
      </c>
      <c r="C19" s="302" t="s">
        <v>410</v>
      </c>
      <c r="D19" s="302" t="s">
        <v>399</v>
      </c>
      <c r="E19" s="302" t="s">
        <v>123</v>
      </c>
      <c r="F19" s="303" t="s">
        <v>395</v>
      </c>
      <c r="G19" s="304"/>
      <c r="H19" s="304">
        <v>1</v>
      </c>
      <c r="I19" s="304">
        <v>1</v>
      </c>
      <c r="J19" s="304">
        <v>1</v>
      </c>
      <c r="K19" s="304">
        <v>1</v>
      </c>
      <c r="L19" s="304">
        <v>1</v>
      </c>
      <c r="M19" s="304">
        <v>1</v>
      </c>
      <c r="N19" s="304">
        <v>1</v>
      </c>
      <c r="O19" s="304">
        <v>1</v>
      </c>
      <c r="P19" s="304">
        <v>1</v>
      </c>
      <c r="Q19" s="304">
        <v>1</v>
      </c>
      <c r="R19" s="304">
        <v>1</v>
      </c>
      <c r="S19" s="304">
        <v>1</v>
      </c>
      <c r="T19" s="304">
        <v>1</v>
      </c>
      <c r="U19" s="304">
        <v>1</v>
      </c>
      <c r="V19" s="304">
        <v>1</v>
      </c>
      <c r="W19" s="304">
        <v>1</v>
      </c>
      <c r="X19" s="304">
        <v>1</v>
      </c>
      <c r="Y19" s="304">
        <v>1</v>
      </c>
      <c r="Z19" s="304">
        <v>1</v>
      </c>
      <c r="AA19" s="304"/>
      <c r="AB19" s="305">
        <f t="shared" si="1"/>
        <v>19</v>
      </c>
      <c r="AC19" s="305">
        <f t="shared" si="2"/>
        <v>399</v>
      </c>
      <c r="AD19" s="284"/>
    </row>
    <row r="20" spans="1:31" x14ac:dyDescent="0.35">
      <c r="A20" s="302" t="s">
        <v>416</v>
      </c>
      <c r="B20" s="302" t="s">
        <v>413</v>
      </c>
      <c r="C20" s="302" t="s">
        <v>411</v>
      </c>
      <c r="D20" s="302" t="s">
        <v>399</v>
      </c>
      <c r="E20" s="302" t="s">
        <v>121</v>
      </c>
      <c r="F20" s="303" t="s">
        <v>395</v>
      </c>
      <c r="G20" s="304"/>
      <c r="H20" s="304">
        <v>1</v>
      </c>
      <c r="I20" s="304">
        <v>1</v>
      </c>
      <c r="J20" s="304">
        <v>1</v>
      </c>
      <c r="K20" s="304">
        <v>1</v>
      </c>
      <c r="L20" s="304">
        <v>1</v>
      </c>
      <c r="M20" s="304">
        <v>1</v>
      </c>
      <c r="N20" s="304">
        <v>1</v>
      </c>
      <c r="O20" s="304">
        <v>1</v>
      </c>
      <c r="P20" s="304">
        <v>1</v>
      </c>
      <c r="Q20" s="304">
        <v>1</v>
      </c>
      <c r="R20" s="304">
        <v>1</v>
      </c>
      <c r="S20" s="304">
        <v>1</v>
      </c>
      <c r="T20" s="304">
        <v>1</v>
      </c>
      <c r="U20" s="304">
        <v>1</v>
      </c>
      <c r="V20" s="304">
        <v>1</v>
      </c>
      <c r="W20" s="304">
        <v>1</v>
      </c>
      <c r="X20" s="304"/>
      <c r="Y20" s="304"/>
      <c r="Z20" s="304"/>
      <c r="AA20" s="304"/>
      <c r="AB20" s="305">
        <f t="shared" si="1"/>
        <v>16</v>
      </c>
      <c r="AC20" s="305">
        <f t="shared" si="2"/>
        <v>336</v>
      </c>
    </row>
    <row r="21" spans="1:31" x14ac:dyDescent="0.35">
      <c r="A21" s="302" t="s">
        <v>416</v>
      </c>
      <c r="B21" s="302" t="s">
        <v>413</v>
      </c>
      <c r="C21" s="302" t="s">
        <v>411</v>
      </c>
      <c r="D21" s="302" t="s">
        <v>396</v>
      </c>
      <c r="E21" s="302" t="s">
        <v>138</v>
      </c>
      <c r="F21" s="303" t="s">
        <v>395</v>
      </c>
      <c r="G21" s="304"/>
      <c r="H21" s="304">
        <v>1</v>
      </c>
      <c r="I21" s="304">
        <v>1</v>
      </c>
      <c r="J21" s="304">
        <v>1</v>
      </c>
      <c r="K21" s="304">
        <v>1</v>
      </c>
      <c r="L21" s="304">
        <v>1</v>
      </c>
      <c r="M21" s="304">
        <v>1</v>
      </c>
      <c r="N21" s="304">
        <v>1</v>
      </c>
      <c r="O21" s="304">
        <v>1</v>
      </c>
      <c r="P21" s="304">
        <v>1</v>
      </c>
      <c r="Q21" s="304">
        <v>1</v>
      </c>
      <c r="R21" s="304">
        <v>1</v>
      </c>
      <c r="S21" s="304">
        <v>1</v>
      </c>
      <c r="T21" s="304">
        <v>1</v>
      </c>
      <c r="U21" s="304">
        <v>1</v>
      </c>
      <c r="V21" s="304">
        <v>1</v>
      </c>
      <c r="W21" s="304">
        <v>1</v>
      </c>
      <c r="X21" s="304">
        <v>1</v>
      </c>
      <c r="Y21" s="304">
        <v>1</v>
      </c>
      <c r="Z21" s="304">
        <v>1</v>
      </c>
      <c r="AA21" s="304"/>
      <c r="AB21" s="305">
        <f>SUM(G21:AA21)</f>
        <v>19</v>
      </c>
      <c r="AC21" s="305">
        <f>AB21*21</f>
        <v>399</v>
      </c>
    </row>
    <row r="22" spans="1:31" x14ac:dyDescent="0.35">
      <c r="A22" s="314" t="s">
        <v>32</v>
      </c>
      <c r="B22" s="314" t="s">
        <v>414</v>
      </c>
      <c r="C22" s="314" t="s">
        <v>415</v>
      </c>
      <c r="D22" s="314" t="s">
        <v>399</v>
      </c>
      <c r="E22" s="314" t="s">
        <v>123</v>
      </c>
      <c r="F22" s="315" t="s">
        <v>395</v>
      </c>
      <c r="G22" s="316"/>
      <c r="H22" s="316">
        <v>0.5</v>
      </c>
      <c r="I22" s="316">
        <v>1</v>
      </c>
      <c r="J22" s="316">
        <v>1</v>
      </c>
      <c r="K22" s="316">
        <v>1</v>
      </c>
      <c r="L22" s="316">
        <v>1</v>
      </c>
      <c r="M22" s="316">
        <v>1</v>
      </c>
      <c r="N22" s="316">
        <v>1</v>
      </c>
      <c r="O22" s="316">
        <v>1</v>
      </c>
      <c r="P22" s="316">
        <v>1</v>
      </c>
      <c r="Q22" s="316">
        <v>1</v>
      </c>
      <c r="R22" s="316">
        <v>1</v>
      </c>
      <c r="S22" s="316">
        <v>1</v>
      </c>
      <c r="T22" s="316">
        <v>1</v>
      </c>
      <c r="U22" s="316">
        <v>1</v>
      </c>
      <c r="V22" s="316">
        <v>1</v>
      </c>
      <c r="W22" s="316">
        <v>1</v>
      </c>
      <c r="X22" s="316">
        <v>1</v>
      </c>
      <c r="Y22" s="316">
        <v>1</v>
      </c>
      <c r="Z22" s="316"/>
      <c r="AA22" s="316"/>
      <c r="AB22" s="317">
        <f t="shared" si="1"/>
        <v>17.5</v>
      </c>
      <c r="AC22" s="317">
        <f t="shared" si="2"/>
        <v>367.5</v>
      </c>
      <c r="AE22" s="198"/>
    </row>
    <row r="23" spans="1:31" x14ac:dyDescent="0.35">
      <c r="A23" s="314" t="s">
        <v>32</v>
      </c>
      <c r="B23" s="314" t="s">
        <v>414</v>
      </c>
      <c r="C23" s="314" t="s">
        <v>419</v>
      </c>
      <c r="D23" s="314" t="s">
        <v>396</v>
      </c>
      <c r="E23" s="314" t="s">
        <v>134</v>
      </c>
      <c r="F23" s="315" t="s">
        <v>395</v>
      </c>
      <c r="G23" s="316"/>
      <c r="H23" s="316"/>
      <c r="I23" s="316">
        <v>1</v>
      </c>
      <c r="J23" s="316">
        <v>1</v>
      </c>
      <c r="K23" s="316">
        <v>1</v>
      </c>
      <c r="L23" s="316">
        <v>1</v>
      </c>
      <c r="M23" s="316">
        <v>1</v>
      </c>
      <c r="N23" s="316">
        <v>1</v>
      </c>
      <c r="O23" s="316">
        <v>1</v>
      </c>
      <c r="P23" s="316">
        <v>1</v>
      </c>
      <c r="Q23" s="316">
        <v>1</v>
      </c>
      <c r="R23" s="316">
        <v>1</v>
      </c>
      <c r="S23" s="316">
        <v>1</v>
      </c>
      <c r="T23" s="316">
        <v>1</v>
      </c>
      <c r="U23" s="316">
        <v>1</v>
      </c>
      <c r="V23" s="316">
        <v>1</v>
      </c>
      <c r="W23" s="316">
        <v>1</v>
      </c>
      <c r="X23" s="316">
        <v>1</v>
      </c>
      <c r="Y23" s="316">
        <v>1</v>
      </c>
      <c r="Z23" s="316">
        <v>1</v>
      </c>
      <c r="AA23" s="316"/>
      <c r="AB23" s="317">
        <f t="shared" si="1"/>
        <v>18</v>
      </c>
      <c r="AC23" s="317">
        <f t="shared" si="2"/>
        <v>378</v>
      </c>
    </row>
    <row r="24" spans="1:31" x14ac:dyDescent="0.35">
      <c r="A24" s="314" t="s">
        <v>32</v>
      </c>
      <c r="B24" s="314" t="s">
        <v>414</v>
      </c>
      <c r="C24" s="314" t="s">
        <v>419</v>
      </c>
      <c r="D24" s="314" t="s">
        <v>420</v>
      </c>
      <c r="E24" s="314" t="s">
        <v>143</v>
      </c>
      <c r="F24" s="315" t="s">
        <v>395</v>
      </c>
      <c r="G24" s="316"/>
      <c r="H24" s="316"/>
      <c r="I24" s="316">
        <v>0.5</v>
      </c>
      <c r="J24" s="316">
        <v>1</v>
      </c>
      <c r="K24" s="316">
        <v>1</v>
      </c>
      <c r="L24" s="316">
        <v>1</v>
      </c>
      <c r="M24" s="316">
        <v>1</v>
      </c>
      <c r="N24" s="316">
        <v>1</v>
      </c>
      <c r="O24" s="316">
        <v>1</v>
      </c>
      <c r="P24" s="316">
        <v>1</v>
      </c>
      <c r="Q24" s="316">
        <v>1</v>
      </c>
      <c r="R24" s="316">
        <v>1</v>
      </c>
      <c r="S24" s="316">
        <v>1</v>
      </c>
      <c r="T24" s="316">
        <v>1</v>
      </c>
      <c r="U24" s="316">
        <v>1</v>
      </c>
      <c r="V24" s="316">
        <v>1</v>
      </c>
      <c r="W24" s="316">
        <v>1</v>
      </c>
      <c r="X24" s="316">
        <v>1</v>
      </c>
      <c r="Y24" s="316">
        <v>1</v>
      </c>
      <c r="Z24" s="316">
        <v>1</v>
      </c>
      <c r="AA24" s="316"/>
      <c r="AB24" s="317">
        <f t="shared" si="1"/>
        <v>17.5</v>
      </c>
      <c r="AC24" s="317">
        <f t="shared" si="2"/>
        <v>367.5</v>
      </c>
    </row>
    <row r="25" spans="1:31" x14ac:dyDescent="0.35">
      <c r="A25" s="298" t="s">
        <v>32</v>
      </c>
      <c r="B25" s="298" t="s">
        <v>437</v>
      </c>
      <c r="C25" s="298" t="s">
        <v>421</v>
      </c>
      <c r="D25" s="298" t="s">
        <v>399</v>
      </c>
      <c r="E25" s="298" t="s">
        <v>123</v>
      </c>
      <c r="F25" s="299" t="s">
        <v>395</v>
      </c>
      <c r="G25" s="300"/>
      <c r="H25" s="300">
        <v>0.5</v>
      </c>
      <c r="I25" s="300">
        <v>1</v>
      </c>
      <c r="J25" s="300">
        <v>1</v>
      </c>
      <c r="K25" s="300">
        <v>1</v>
      </c>
      <c r="L25" s="300">
        <v>1</v>
      </c>
      <c r="M25" s="300">
        <v>1</v>
      </c>
      <c r="N25" s="300">
        <v>1</v>
      </c>
      <c r="O25" s="300">
        <v>1</v>
      </c>
      <c r="P25" s="300">
        <v>1</v>
      </c>
      <c r="Q25" s="300">
        <v>1</v>
      </c>
      <c r="R25" s="300">
        <v>1</v>
      </c>
      <c r="S25" s="300">
        <v>1</v>
      </c>
      <c r="T25" s="300">
        <v>1</v>
      </c>
      <c r="U25" s="300">
        <v>1</v>
      </c>
      <c r="V25" s="300">
        <v>1</v>
      </c>
      <c r="W25" s="300">
        <v>1</v>
      </c>
      <c r="X25" s="300">
        <v>1</v>
      </c>
      <c r="Y25" s="300">
        <v>1</v>
      </c>
      <c r="Z25" s="300">
        <v>1</v>
      </c>
      <c r="AA25" s="300"/>
      <c r="AB25" s="301">
        <f t="shared" si="1"/>
        <v>18.5</v>
      </c>
      <c r="AC25" s="301">
        <f t="shared" si="2"/>
        <v>388.5</v>
      </c>
      <c r="AD25" s="284"/>
    </row>
    <row r="26" spans="1:31" x14ac:dyDescent="0.35">
      <c r="A26" s="298" t="s">
        <v>418</v>
      </c>
      <c r="B26" s="298" t="s">
        <v>437</v>
      </c>
      <c r="C26" s="298" t="s">
        <v>419</v>
      </c>
      <c r="D26" s="298" t="s">
        <v>396</v>
      </c>
      <c r="E26" s="298" t="s">
        <v>134</v>
      </c>
      <c r="F26" s="299" t="s">
        <v>259</v>
      </c>
      <c r="G26" s="300"/>
      <c r="H26" s="300">
        <v>0.5</v>
      </c>
      <c r="I26" s="300">
        <v>1</v>
      </c>
      <c r="J26" s="300">
        <v>1</v>
      </c>
      <c r="K26" s="300">
        <v>1</v>
      </c>
      <c r="L26" s="300">
        <v>1</v>
      </c>
      <c r="M26" s="300">
        <v>1</v>
      </c>
      <c r="N26" s="300">
        <v>1</v>
      </c>
      <c r="O26" s="300">
        <v>1</v>
      </c>
      <c r="P26" s="300">
        <v>1</v>
      </c>
      <c r="Q26" s="300">
        <v>1</v>
      </c>
      <c r="R26" s="300">
        <v>1</v>
      </c>
      <c r="S26" s="300">
        <v>1</v>
      </c>
      <c r="T26" s="300">
        <v>1</v>
      </c>
      <c r="U26" s="300">
        <v>1</v>
      </c>
      <c r="V26" s="300">
        <v>1</v>
      </c>
      <c r="W26" s="300">
        <v>1</v>
      </c>
      <c r="X26" s="300">
        <v>1</v>
      </c>
      <c r="Y26" s="300">
        <v>1</v>
      </c>
      <c r="Z26" s="300">
        <v>1</v>
      </c>
      <c r="AA26" s="300"/>
      <c r="AB26" s="301">
        <f t="shared" si="1"/>
        <v>18.5</v>
      </c>
      <c r="AC26" s="301">
        <f t="shared" si="2"/>
        <v>388.5</v>
      </c>
    </row>
    <row r="27" spans="1:31" x14ac:dyDescent="0.35">
      <c r="A27" s="298" t="s">
        <v>32</v>
      </c>
      <c r="B27" s="298" t="s">
        <v>437</v>
      </c>
      <c r="C27" s="298" t="s">
        <v>423</v>
      </c>
      <c r="D27" s="298" t="s">
        <v>396</v>
      </c>
      <c r="E27" s="298" t="s">
        <v>138</v>
      </c>
      <c r="F27" s="299" t="s">
        <v>395</v>
      </c>
      <c r="G27" s="300"/>
      <c r="H27" s="300">
        <v>0.5</v>
      </c>
      <c r="I27" s="300">
        <v>1.5</v>
      </c>
      <c r="J27" s="300">
        <v>2</v>
      </c>
      <c r="K27" s="300">
        <v>2</v>
      </c>
      <c r="L27" s="300">
        <v>2</v>
      </c>
      <c r="M27" s="300">
        <v>2</v>
      </c>
      <c r="N27" s="300">
        <v>2</v>
      </c>
      <c r="O27" s="300">
        <v>2</v>
      </c>
      <c r="P27" s="300">
        <v>2</v>
      </c>
      <c r="Q27" s="300">
        <v>2</v>
      </c>
      <c r="R27" s="300">
        <v>2</v>
      </c>
      <c r="S27" s="300">
        <v>2</v>
      </c>
      <c r="T27" s="300">
        <v>2</v>
      </c>
      <c r="U27" s="300">
        <v>2</v>
      </c>
      <c r="V27" s="300">
        <v>2</v>
      </c>
      <c r="W27" s="300">
        <v>2</v>
      </c>
      <c r="X27" s="300">
        <v>2</v>
      </c>
      <c r="Y27" s="300">
        <v>2</v>
      </c>
      <c r="Z27" s="300">
        <v>1</v>
      </c>
      <c r="AA27" s="300">
        <v>1</v>
      </c>
      <c r="AB27" s="301">
        <f t="shared" si="1"/>
        <v>36</v>
      </c>
      <c r="AC27" s="301">
        <f t="shared" si="2"/>
        <v>756</v>
      </c>
    </row>
    <row r="28" spans="1:31" x14ac:dyDescent="0.35">
      <c r="A28" s="298" t="s">
        <v>32</v>
      </c>
      <c r="B28" s="298" t="s">
        <v>437</v>
      </c>
      <c r="C28" s="298" t="s">
        <v>422</v>
      </c>
      <c r="D28" s="298" t="s">
        <v>420</v>
      </c>
      <c r="E28" s="298" t="s">
        <v>143</v>
      </c>
      <c r="F28" s="299" t="s">
        <v>395</v>
      </c>
      <c r="G28" s="300"/>
      <c r="H28" s="300">
        <v>0.5</v>
      </c>
      <c r="I28" s="300">
        <v>1.5</v>
      </c>
      <c r="J28" s="300">
        <v>2</v>
      </c>
      <c r="K28" s="300">
        <v>2</v>
      </c>
      <c r="L28" s="300">
        <v>2</v>
      </c>
      <c r="M28" s="300">
        <v>2</v>
      </c>
      <c r="N28" s="300">
        <v>2</v>
      </c>
      <c r="O28" s="300">
        <v>2</v>
      </c>
      <c r="P28" s="300">
        <v>2</v>
      </c>
      <c r="Q28" s="300">
        <v>2</v>
      </c>
      <c r="R28" s="300">
        <v>2</v>
      </c>
      <c r="S28" s="300">
        <v>2</v>
      </c>
      <c r="T28" s="300">
        <v>2</v>
      </c>
      <c r="U28" s="300">
        <v>2</v>
      </c>
      <c r="V28" s="300">
        <v>2</v>
      </c>
      <c r="W28" s="300">
        <v>2</v>
      </c>
      <c r="X28" s="300">
        <v>2</v>
      </c>
      <c r="Y28" s="300">
        <v>2</v>
      </c>
      <c r="Z28" s="300">
        <v>1</v>
      </c>
      <c r="AA28" s="300">
        <v>1</v>
      </c>
      <c r="AB28" s="301">
        <f t="shared" si="1"/>
        <v>36</v>
      </c>
      <c r="AC28" s="301">
        <f t="shared" si="2"/>
        <v>756</v>
      </c>
    </row>
    <row r="29" spans="1:31" x14ac:dyDescent="0.35">
      <c r="A29" s="298" t="s">
        <v>32</v>
      </c>
      <c r="B29" s="298" t="s">
        <v>439</v>
      </c>
      <c r="C29" s="298" t="s">
        <v>421</v>
      </c>
      <c r="D29" s="298" t="s">
        <v>399</v>
      </c>
      <c r="E29" s="298" t="s">
        <v>121</v>
      </c>
      <c r="F29" s="299" t="s">
        <v>395</v>
      </c>
      <c r="G29" s="300"/>
      <c r="H29" s="300"/>
      <c r="I29" s="300">
        <v>0.5</v>
      </c>
      <c r="J29" s="300">
        <v>1</v>
      </c>
      <c r="K29" s="300">
        <v>1</v>
      </c>
      <c r="L29" s="300">
        <v>1</v>
      </c>
      <c r="M29" s="300">
        <v>1</v>
      </c>
      <c r="N29" s="300">
        <v>1</v>
      </c>
      <c r="O29" s="300">
        <v>1</v>
      </c>
      <c r="P29" s="300">
        <v>1</v>
      </c>
      <c r="Q29" s="300">
        <v>1</v>
      </c>
      <c r="R29" s="300">
        <v>1</v>
      </c>
      <c r="S29" s="300">
        <v>1</v>
      </c>
      <c r="T29" s="300">
        <v>1</v>
      </c>
      <c r="U29" s="300">
        <v>1</v>
      </c>
      <c r="V29" s="300">
        <v>1</v>
      </c>
      <c r="W29" s="300">
        <v>1</v>
      </c>
      <c r="X29" s="300">
        <v>1</v>
      </c>
      <c r="Y29" s="300">
        <v>1</v>
      </c>
      <c r="Z29" s="300">
        <v>1</v>
      </c>
      <c r="AA29" s="300"/>
      <c r="AB29" s="301">
        <f t="shared" si="1"/>
        <v>17.5</v>
      </c>
      <c r="AC29" s="301">
        <f t="shared" si="2"/>
        <v>367.5</v>
      </c>
    </row>
    <row r="30" spans="1:31" x14ac:dyDescent="0.35">
      <c r="A30" s="298" t="s">
        <v>418</v>
      </c>
      <c r="B30" s="298" t="s">
        <v>439</v>
      </c>
      <c r="C30" s="298" t="s">
        <v>419</v>
      </c>
      <c r="D30" s="298" t="s">
        <v>396</v>
      </c>
      <c r="E30" s="298" t="s">
        <v>134</v>
      </c>
      <c r="F30" s="299" t="s">
        <v>259</v>
      </c>
      <c r="G30" s="300"/>
      <c r="H30" s="300"/>
      <c r="I30" s="300">
        <v>0.5</v>
      </c>
      <c r="J30" s="300">
        <v>1</v>
      </c>
      <c r="K30" s="300">
        <v>1</v>
      </c>
      <c r="L30" s="300">
        <v>1</v>
      </c>
      <c r="M30" s="300">
        <v>1</v>
      </c>
      <c r="N30" s="300">
        <v>1</v>
      </c>
      <c r="O30" s="300">
        <v>1</v>
      </c>
      <c r="P30" s="300">
        <v>1</v>
      </c>
      <c r="Q30" s="300">
        <v>1</v>
      </c>
      <c r="R30" s="300">
        <v>1</v>
      </c>
      <c r="S30" s="300">
        <v>1</v>
      </c>
      <c r="T30" s="300">
        <v>1</v>
      </c>
      <c r="U30" s="300">
        <v>1</v>
      </c>
      <c r="V30" s="300">
        <v>1</v>
      </c>
      <c r="W30" s="300">
        <v>1</v>
      </c>
      <c r="X30" s="300">
        <v>1</v>
      </c>
      <c r="Y30" s="300">
        <v>1</v>
      </c>
      <c r="Z30" s="300">
        <v>1</v>
      </c>
      <c r="AA30" s="300"/>
      <c r="AB30" s="301">
        <f t="shared" si="1"/>
        <v>17.5</v>
      </c>
      <c r="AC30" s="301">
        <f t="shared" si="2"/>
        <v>367.5</v>
      </c>
    </row>
    <row r="31" spans="1:31" x14ac:dyDescent="0.35">
      <c r="A31" s="298" t="s">
        <v>32</v>
      </c>
      <c r="B31" s="298" t="s">
        <v>439</v>
      </c>
      <c r="C31" s="298" t="s">
        <v>423</v>
      </c>
      <c r="D31" s="298" t="s">
        <v>396</v>
      </c>
      <c r="E31" s="298" t="s">
        <v>138</v>
      </c>
      <c r="F31" s="299" t="s">
        <v>395</v>
      </c>
      <c r="G31" s="300"/>
      <c r="H31" s="300"/>
      <c r="I31" s="300">
        <v>0.5</v>
      </c>
      <c r="J31" s="300">
        <v>1.5</v>
      </c>
      <c r="K31" s="300">
        <v>3</v>
      </c>
      <c r="L31" s="300">
        <v>3</v>
      </c>
      <c r="M31" s="300">
        <v>3</v>
      </c>
      <c r="N31" s="300">
        <v>3</v>
      </c>
      <c r="O31" s="300">
        <v>3</v>
      </c>
      <c r="P31" s="300">
        <v>3</v>
      </c>
      <c r="Q31" s="300">
        <v>3</v>
      </c>
      <c r="R31" s="300">
        <v>3</v>
      </c>
      <c r="S31" s="300">
        <v>3</v>
      </c>
      <c r="T31" s="300">
        <v>3</v>
      </c>
      <c r="U31" s="300">
        <v>3</v>
      </c>
      <c r="V31" s="300">
        <v>3</v>
      </c>
      <c r="W31" s="300">
        <v>3</v>
      </c>
      <c r="X31" s="300">
        <v>3</v>
      </c>
      <c r="Y31" s="300">
        <v>3</v>
      </c>
      <c r="Z31" s="300">
        <v>2</v>
      </c>
      <c r="AA31" s="300">
        <v>1</v>
      </c>
      <c r="AB31" s="301">
        <f t="shared" si="1"/>
        <v>50</v>
      </c>
      <c r="AC31" s="301">
        <f t="shared" si="2"/>
        <v>1050</v>
      </c>
    </row>
    <row r="32" spans="1:31" x14ac:dyDescent="0.35">
      <c r="A32" s="298" t="s">
        <v>32</v>
      </c>
      <c r="B32" s="298" t="s">
        <v>439</v>
      </c>
      <c r="C32" s="298" t="s">
        <v>422</v>
      </c>
      <c r="D32" s="298" t="s">
        <v>420</v>
      </c>
      <c r="E32" s="298" t="s">
        <v>143</v>
      </c>
      <c r="F32" s="299" t="s">
        <v>395</v>
      </c>
      <c r="G32" s="300"/>
      <c r="H32" s="300"/>
      <c r="I32" s="300">
        <v>0.5</v>
      </c>
      <c r="J32" s="300">
        <v>1.5</v>
      </c>
      <c r="K32" s="300">
        <v>2</v>
      </c>
      <c r="L32" s="300">
        <v>2</v>
      </c>
      <c r="M32" s="300">
        <v>2</v>
      </c>
      <c r="N32" s="300">
        <v>2</v>
      </c>
      <c r="O32" s="300">
        <v>2</v>
      </c>
      <c r="P32" s="300">
        <v>2</v>
      </c>
      <c r="Q32" s="300">
        <v>2</v>
      </c>
      <c r="R32" s="300">
        <v>2</v>
      </c>
      <c r="S32" s="300">
        <v>2</v>
      </c>
      <c r="T32" s="300">
        <v>2</v>
      </c>
      <c r="U32" s="300">
        <v>2</v>
      </c>
      <c r="V32" s="300">
        <v>2</v>
      </c>
      <c r="W32" s="300">
        <v>2</v>
      </c>
      <c r="X32" s="300">
        <v>2</v>
      </c>
      <c r="Y32" s="300">
        <v>2</v>
      </c>
      <c r="Z32" s="300">
        <v>2</v>
      </c>
      <c r="AA32" s="300">
        <v>1</v>
      </c>
      <c r="AB32" s="301">
        <f t="shared" si="1"/>
        <v>35</v>
      </c>
      <c r="AC32" s="301">
        <f t="shared" si="2"/>
        <v>735</v>
      </c>
    </row>
    <row r="33" spans="1:29" x14ac:dyDescent="0.35">
      <c r="A33" s="314" t="s">
        <v>32</v>
      </c>
      <c r="B33" s="314" t="s">
        <v>440</v>
      </c>
      <c r="C33" s="314" t="s">
        <v>424</v>
      </c>
      <c r="D33" s="314" t="s">
        <v>399</v>
      </c>
      <c r="E33" s="314" t="s">
        <v>123</v>
      </c>
      <c r="F33" s="315" t="s">
        <v>395</v>
      </c>
      <c r="G33" s="316"/>
      <c r="H33" s="316">
        <v>0.5</v>
      </c>
      <c r="I33" s="316">
        <v>1</v>
      </c>
      <c r="J33" s="316">
        <v>1</v>
      </c>
      <c r="K33" s="316">
        <v>1</v>
      </c>
      <c r="L33" s="316">
        <v>1</v>
      </c>
      <c r="M33" s="316">
        <v>1</v>
      </c>
      <c r="N33" s="316">
        <v>1</v>
      </c>
      <c r="O33" s="316">
        <v>1</v>
      </c>
      <c r="P33" s="316">
        <v>1</v>
      </c>
      <c r="Q33" s="316">
        <v>1</v>
      </c>
      <c r="R33" s="316">
        <v>1</v>
      </c>
      <c r="S33" s="316">
        <v>1</v>
      </c>
      <c r="T33" s="316">
        <v>1</v>
      </c>
      <c r="U33" s="316">
        <v>1</v>
      </c>
      <c r="V33" s="316">
        <v>1</v>
      </c>
      <c r="W33" s="316">
        <v>1</v>
      </c>
      <c r="X33" s="316">
        <v>1</v>
      </c>
      <c r="Y33" s="316">
        <v>1</v>
      </c>
      <c r="Z33" s="316"/>
      <c r="AA33" s="316"/>
      <c r="AB33" s="317">
        <f t="shared" si="1"/>
        <v>17.5</v>
      </c>
      <c r="AC33" s="317">
        <f t="shared" si="2"/>
        <v>367.5</v>
      </c>
    </row>
    <row r="34" spans="1:29" x14ac:dyDescent="0.35">
      <c r="A34" s="314" t="s">
        <v>32</v>
      </c>
      <c r="B34" s="314" t="s">
        <v>440</v>
      </c>
      <c r="C34" s="314" t="s">
        <v>419</v>
      </c>
      <c r="D34" s="314" t="s">
        <v>396</v>
      </c>
      <c r="E34" s="314" t="s">
        <v>134</v>
      </c>
      <c r="F34" s="315" t="s">
        <v>395</v>
      </c>
      <c r="G34" s="316"/>
      <c r="H34" s="316">
        <v>0.5</v>
      </c>
      <c r="I34" s="316">
        <v>2</v>
      </c>
      <c r="J34" s="316">
        <v>2</v>
      </c>
      <c r="K34" s="316">
        <v>2</v>
      </c>
      <c r="L34" s="316">
        <v>2</v>
      </c>
      <c r="M34" s="316">
        <v>2</v>
      </c>
      <c r="N34" s="316">
        <v>2</v>
      </c>
      <c r="O34" s="316">
        <v>2</v>
      </c>
      <c r="P34" s="316">
        <v>2</v>
      </c>
      <c r="Q34" s="316">
        <v>2</v>
      </c>
      <c r="R34" s="316">
        <v>2</v>
      </c>
      <c r="S34" s="316">
        <v>2</v>
      </c>
      <c r="T34" s="316">
        <v>2</v>
      </c>
      <c r="U34" s="316">
        <v>2</v>
      </c>
      <c r="V34" s="316">
        <v>2</v>
      </c>
      <c r="W34" s="316">
        <v>2</v>
      </c>
      <c r="X34" s="316">
        <v>2</v>
      </c>
      <c r="Y34" s="316">
        <v>2</v>
      </c>
      <c r="Z34" s="316">
        <v>2</v>
      </c>
      <c r="AA34" s="316">
        <v>1</v>
      </c>
      <c r="AB34" s="317">
        <f t="shared" si="1"/>
        <v>37.5</v>
      </c>
      <c r="AC34" s="317">
        <f t="shared" si="2"/>
        <v>787.5</v>
      </c>
    </row>
    <row r="35" spans="1:29" x14ac:dyDescent="0.35">
      <c r="A35" s="314" t="s">
        <v>32</v>
      </c>
      <c r="B35" s="314" t="s">
        <v>440</v>
      </c>
      <c r="C35" s="314" t="s">
        <v>423</v>
      </c>
      <c r="D35" s="314" t="s">
        <v>396</v>
      </c>
      <c r="E35" s="314" t="s">
        <v>138</v>
      </c>
      <c r="F35" s="315" t="s">
        <v>395</v>
      </c>
      <c r="G35" s="316"/>
      <c r="H35" s="316">
        <v>0.5</v>
      </c>
      <c r="I35" s="316">
        <v>1.5</v>
      </c>
      <c r="J35" s="316">
        <v>2</v>
      </c>
      <c r="K35" s="316">
        <v>2</v>
      </c>
      <c r="L35" s="316">
        <v>2</v>
      </c>
      <c r="M35" s="316">
        <v>2</v>
      </c>
      <c r="N35" s="316">
        <v>2</v>
      </c>
      <c r="O35" s="316">
        <v>2</v>
      </c>
      <c r="P35" s="316">
        <v>2</v>
      </c>
      <c r="Q35" s="316">
        <v>2</v>
      </c>
      <c r="R35" s="316">
        <v>2</v>
      </c>
      <c r="S35" s="316">
        <v>2</v>
      </c>
      <c r="T35" s="316">
        <v>2</v>
      </c>
      <c r="U35" s="316">
        <v>2</v>
      </c>
      <c r="V35" s="316">
        <v>2</v>
      </c>
      <c r="W35" s="316">
        <v>2</v>
      </c>
      <c r="X35" s="316">
        <v>2</v>
      </c>
      <c r="Y35" s="316">
        <v>2</v>
      </c>
      <c r="Z35" s="316">
        <v>1</v>
      </c>
      <c r="AA35" s="316">
        <v>1</v>
      </c>
      <c r="AB35" s="317">
        <f t="shared" si="1"/>
        <v>36</v>
      </c>
      <c r="AC35" s="317">
        <f t="shared" si="2"/>
        <v>756</v>
      </c>
    </row>
    <row r="36" spans="1:29" x14ac:dyDescent="0.35">
      <c r="A36" s="314" t="s">
        <v>32</v>
      </c>
      <c r="B36" s="314" t="s">
        <v>440</v>
      </c>
      <c r="C36" s="314" t="s">
        <v>423</v>
      </c>
      <c r="D36" s="314" t="s">
        <v>420</v>
      </c>
      <c r="E36" s="314" t="s">
        <v>143</v>
      </c>
      <c r="F36" s="315" t="s">
        <v>395</v>
      </c>
      <c r="G36" s="316"/>
      <c r="H36" s="316">
        <v>0.5</v>
      </c>
      <c r="I36" s="316">
        <v>1.5</v>
      </c>
      <c r="J36" s="316">
        <v>2</v>
      </c>
      <c r="K36" s="316">
        <v>2</v>
      </c>
      <c r="L36" s="316">
        <v>2</v>
      </c>
      <c r="M36" s="316">
        <v>2</v>
      </c>
      <c r="N36" s="316">
        <v>2</v>
      </c>
      <c r="O36" s="316">
        <v>2</v>
      </c>
      <c r="P36" s="316">
        <v>2</v>
      </c>
      <c r="Q36" s="316">
        <v>2</v>
      </c>
      <c r="R36" s="316">
        <v>2</v>
      </c>
      <c r="S36" s="316">
        <v>2</v>
      </c>
      <c r="T36" s="316">
        <v>2</v>
      </c>
      <c r="U36" s="316">
        <v>2</v>
      </c>
      <c r="V36" s="316">
        <v>2</v>
      </c>
      <c r="W36" s="316">
        <v>2</v>
      </c>
      <c r="X36" s="316">
        <v>2</v>
      </c>
      <c r="Y36" s="316"/>
      <c r="Z36" s="316"/>
      <c r="AA36" s="316"/>
      <c r="AB36" s="317">
        <f t="shared" si="1"/>
        <v>32</v>
      </c>
      <c r="AC36" s="317">
        <f t="shared" si="2"/>
        <v>672</v>
      </c>
    </row>
    <row r="37" spans="1:29" x14ac:dyDescent="0.35">
      <c r="A37" s="314" t="s">
        <v>32</v>
      </c>
      <c r="B37" s="314" t="s">
        <v>441</v>
      </c>
      <c r="C37" s="314" t="s">
        <v>424</v>
      </c>
      <c r="D37" s="314" t="s">
        <v>399</v>
      </c>
      <c r="E37" s="314" t="s">
        <v>123</v>
      </c>
      <c r="F37" s="315" t="s">
        <v>395</v>
      </c>
      <c r="G37" s="316"/>
      <c r="H37" s="316"/>
      <c r="I37" s="316"/>
      <c r="J37" s="316">
        <v>1</v>
      </c>
      <c r="K37" s="316">
        <v>1</v>
      </c>
      <c r="L37" s="316">
        <v>1</v>
      </c>
      <c r="M37" s="316">
        <v>1</v>
      </c>
      <c r="N37" s="316">
        <v>1</v>
      </c>
      <c r="O37" s="316">
        <v>1</v>
      </c>
      <c r="P37" s="316">
        <v>1</v>
      </c>
      <c r="Q37" s="316">
        <v>1</v>
      </c>
      <c r="R37" s="316">
        <v>1</v>
      </c>
      <c r="S37" s="316">
        <v>1</v>
      </c>
      <c r="T37" s="316">
        <v>1</v>
      </c>
      <c r="U37" s="316">
        <v>1</v>
      </c>
      <c r="V37" s="316">
        <v>1</v>
      </c>
      <c r="W37" s="316">
        <v>1</v>
      </c>
      <c r="X37" s="316">
        <v>1</v>
      </c>
      <c r="Y37" s="316">
        <v>1</v>
      </c>
      <c r="Z37" s="316"/>
      <c r="AA37" s="316"/>
      <c r="AB37" s="317">
        <f t="shared" si="1"/>
        <v>16</v>
      </c>
      <c r="AC37" s="317">
        <f t="shared" si="2"/>
        <v>336</v>
      </c>
    </row>
    <row r="38" spans="1:29" x14ac:dyDescent="0.35">
      <c r="A38" s="314" t="s">
        <v>32</v>
      </c>
      <c r="B38" s="314" t="s">
        <v>441</v>
      </c>
      <c r="C38" s="314" t="s">
        <v>419</v>
      </c>
      <c r="D38" s="314" t="s">
        <v>396</v>
      </c>
      <c r="E38" s="314" t="s">
        <v>134</v>
      </c>
      <c r="F38" s="315" t="s">
        <v>395</v>
      </c>
      <c r="G38" s="316"/>
      <c r="H38" s="316"/>
      <c r="I38" s="316"/>
      <c r="J38" s="316">
        <v>1</v>
      </c>
      <c r="K38" s="316">
        <v>2</v>
      </c>
      <c r="L38" s="316">
        <v>2</v>
      </c>
      <c r="M38" s="316">
        <v>2</v>
      </c>
      <c r="N38" s="316">
        <v>2</v>
      </c>
      <c r="O38" s="316">
        <v>2</v>
      </c>
      <c r="P38" s="316">
        <v>2</v>
      </c>
      <c r="Q38" s="316">
        <v>2</v>
      </c>
      <c r="R38" s="316">
        <v>2</v>
      </c>
      <c r="S38" s="316">
        <v>2</v>
      </c>
      <c r="T38" s="316">
        <v>2</v>
      </c>
      <c r="U38" s="316">
        <v>2</v>
      </c>
      <c r="V38" s="316">
        <v>1</v>
      </c>
      <c r="W38" s="316">
        <v>1</v>
      </c>
      <c r="X38" s="316">
        <v>1</v>
      </c>
      <c r="Y38" s="316">
        <v>1</v>
      </c>
      <c r="Z38" s="316">
        <v>1</v>
      </c>
      <c r="AA38" s="316">
        <v>1</v>
      </c>
      <c r="AB38" s="317">
        <f t="shared" si="1"/>
        <v>29</v>
      </c>
      <c r="AC38" s="317">
        <f t="shared" si="2"/>
        <v>609</v>
      </c>
    </row>
    <row r="39" spans="1:29" x14ac:dyDescent="0.35">
      <c r="A39" s="314" t="s">
        <v>32</v>
      </c>
      <c r="B39" s="314" t="s">
        <v>441</v>
      </c>
      <c r="C39" s="314" t="s">
        <v>423</v>
      </c>
      <c r="D39" s="314" t="s">
        <v>396</v>
      </c>
      <c r="E39" s="314" t="s">
        <v>138</v>
      </c>
      <c r="F39" s="315" t="s">
        <v>395</v>
      </c>
      <c r="G39" s="316"/>
      <c r="H39" s="316"/>
      <c r="I39" s="316"/>
      <c r="J39" s="316">
        <v>1</v>
      </c>
      <c r="K39" s="316">
        <v>2</v>
      </c>
      <c r="L39" s="316">
        <v>2</v>
      </c>
      <c r="M39" s="316">
        <v>2</v>
      </c>
      <c r="N39" s="316">
        <v>2</v>
      </c>
      <c r="O39" s="316">
        <v>2</v>
      </c>
      <c r="P39" s="316">
        <v>2</v>
      </c>
      <c r="Q39" s="316">
        <v>2</v>
      </c>
      <c r="R39" s="316">
        <v>2</v>
      </c>
      <c r="S39" s="316">
        <v>2</v>
      </c>
      <c r="T39" s="316">
        <v>2</v>
      </c>
      <c r="U39" s="316">
        <v>2</v>
      </c>
      <c r="V39" s="316">
        <v>2</v>
      </c>
      <c r="W39" s="316">
        <v>2</v>
      </c>
      <c r="X39" s="316">
        <v>1</v>
      </c>
      <c r="Y39" s="316">
        <v>1</v>
      </c>
      <c r="Z39" s="316">
        <v>1</v>
      </c>
      <c r="AA39" s="316">
        <v>1</v>
      </c>
      <c r="AB39" s="317">
        <f t="shared" si="1"/>
        <v>31</v>
      </c>
      <c r="AC39" s="317">
        <f t="shared" si="2"/>
        <v>651</v>
      </c>
    </row>
    <row r="40" spans="1:29" x14ac:dyDescent="0.35">
      <c r="A40" s="314" t="s">
        <v>32</v>
      </c>
      <c r="B40" s="314" t="s">
        <v>441</v>
      </c>
      <c r="C40" s="314" t="s">
        <v>423</v>
      </c>
      <c r="D40" s="314" t="s">
        <v>420</v>
      </c>
      <c r="E40" s="314" t="s">
        <v>143</v>
      </c>
      <c r="F40" s="315" t="s">
        <v>395</v>
      </c>
      <c r="G40" s="316"/>
      <c r="H40" s="316"/>
      <c r="I40" s="316"/>
      <c r="J40" s="316">
        <v>1</v>
      </c>
      <c r="K40" s="316">
        <v>2</v>
      </c>
      <c r="L40" s="316">
        <v>2</v>
      </c>
      <c r="M40" s="316">
        <v>2</v>
      </c>
      <c r="N40" s="316">
        <v>2</v>
      </c>
      <c r="O40" s="316">
        <v>2</v>
      </c>
      <c r="P40" s="316">
        <v>2</v>
      </c>
      <c r="Q40" s="316">
        <v>2</v>
      </c>
      <c r="R40" s="316">
        <v>2</v>
      </c>
      <c r="S40" s="316">
        <v>2</v>
      </c>
      <c r="T40" s="316">
        <v>2</v>
      </c>
      <c r="U40" s="316">
        <v>2</v>
      </c>
      <c r="V40" s="316">
        <v>2</v>
      </c>
      <c r="W40" s="316">
        <v>2</v>
      </c>
      <c r="X40" s="316">
        <v>2</v>
      </c>
      <c r="Y40" s="316"/>
      <c r="Z40" s="316"/>
      <c r="AA40" s="316"/>
      <c r="AB40" s="317">
        <f t="shared" si="1"/>
        <v>29</v>
      </c>
      <c r="AC40" s="317">
        <f t="shared" si="2"/>
        <v>609</v>
      </c>
    </row>
    <row r="41" spans="1:29" x14ac:dyDescent="0.35">
      <c r="A41" s="322" t="s">
        <v>32</v>
      </c>
      <c r="B41" s="322" t="s">
        <v>442</v>
      </c>
      <c r="C41" s="322" t="s">
        <v>425</v>
      </c>
      <c r="D41" s="322" t="s">
        <v>399</v>
      </c>
      <c r="E41" s="322" t="s">
        <v>123</v>
      </c>
      <c r="F41" s="323" t="s">
        <v>395</v>
      </c>
      <c r="G41" s="324"/>
      <c r="H41" s="324"/>
      <c r="I41" s="324">
        <v>1</v>
      </c>
      <c r="J41" s="324">
        <v>1</v>
      </c>
      <c r="K41" s="324">
        <v>1</v>
      </c>
      <c r="L41" s="324">
        <v>1</v>
      </c>
      <c r="M41" s="324">
        <v>1</v>
      </c>
      <c r="N41" s="324">
        <v>1</v>
      </c>
      <c r="O41" s="324">
        <v>1</v>
      </c>
      <c r="P41" s="324">
        <v>1</v>
      </c>
      <c r="Q41" s="324">
        <v>1</v>
      </c>
      <c r="R41" s="324">
        <v>1</v>
      </c>
      <c r="S41" s="324">
        <v>1</v>
      </c>
      <c r="T41" s="324">
        <v>1</v>
      </c>
      <c r="U41" s="324">
        <v>1</v>
      </c>
      <c r="V41" s="324">
        <v>1</v>
      </c>
      <c r="W41" s="324">
        <v>1</v>
      </c>
      <c r="X41" s="324">
        <v>1</v>
      </c>
      <c r="Y41" s="324">
        <v>1</v>
      </c>
      <c r="Z41" s="324">
        <v>1</v>
      </c>
      <c r="AA41" s="324"/>
      <c r="AB41" s="325">
        <f t="shared" si="1"/>
        <v>18</v>
      </c>
      <c r="AC41" s="325">
        <f t="shared" si="2"/>
        <v>378</v>
      </c>
    </row>
    <row r="42" spans="1:29" x14ac:dyDescent="0.35">
      <c r="A42" s="322" t="s">
        <v>32</v>
      </c>
      <c r="B42" s="322" t="s">
        <v>442</v>
      </c>
      <c r="C42" s="322" t="s">
        <v>419</v>
      </c>
      <c r="D42" s="322" t="s">
        <v>399</v>
      </c>
      <c r="E42" s="322" t="s">
        <v>121</v>
      </c>
      <c r="F42" s="323" t="s">
        <v>395</v>
      </c>
      <c r="G42" s="324"/>
      <c r="H42" s="324"/>
      <c r="I42" s="324"/>
      <c r="J42" s="324"/>
      <c r="K42" s="324"/>
      <c r="L42" s="324"/>
      <c r="M42" s="324"/>
      <c r="N42" s="324"/>
      <c r="O42" s="324"/>
      <c r="P42" s="324"/>
      <c r="Q42" s="324"/>
      <c r="R42" s="324"/>
      <c r="S42" s="324"/>
      <c r="T42" s="324"/>
      <c r="U42" s="324"/>
      <c r="V42" s="324"/>
      <c r="W42" s="324"/>
      <c r="X42" s="324"/>
      <c r="Y42" s="324"/>
      <c r="Z42" s="324"/>
      <c r="AA42" s="324"/>
      <c r="AB42" s="325">
        <f t="shared" si="1"/>
        <v>0</v>
      </c>
      <c r="AC42" s="325">
        <f t="shared" si="2"/>
        <v>0</v>
      </c>
    </row>
    <row r="43" spans="1:29" x14ac:dyDescent="0.35">
      <c r="A43" s="322" t="s">
        <v>32</v>
      </c>
      <c r="B43" s="322" t="s">
        <v>442</v>
      </c>
      <c r="C43" s="322" t="s">
        <v>419</v>
      </c>
      <c r="D43" s="322" t="s">
        <v>396</v>
      </c>
      <c r="E43" s="322" t="s">
        <v>134</v>
      </c>
      <c r="F43" s="323" t="s">
        <v>395</v>
      </c>
      <c r="G43" s="324"/>
      <c r="H43" s="324"/>
      <c r="I43" s="324">
        <v>1</v>
      </c>
      <c r="J43" s="324">
        <v>2</v>
      </c>
      <c r="K43" s="324">
        <v>2</v>
      </c>
      <c r="L43" s="324">
        <v>2</v>
      </c>
      <c r="M43" s="324">
        <v>2</v>
      </c>
      <c r="N43" s="324">
        <v>2</v>
      </c>
      <c r="O43" s="324">
        <v>2</v>
      </c>
      <c r="P43" s="324">
        <v>2</v>
      </c>
      <c r="Q43" s="324">
        <v>2</v>
      </c>
      <c r="R43" s="324">
        <v>2</v>
      </c>
      <c r="S43" s="324">
        <v>2</v>
      </c>
      <c r="T43" s="324">
        <v>2</v>
      </c>
      <c r="U43" s="324">
        <v>2</v>
      </c>
      <c r="V43" s="324">
        <v>2</v>
      </c>
      <c r="W43" s="324">
        <v>2</v>
      </c>
      <c r="X43" s="324">
        <v>2</v>
      </c>
      <c r="Y43" s="324">
        <v>2</v>
      </c>
      <c r="Z43" s="324">
        <v>2</v>
      </c>
      <c r="AA43" s="324">
        <v>1</v>
      </c>
      <c r="AB43" s="325">
        <f t="shared" si="1"/>
        <v>36</v>
      </c>
      <c r="AC43" s="325">
        <f t="shared" si="2"/>
        <v>756</v>
      </c>
    </row>
    <row r="44" spans="1:29" x14ac:dyDescent="0.35">
      <c r="A44" s="322" t="s">
        <v>32</v>
      </c>
      <c r="B44" s="322" t="s">
        <v>442</v>
      </c>
      <c r="C44" s="322" t="s">
        <v>423</v>
      </c>
      <c r="D44" s="322" t="s">
        <v>396</v>
      </c>
      <c r="E44" s="322" t="s">
        <v>138</v>
      </c>
      <c r="F44" s="323" t="s">
        <v>395</v>
      </c>
      <c r="G44" s="324"/>
      <c r="H44" s="324"/>
      <c r="I44" s="324">
        <v>1</v>
      </c>
      <c r="J44" s="324">
        <v>2</v>
      </c>
      <c r="K44" s="324">
        <v>2</v>
      </c>
      <c r="L44" s="324">
        <v>2</v>
      </c>
      <c r="M44" s="324">
        <v>2</v>
      </c>
      <c r="N44" s="324">
        <v>2</v>
      </c>
      <c r="O44" s="324">
        <v>2</v>
      </c>
      <c r="P44" s="324">
        <v>2</v>
      </c>
      <c r="Q44" s="324">
        <v>2</v>
      </c>
      <c r="R44" s="324">
        <v>2</v>
      </c>
      <c r="S44" s="324">
        <v>2</v>
      </c>
      <c r="T44" s="324">
        <v>2</v>
      </c>
      <c r="U44" s="324">
        <v>2</v>
      </c>
      <c r="V44" s="324">
        <v>2</v>
      </c>
      <c r="W44" s="324">
        <v>2</v>
      </c>
      <c r="X44" s="324">
        <v>2</v>
      </c>
      <c r="Y44" s="324">
        <v>2</v>
      </c>
      <c r="Z44" s="324">
        <v>2</v>
      </c>
      <c r="AA44" s="324">
        <v>1</v>
      </c>
      <c r="AB44" s="325">
        <f t="shared" si="1"/>
        <v>36</v>
      </c>
      <c r="AC44" s="325">
        <f t="shared" si="2"/>
        <v>756</v>
      </c>
    </row>
    <row r="45" spans="1:29" x14ac:dyDescent="0.35">
      <c r="A45" s="322" t="s">
        <v>32</v>
      </c>
      <c r="B45" s="322" t="s">
        <v>442</v>
      </c>
      <c r="C45" s="322" t="s">
        <v>423</v>
      </c>
      <c r="D45" s="322" t="s">
        <v>420</v>
      </c>
      <c r="E45" s="322" t="s">
        <v>143</v>
      </c>
      <c r="F45" s="323" t="s">
        <v>395</v>
      </c>
      <c r="G45" s="324"/>
      <c r="H45" s="324"/>
      <c r="I45" s="324">
        <v>1</v>
      </c>
      <c r="J45" s="324">
        <v>2</v>
      </c>
      <c r="K45" s="324">
        <v>2</v>
      </c>
      <c r="L45" s="324">
        <v>2</v>
      </c>
      <c r="M45" s="324">
        <v>2</v>
      </c>
      <c r="N45" s="324">
        <v>2</v>
      </c>
      <c r="O45" s="324">
        <v>2</v>
      </c>
      <c r="P45" s="324">
        <v>2</v>
      </c>
      <c r="Q45" s="324">
        <v>2</v>
      </c>
      <c r="R45" s="324">
        <v>2</v>
      </c>
      <c r="S45" s="324">
        <v>2</v>
      </c>
      <c r="T45" s="324">
        <v>2</v>
      </c>
      <c r="U45" s="324">
        <v>2</v>
      </c>
      <c r="V45" s="324">
        <v>2</v>
      </c>
      <c r="W45" s="324">
        <v>2</v>
      </c>
      <c r="X45" s="324">
        <v>2</v>
      </c>
      <c r="Y45" s="324">
        <v>2</v>
      </c>
      <c r="Z45" s="324">
        <v>2</v>
      </c>
      <c r="AA45" s="324">
        <v>1</v>
      </c>
      <c r="AB45" s="325">
        <f t="shared" si="1"/>
        <v>36</v>
      </c>
      <c r="AC45" s="325">
        <f t="shared" si="2"/>
        <v>756</v>
      </c>
    </row>
    <row r="46" spans="1:29" x14ac:dyDescent="0.35">
      <c r="A46" s="322" t="s">
        <v>32</v>
      </c>
      <c r="B46" s="322" t="s">
        <v>443</v>
      </c>
      <c r="C46" s="322" t="s">
        <v>425</v>
      </c>
      <c r="D46" s="322" t="s">
        <v>399</v>
      </c>
      <c r="E46" s="322" t="s">
        <v>123</v>
      </c>
      <c r="F46" s="323" t="s">
        <v>395</v>
      </c>
      <c r="G46" s="324"/>
      <c r="H46" s="324"/>
      <c r="I46" s="324"/>
      <c r="J46" s="324">
        <v>1</v>
      </c>
      <c r="K46" s="324">
        <v>1</v>
      </c>
      <c r="L46" s="324">
        <v>1</v>
      </c>
      <c r="M46" s="324">
        <v>1</v>
      </c>
      <c r="N46" s="324">
        <v>1</v>
      </c>
      <c r="O46" s="324">
        <v>1</v>
      </c>
      <c r="P46" s="324">
        <v>1</v>
      </c>
      <c r="Q46" s="324">
        <v>1</v>
      </c>
      <c r="R46" s="324">
        <v>1</v>
      </c>
      <c r="S46" s="324">
        <v>1</v>
      </c>
      <c r="T46" s="324">
        <v>1</v>
      </c>
      <c r="U46" s="324">
        <v>1</v>
      </c>
      <c r="V46" s="324">
        <v>1</v>
      </c>
      <c r="W46" s="324">
        <v>1</v>
      </c>
      <c r="X46" s="324">
        <v>1</v>
      </c>
      <c r="Y46" s="324">
        <v>1</v>
      </c>
      <c r="Z46" s="324">
        <v>1</v>
      </c>
      <c r="AA46" s="324"/>
      <c r="AB46" s="325">
        <f t="shared" si="1"/>
        <v>17</v>
      </c>
      <c r="AC46" s="325">
        <f t="shared" si="2"/>
        <v>357</v>
      </c>
    </row>
    <row r="47" spans="1:29" x14ac:dyDescent="0.35">
      <c r="A47" s="322" t="s">
        <v>32</v>
      </c>
      <c r="B47" s="322" t="s">
        <v>443</v>
      </c>
      <c r="C47" s="322" t="s">
        <v>419</v>
      </c>
      <c r="D47" s="322" t="s">
        <v>399</v>
      </c>
      <c r="E47" s="322" t="s">
        <v>121</v>
      </c>
      <c r="F47" s="323" t="s">
        <v>395</v>
      </c>
      <c r="G47" s="324"/>
      <c r="H47" s="324"/>
      <c r="I47" s="324"/>
      <c r="J47" s="324"/>
      <c r="K47" s="324"/>
      <c r="L47" s="324"/>
      <c r="M47" s="324"/>
      <c r="N47" s="324"/>
      <c r="O47" s="324"/>
      <c r="P47" s="324"/>
      <c r="Q47" s="324"/>
      <c r="R47" s="324"/>
      <c r="S47" s="324"/>
      <c r="T47" s="324"/>
      <c r="U47" s="324"/>
      <c r="V47" s="324"/>
      <c r="W47" s="324"/>
      <c r="X47" s="324"/>
      <c r="Y47" s="324"/>
      <c r="Z47" s="324"/>
      <c r="AA47" s="324"/>
      <c r="AB47" s="325">
        <f t="shared" si="1"/>
        <v>0</v>
      </c>
      <c r="AC47" s="325">
        <f t="shared" si="2"/>
        <v>0</v>
      </c>
    </row>
    <row r="48" spans="1:29" x14ac:dyDescent="0.35">
      <c r="A48" s="322" t="s">
        <v>32</v>
      </c>
      <c r="B48" s="322" t="s">
        <v>443</v>
      </c>
      <c r="C48" s="322" t="s">
        <v>419</v>
      </c>
      <c r="D48" s="322" t="s">
        <v>396</v>
      </c>
      <c r="E48" s="322" t="s">
        <v>134</v>
      </c>
      <c r="F48" s="323" t="s">
        <v>395</v>
      </c>
      <c r="G48" s="324"/>
      <c r="H48" s="324"/>
      <c r="I48" s="324"/>
      <c r="J48" s="324">
        <v>1</v>
      </c>
      <c r="K48" s="324">
        <v>2</v>
      </c>
      <c r="L48" s="324">
        <v>2</v>
      </c>
      <c r="M48" s="324">
        <v>2</v>
      </c>
      <c r="N48" s="324">
        <v>2</v>
      </c>
      <c r="O48" s="324">
        <v>2</v>
      </c>
      <c r="P48" s="324">
        <v>2</v>
      </c>
      <c r="Q48" s="324">
        <v>2</v>
      </c>
      <c r="R48" s="324">
        <v>2</v>
      </c>
      <c r="S48" s="324">
        <v>2</v>
      </c>
      <c r="T48" s="324">
        <v>2</v>
      </c>
      <c r="U48" s="324">
        <v>2</v>
      </c>
      <c r="V48" s="324">
        <v>2</v>
      </c>
      <c r="W48" s="324">
        <v>2</v>
      </c>
      <c r="X48" s="324">
        <v>2</v>
      </c>
      <c r="Y48" s="324">
        <v>2</v>
      </c>
      <c r="Z48" s="324">
        <v>2</v>
      </c>
      <c r="AA48" s="324">
        <v>1</v>
      </c>
      <c r="AB48" s="325">
        <f t="shared" si="1"/>
        <v>34</v>
      </c>
      <c r="AC48" s="325">
        <f t="shared" si="2"/>
        <v>714</v>
      </c>
    </row>
    <row r="49" spans="1:29" x14ac:dyDescent="0.35">
      <c r="A49" s="322" t="s">
        <v>32</v>
      </c>
      <c r="B49" s="322" t="s">
        <v>443</v>
      </c>
      <c r="C49" s="322" t="s">
        <v>423</v>
      </c>
      <c r="D49" s="322" t="s">
        <v>396</v>
      </c>
      <c r="E49" s="322" t="s">
        <v>138</v>
      </c>
      <c r="F49" s="323" t="s">
        <v>395</v>
      </c>
      <c r="G49" s="324"/>
      <c r="H49" s="324"/>
      <c r="I49" s="324"/>
      <c r="J49" s="324">
        <v>1</v>
      </c>
      <c r="K49" s="324">
        <v>2</v>
      </c>
      <c r="L49" s="324">
        <v>2</v>
      </c>
      <c r="M49" s="324">
        <v>2</v>
      </c>
      <c r="N49" s="324">
        <v>2</v>
      </c>
      <c r="O49" s="324">
        <v>2</v>
      </c>
      <c r="P49" s="324">
        <v>2</v>
      </c>
      <c r="Q49" s="324">
        <v>2</v>
      </c>
      <c r="R49" s="324">
        <v>2</v>
      </c>
      <c r="S49" s="324">
        <v>2</v>
      </c>
      <c r="T49" s="324">
        <v>2</v>
      </c>
      <c r="U49" s="324">
        <v>2</v>
      </c>
      <c r="V49" s="324">
        <v>2</v>
      </c>
      <c r="W49" s="324">
        <v>2</v>
      </c>
      <c r="X49" s="324">
        <v>2</v>
      </c>
      <c r="Y49" s="324">
        <v>2</v>
      </c>
      <c r="Z49" s="324">
        <v>2</v>
      </c>
      <c r="AA49" s="324">
        <v>1</v>
      </c>
      <c r="AB49" s="325">
        <f t="shared" si="1"/>
        <v>34</v>
      </c>
      <c r="AC49" s="325">
        <f t="shared" si="2"/>
        <v>714</v>
      </c>
    </row>
    <row r="50" spans="1:29" x14ac:dyDescent="0.35">
      <c r="A50" s="322" t="s">
        <v>32</v>
      </c>
      <c r="B50" s="322" t="s">
        <v>443</v>
      </c>
      <c r="C50" s="322" t="s">
        <v>423</v>
      </c>
      <c r="D50" s="322" t="s">
        <v>420</v>
      </c>
      <c r="E50" s="322" t="s">
        <v>143</v>
      </c>
      <c r="F50" s="323" t="s">
        <v>395</v>
      </c>
      <c r="G50" s="324"/>
      <c r="H50" s="324"/>
      <c r="I50" s="324"/>
      <c r="J50" s="324">
        <v>1</v>
      </c>
      <c r="K50" s="324">
        <v>2</v>
      </c>
      <c r="L50" s="324">
        <v>2</v>
      </c>
      <c r="M50" s="324">
        <v>2</v>
      </c>
      <c r="N50" s="324">
        <v>2</v>
      </c>
      <c r="O50" s="324">
        <v>2</v>
      </c>
      <c r="P50" s="324">
        <v>2</v>
      </c>
      <c r="Q50" s="324">
        <v>2</v>
      </c>
      <c r="R50" s="324">
        <v>2</v>
      </c>
      <c r="S50" s="324">
        <v>2</v>
      </c>
      <c r="T50" s="324">
        <v>2</v>
      </c>
      <c r="U50" s="324">
        <v>2</v>
      </c>
      <c r="V50" s="324">
        <v>2</v>
      </c>
      <c r="W50" s="324">
        <v>2</v>
      </c>
      <c r="X50" s="324">
        <v>2</v>
      </c>
      <c r="Y50" s="324">
        <v>2</v>
      </c>
      <c r="Z50" s="324">
        <v>2</v>
      </c>
      <c r="AA50" s="324">
        <v>1</v>
      </c>
      <c r="AB50" s="325">
        <f t="shared" si="1"/>
        <v>34</v>
      </c>
      <c r="AC50" s="325">
        <f t="shared" si="2"/>
        <v>714</v>
      </c>
    </row>
    <row r="51" spans="1:29" x14ac:dyDescent="0.35">
      <c r="A51" s="322" t="s">
        <v>32</v>
      </c>
      <c r="B51" s="322" t="s">
        <v>444</v>
      </c>
      <c r="C51" s="322" t="s">
        <v>425</v>
      </c>
      <c r="D51" s="322" t="s">
        <v>399</v>
      </c>
      <c r="E51" s="322" t="s">
        <v>123</v>
      </c>
      <c r="F51" s="323" t="s">
        <v>395</v>
      </c>
      <c r="G51" s="324"/>
      <c r="H51" s="324"/>
      <c r="I51" s="324"/>
      <c r="J51" s="324"/>
      <c r="K51" s="324">
        <v>1</v>
      </c>
      <c r="L51" s="324">
        <v>1</v>
      </c>
      <c r="M51" s="324">
        <v>1</v>
      </c>
      <c r="N51" s="324">
        <v>1</v>
      </c>
      <c r="O51" s="324">
        <v>1</v>
      </c>
      <c r="P51" s="324">
        <v>1</v>
      </c>
      <c r="Q51" s="324">
        <v>1</v>
      </c>
      <c r="R51" s="324">
        <v>1</v>
      </c>
      <c r="S51" s="324">
        <v>1</v>
      </c>
      <c r="T51" s="324">
        <v>1</v>
      </c>
      <c r="U51" s="324">
        <v>1</v>
      </c>
      <c r="V51" s="324">
        <v>1</v>
      </c>
      <c r="W51" s="324">
        <v>1</v>
      </c>
      <c r="X51" s="324">
        <v>1</v>
      </c>
      <c r="Y51" s="324">
        <v>1</v>
      </c>
      <c r="Z51" s="324">
        <v>1</v>
      </c>
      <c r="AA51" s="324"/>
      <c r="AB51" s="325">
        <f t="shared" si="1"/>
        <v>16</v>
      </c>
      <c r="AC51" s="325">
        <f t="shared" si="2"/>
        <v>336</v>
      </c>
    </row>
    <row r="52" spans="1:29" x14ac:dyDescent="0.35">
      <c r="A52" s="322" t="s">
        <v>32</v>
      </c>
      <c r="B52" s="322" t="s">
        <v>444</v>
      </c>
      <c r="C52" s="322" t="s">
        <v>419</v>
      </c>
      <c r="D52" s="322" t="s">
        <v>399</v>
      </c>
      <c r="E52" s="322" t="s">
        <v>121</v>
      </c>
      <c r="F52" s="323" t="s">
        <v>395</v>
      </c>
      <c r="G52" s="324"/>
      <c r="H52" s="324"/>
      <c r="I52" s="324"/>
      <c r="J52" s="324"/>
      <c r="K52" s="324"/>
      <c r="L52" s="324"/>
      <c r="M52" s="324"/>
      <c r="N52" s="324"/>
      <c r="O52" s="324"/>
      <c r="P52" s="324"/>
      <c r="Q52" s="324"/>
      <c r="R52" s="324"/>
      <c r="S52" s="324"/>
      <c r="T52" s="324"/>
      <c r="U52" s="324"/>
      <c r="V52" s="324"/>
      <c r="W52" s="324"/>
      <c r="X52" s="324"/>
      <c r="Y52" s="324"/>
      <c r="Z52" s="324"/>
      <c r="AA52" s="324"/>
      <c r="AB52" s="325">
        <f t="shared" si="1"/>
        <v>0</v>
      </c>
      <c r="AC52" s="325">
        <f t="shared" si="2"/>
        <v>0</v>
      </c>
    </row>
    <row r="53" spans="1:29" x14ac:dyDescent="0.35">
      <c r="A53" s="322" t="s">
        <v>32</v>
      </c>
      <c r="B53" s="322" t="s">
        <v>444</v>
      </c>
      <c r="C53" s="322" t="s">
        <v>419</v>
      </c>
      <c r="D53" s="322" t="s">
        <v>396</v>
      </c>
      <c r="E53" s="322" t="s">
        <v>134</v>
      </c>
      <c r="F53" s="323" t="s">
        <v>395</v>
      </c>
      <c r="G53" s="324"/>
      <c r="H53" s="324"/>
      <c r="I53" s="324"/>
      <c r="J53" s="324"/>
      <c r="K53" s="324">
        <v>1</v>
      </c>
      <c r="L53" s="324">
        <v>2</v>
      </c>
      <c r="M53" s="324">
        <v>2</v>
      </c>
      <c r="N53" s="324">
        <v>2</v>
      </c>
      <c r="O53" s="324">
        <v>2</v>
      </c>
      <c r="P53" s="324">
        <v>2</v>
      </c>
      <c r="Q53" s="324">
        <v>2</v>
      </c>
      <c r="R53" s="324">
        <v>2</v>
      </c>
      <c r="S53" s="324">
        <v>2</v>
      </c>
      <c r="T53" s="324">
        <v>2</v>
      </c>
      <c r="U53" s="324">
        <v>2</v>
      </c>
      <c r="V53" s="324">
        <v>2</v>
      </c>
      <c r="W53" s="324">
        <v>2</v>
      </c>
      <c r="X53" s="324">
        <v>2</v>
      </c>
      <c r="Y53" s="324">
        <v>2</v>
      </c>
      <c r="Z53" s="324">
        <v>2</v>
      </c>
      <c r="AA53" s="324">
        <v>1</v>
      </c>
      <c r="AB53" s="325">
        <f t="shared" si="1"/>
        <v>32</v>
      </c>
      <c r="AC53" s="325">
        <f t="shared" si="2"/>
        <v>672</v>
      </c>
    </row>
    <row r="54" spans="1:29" x14ac:dyDescent="0.35">
      <c r="A54" s="322" t="s">
        <v>32</v>
      </c>
      <c r="B54" s="322" t="s">
        <v>444</v>
      </c>
      <c r="C54" s="322" t="s">
        <v>423</v>
      </c>
      <c r="D54" s="322" t="s">
        <v>396</v>
      </c>
      <c r="E54" s="322" t="s">
        <v>138</v>
      </c>
      <c r="F54" s="323" t="s">
        <v>395</v>
      </c>
      <c r="G54" s="324"/>
      <c r="H54" s="324"/>
      <c r="I54" s="324"/>
      <c r="J54" s="324"/>
      <c r="K54" s="324">
        <v>1</v>
      </c>
      <c r="L54" s="324">
        <v>2</v>
      </c>
      <c r="M54" s="324">
        <v>2</v>
      </c>
      <c r="N54" s="324">
        <v>2</v>
      </c>
      <c r="O54" s="324">
        <v>2</v>
      </c>
      <c r="P54" s="324">
        <v>2</v>
      </c>
      <c r="Q54" s="324">
        <v>2</v>
      </c>
      <c r="R54" s="324">
        <v>2</v>
      </c>
      <c r="S54" s="324">
        <v>2</v>
      </c>
      <c r="T54" s="324">
        <v>2</v>
      </c>
      <c r="U54" s="324">
        <v>2</v>
      </c>
      <c r="V54" s="324">
        <v>2</v>
      </c>
      <c r="W54" s="324">
        <v>2</v>
      </c>
      <c r="X54" s="324">
        <v>2</v>
      </c>
      <c r="Y54" s="324">
        <v>2</v>
      </c>
      <c r="Z54" s="324">
        <v>2</v>
      </c>
      <c r="AA54" s="324">
        <v>1</v>
      </c>
      <c r="AB54" s="325">
        <f t="shared" si="1"/>
        <v>32</v>
      </c>
      <c r="AC54" s="325">
        <f t="shared" si="2"/>
        <v>672</v>
      </c>
    </row>
    <row r="55" spans="1:29" x14ac:dyDescent="0.35">
      <c r="A55" s="322" t="s">
        <v>32</v>
      </c>
      <c r="B55" s="322" t="s">
        <v>444</v>
      </c>
      <c r="C55" s="322" t="s">
        <v>423</v>
      </c>
      <c r="D55" s="322" t="s">
        <v>420</v>
      </c>
      <c r="E55" s="322" t="s">
        <v>143</v>
      </c>
      <c r="F55" s="323" t="s">
        <v>395</v>
      </c>
      <c r="G55" s="324"/>
      <c r="H55" s="324"/>
      <c r="I55" s="324"/>
      <c r="J55" s="324"/>
      <c r="K55" s="324">
        <v>1</v>
      </c>
      <c r="L55" s="324">
        <v>2</v>
      </c>
      <c r="M55" s="324">
        <v>2</v>
      </c>
      <c r="N55" s="324">
        <v>2</v>
      </c>
      <c r="O55" s="324">
        <v>2</v>
      </c>
      <c r="P55" s="324">
        <v>2</v>
      </c>
      <c r="Q55" s="324">
        <v>2</v>
      </c>
      <c r="R55" s="324">
        <v>2</v>
      </c>
      <c r="S55" s="324">
        <v>2</v>
      </c>
      <c r="T55" s="324">
        <v>2</v>
      </c>
      <c r="U55" s="324">
        <v>2</v>
      </c>
      <c r="V55" s="324">
        <v>2</v>
      </c>
      <c r="W55" s="324">
        <v>2</v>
      </c>
      <c r="X55" s="324">
        <v>2</v>
      </c>
      <c r="Y55" s="324">
        <v>2</v>
      </c>
      <c r="Z55" s="324">
        <v>2</v>
      </c>
      <c r="AA55" s="324">
        <v>1</v>
      </c>
      <c r="AB55" s="325">
        <f t="shared" si="1"/>
        <v>32</v>
      </c>
      <c r="AC55" s="325">
        <f t="shared" si="2"/>
        <v>672</v>
      </c>
    </row>
    <row r="56" spans="1:29" x14ac:dyDescent="0.35">
      <c r="A56" s="318" t="s">
        <v>94</v>
      </c>
      <c r="B56" s="318" t="s">
        <v>426</v>
      </c>
      <c r="C56" s="318" t="s">
        <v>455</v>
      </c>
      <c r="D56" s="318" t="s">
        <v>396</v>
      </c>
      <c r="E56" s="318" t="s">
        <v>134</v>
      </c>
      <c r="F56" s="319" t="s">
        <v>395</v>
      </c>
      <c r="G56" s="320"/>
      <c r="H56" s="320"/>
      <c r="I56" s="320"/>
      <c r="J56" s="320">
        <v>0.5</v>
      </c>
      <c r="K56" s="320">
        <v>1</v>
      </c>
      <c r="L56" s="320">
        <v>0.5</v>
      </c>
      <c r="M56" s="320"/>
      <c r="N56" s="320"/>
      <c r="O56" s="320"/>
      <c r="P56" s="320"/>
      <c r="Q56" s="320"/>
      <c r="R56" s="320"/>
      <c r="S56" s="320"/>
      <c r="T56" s="320"/>
      <c r="U56" s="320"/>
      <c r="V56" s="320"/>
      <c r="W56" s="320"/>
      <c r="X56" s="320"/>
      <c r="Y56" s="320"/>
      <c r="Z56" s="320"/>
      <c r="AA56" s="320"/>
      <c r="AB56" s="321">
        <f t="shared" si="1"/>
        <v>2</v>
      </c>
      <c r="AC56" s="321">
        <f t="shared" si="2"/>
        <v>42</v>
      </c>
    </row>
    <row r="57" spans="1:29" x14ac:dyDescent="0.35">
      <c r="A57" s="318" t="s">
        <v>94</v>
      </c>
      <c r="B57" s="318" t="s">
        <v>426</v>
      </c>
      <c r="C57" s="318" t="s">
        <v>455</v>
      </c>
      <c r="D57" s="318" t="s">
        <v>396</v>
      </c>
      <c r="E57" s="318" t="s">
        <v>134</v>
      </c>
      <c r="F57" s="319" t="s">
        <v>395</v>
      </c>
      <c r="G57" s="320"/>
      <c r="H57" s="320"/>
      <c r="I57" s="320"/>
      <c r="J57" s="320">
        <v>0.5</v>
      </c>
      <c r="K57" s="320">
        <v>1</v>
      </c>
      <c r="L57" s="320">
        <v>0.5</v>
      </c>
      <c r="M57" s="320"/>
      <c r="N57" s="320"/>
      <c r="O57" s="320"/>
      <c r="P57" s="320"/>
      <c r="Q57" s="320"/>
      <c r="R57" s="320"/>
      <c r="S57" s="320"/>
      <c r="T57" s="320"/>
      <c r="U57" s="320"/>
      <c r="V57" s="320"/>
      <c r="W57" s="320"/>
      <c r="X57" s="320"/>
      <c r="Y57" s="320"/>
      <c r="Z57" s="320"/>
      <c r="AA57" s="320"/>
      <c r="AB57" s="321">
        <f t="shared" si="1"/>
        <v>2</v>
      </c>
      <c r="AC57" s="321">
        <f t="shared" si="2"/>
        <v>42</v>
      </c>
    </row>
    <row r="58" spans="1:29" x14ac:dyDescent="0.35">
      <c r="A58" s="306" t="s">
        <v>433</v>
      </c>
      <c r="B58" s="306" t="s">
        <v>391</v>
      </c>
      <c r="C58" s="306" t="s">
        <v>445</v>
      </c>
      <c r="D58" s="306" t="s">
        <v>399</v>
      </c>
      <c r="E58" s="306" t="s">
        <v>123</v>
      </c>
      <c r="F58" s="307" t="s">
        <v>395</v>
      </c>
      <c r="G58" s="308"/>
      <c r="H58" s="308">
        <v>1</v>
      </c>
      <c r="I58" s="308">
        <v>1</v>
      </c>
      <c r="J58" s="308">
        <v>1</v>
      </c>
      <c r="K58" s="308">
        <v>1</v>
      </c>
      <c r="L58" s="308">
        <v>1</v>
      </c>
      <c r="M58" s="308">
        <v>1</v>
      </c>
      <c r="N58" s="308">
        <v>1</v>
      </c>
      <c r="O58" s="308">
        <v>1</v>
      </c>
      <c r="P58" s="308">
        <v>1</v>
      </c>
      <c r="Q58" s="308">
        <v>1</v>
      </c>
      <c r="R58" s="308">
        <v>1</v>
      </c>
      <c r="S58" s="308">
        <v>1</v>
      </c>
      <c r="T58" s="308">
        <v>1</v>
      </c>
      <c r="U58" s="308">
        <v>1</v>
      </c>
      <c r="V58" s="308">
        <v>1</v>
      </c>
      <c r="W58" s="308">
        <v>1</v>
      </c>
      <c r="X58" s="308">
        <v>1</v>
      </c>
      <c r="Y58" s="308">
        <v>1</v>
      </c>
      <c r="Z58" s="308">
        <v>1</v>
      </c>
      <c r="AA58" s="308"/>
      <c r="AB58" s="309">
        <f t="shared" si="1"/>
        <v>19</v>
      </c>
      <c r="AC58" s="309">
        <f t="shared" si="2"/>
        <v>399</v>
      </c>
    </row>
    <row r="59" spans="1:29" x14ac:dyDescent="0.35">
      <c r="A59" s="306" t="s">
        <v>433</v>
      </c>
      <c r="B59" s="306" t="s">
        <v>427</v>
      </c>
      <c r="C59" s="306" t="s">
        <v>428</v>
      </c>
      <c r="D59" s="306" t="s">
        <v>396</v>
      </c>
      <c r="E59" s="306" t="s">
        <v>134</v>
      </c>
      <c r="F59" s="307" t="s">
        <v>395</v>
      </c>
      <c r="G59" s="308"/>
      <c r="H59" s="308"/>
      <c r="I59" s="308"/>
      <c r="J59" s="308">
        <v>0.5</v>
      </c>
      <c r="K59" s="308">
        <v>1</v>
      </c>
      <c r="L59" s="308">
        <v>1</v>
      </c>
      <c r="M59" s="308">
        <v>1</v>
      </c>
      <c r="N59" s="308">
        <v>1</v>
      </c>
      <c r="O59" s="308">
        <v>1</v>
      </c>
      <c r="P59" s="308">
        <v>1</v>
      </c>
      <c r="Q59" s="308">
        <v>1</v>
      </c>
      <c r="R59" s="308">
        <v>1</v>
      </c>
      <c r="S59" s="308">
        <v>1</v>
      </c>
      <c r="T59" s="308">
        <v>1</v>
      </c>
      <c r="U59" s="308">
        <v>1</v>
      </c>
      <c r="V59" s="308">
        <v>1</v>
      </c>
      <c r="W59" s="308">
        <v>1</v>
      </c>
      <c r="X59" s="308">
        <v>1</v>
      </c>
      <c r="Y59" s="308">
        <v>1</v>
      </c>
      <c r="Z59" s="308">
        <v>1</v>
      </c>
      <c r="AA59" s="308">
        <v>1</v>
      </c>
      <c r="AB59" s="309">
        <f t="shared" si="1"/>
        <v>17.5</v>
      </c>
      <c r="AC59" s="309">
        <f t="shared" si="2"/>
        <v>367.5</v>
      </c>
    </row>
    <row r="60" spans="1:29" x14ac:dyDescent="0.35">
      <c r="A60" s="310" t="s">
        <v>433</v>
      </c>
      <c r="B60" s="310" t="s">
        <v>429</v>
      </c>
      <c r="C60" s="310" t="s">
        <v>428</v>
      </c>
      <c r="D60" s="310" t="s">
        <v>399</v>
      </c>
      <c r="E60" s="310" t="s">
        <v>121</v>
      </c>
      <c r="F60" s="311" t="s">
        <v>395</v>
      </c>
      <c r="G60" s="312"/>
      <c r="H60" s="312"/>
      <c r="I60" s="312">
        <v>1</v>
      </c>
      <c r="J60" s="312">
        <v>1</v>
      </c>
      <c r="K60" s="312">
        <v>1</v>
      </c>
      <c r="L60" s="312">
        <v>1</v>
      </c>
      <c r="M60" s="312">
        <v>1</v>
      </c>
      <c r="N60" s="312">
        <v>1</v>
      </c>
      <c r="O60" s="312">
        <v>1</v>
      </c>
      <c r="P60" s="312">
        <v>1</v>
      </c>
      <c r="Q60" s="312">
        <v>1</v>
      </c>
      <c r="R60" s="312">
        <v>1</v>
      </c>
      <c r="S60" s="312">
        <v>1</v>
      </c>
      <c r="T60" s="312">
        <v>1</v>
      </c>
      <c r="U60" s="312">
        <v>1</v>
      </c>
      <c r="V60" s="312">
        <v>1</v>
      </c>
      <c r="W60" s="312">
        <v>1</v>
      </c>
      <c r="X60" s="312">
        <v>1</v>
      </c>
      <c r="Y60" s="312">
        <v>1</v>
      </c>
      <c r="Z60" s="312">
        <v>1</v>
      </c>
      <c r="AA60" s="312"/>
      <c r="AB60" s="313">
        <f t="shared" si="1"/>
        <v>18</v>
      </c>
      <c r="AC60" s="313">
        <f t="shared" si="2"/>
        <v>378</v>
      </c>
    </row>
    <row r="61" spans="1:29" x14ac:dyDescent="0.35">
      <c r="A61" s="310" t="s">
        <v>433</v>
      </c>
      <c r="B61" s="310" t="s">
        <v>429</v>
      </c>
      <c r="C61" s="310" t="s">
        <v>428</v>
      </c>
      <c r="D61" s="310" t="s">
        <v>396</v>
      </c>
      <c r="E61" s="310" t="s">
        <v>134</v>
      </c>
      <c r="F61" s="311" t="s">
        <v>395</v>
      </c>
      <c r="G61" s="312"/>
      <c r="H61" s="312"/>
      <c r="I61" s="312">
        <v>1</v>
      </c>
      <c r="J61" s="312">
        <v>1</v>
      </c>
      <c r="K61" s="312">
        <v>1</v>
      </c>
      <c r="L61" s="312">
        <v>1</v>
      </c>
      <c r="M61" s="312">
        <v>1</v>
      </c>
      <c r="N61" s="312">
        <v>1</v>
      </c>
      <c r="O61" s="312">
        <v>1</v>
      </c>
      <c r="P61" s="312">
        <v>1</v>
      </c>
      <c r="Q61" s="312">
        <v>1</v>
      </c>
      <c r="R61" s="312">
        <v>1</v>
      </c>
      <c r="S61" s="312">
        <v>1</v>
      </c>
      <c r="T61" s="312">
        <v>1</v>
      </c>
      <c r="U61" s="312">
        <v>1</v>
      </c>
      <c r="V61" s="312">
        <v>1</v>
      </c>
      <c r="W61" s="312">
        <v>1</v>
      </c>
      <c r="X61" s="312">
        <v>1</v>
      </c>
      <c r="Y61" s="312">
        <v>1</v>
      </c>
      <c r="Z61" s="312">
        <v>1</v>
      </c>
      <c r="AA61" s="312">
        <v>1</v>
      </c>
      <c r="AB61" s="313">
        <f t="shared" si="1"/>
        <v>19</v>
      </c>
      <c r="AC61" s="313">
        <f t="shared" si="2"/>
        <v>399</v>
      </c>
    </row>
    <row r="62" spans="1:29" x14ac:dyDescent="0.35">
      <c r="A62" s="310" t="s">
        <v>433</v>
      </c>
      <c r="B62" s="310" t="s">
        <v>429</v>
      </c>
      <c r="C62" s="310" t="s">
        <v>430</v>
      </c>
      <c r="D62" s="310" t="s">
        <v>396</v>
      </c>
      <c r="E62" s="310" t="s">
        <v>138</v>
      </c>
      <c r="F62" s="311" t="s">
        <v>395</v>
      </c>
      <c r="G62" s="312"/>
      <c r="H62" s="312"/>
      <c r="I62" s="312"/>
      <c r="J62" s="312">
        <v>0.5</v>
      </c>
      <c r="K62" s="312">
        <v>1</v>
      </c>
      <c r="L62" s="312">
        <v>1</v>
      </c>
      <c r="M62" s="312">
        <v>1</v>
      </c>
      <c r="N62" s="312">
        <v>1</v>
      </c>
      <c r="O62" s="312">
        <v>1</v>
      </c>
      <c r="P62" s="312">
        <v>1</v>
      </c>
      <c r="Q62" s="312">
        <v>1</v>
      </c>
      <c r="R62" s="312">
        <v>1</v>
      </c>
      <c r="S62" s="312">
        <v>1</v>
      </c>
      <c r="T62" s="312">
        <v>1</v>
      </c>
      <c r="U62" s="312">
        <v>1</v>
      </c>
      <c r="V62" s="312">
        <v>1</v>
      </c>
      <c r="W62" s="312">
        <v>1</v>
      </c>
      <c r="X62" s="312">
        <v>1</v>
      </c>
      <c r="Y62" s="312">
        <v>1</v>
      </c>
      <c r="Z62" s="312">
        <v>1</v>
      </c>
      <c r="AA62" s="312">
        <v>1</v>
      </c>
      <c r="AB62" s="313">
        <f t="shared" si="1"/>
        <v>17.5</v>
      </c>
      <c r="AC62" s="313">
        <f t="shared" si="2"/>
        <v>367.5</v>
      </c>
    </row>
    <row r="63" spans="1:29" x14ac:dyDescent="0.35">
      <c r="A63" s="310" t="s">
        <v>433</v>
      </c>
      <c r="B63" s="310" t="s">
        <v>429</v>
      </c>
      <c r="C63" s="310" t="s">
        <v>430</v>
      </c>
      <c r="D63" s="310" t="s">
        <v>420</v>
      </c>
      <c r="E63" s="310" t="s">
        <v>143</v>
      </c>
      <c r="F63" s="311" t="s">
        <v>395</v>
      </c>
      <c r="G63" s="312"/>
      <c r="H63" s="312"/>
      <c r="I63" s="312"/>
      <c r="J63" s="312">
        <v>0.5</v>
      </c>
      <c r="K63" s="312">
        <v>1</v>
      </c>
      <c r="L63" s="312">
        <v>1.5</v>
      </c>
      <c r="M63" s="312">
        <v>2</v>
      </c>
      <c r="N63" s="312">
        <v>2</v>
      </c>
      <c r="O63" s="312">
        <v>2</v>
      </c>
      <c r="P63" s="312">
        <v>2</v>
      </c>
      <c r="Q63" s="312">
        <v>2</v>
      </c>
      <c r="R63" s="312">
        <v>2</v>
      </c>
      <c r="S63" s="312">
        <v>2</v>
      </c>
      <c r="T63" s="312">
        <v>2</v>
      </c>
      <c r="U63" s="312">
        <v>2</v>
      </c>
      <c r="V63" s="312">
        <v>2</v>
      </c>
      <c r="W63" s="312">
        <v>2</v>
      </c>
      <c r="X63" s="312">
        <v>2</v>
      </c>
      <c r="Y63" s="312">
        <v>2</v>
      </c>
      <c r="Z63" s="312">
        <v>1</v>
      </c>
      <c r="AA63" s="312">
        <v>1</v>
      </c>
      <c r="AB63" s="313">
        <f t="shared" si="1"/>
        <v>31</v>
      </c>
      <c r="AC63" s="313">
        <f t="shared" si="2"/>
        <v>651</v>
      </c>
    </row>
    <row r="64" spans="1:29" x14ac:dyDescent="0.35">
      <c r="A64" s="322" t="s">
        <v>433</v>
      </c>
      <c r="B64" s="322" t="s">
        <v>431</v>
      </c>
      <c r="C64" s="322" t="s">
        <v>428</v>
      </c>
      <c r="D64" s="322" t="s">
        <v>399</v>
      </c>
      <c r="E64" s="322" t="s">
        <v>121</v>
      </c>
      <c r="F64" s="323" t="s">
        <v>395</v>
      </c>
      <c r="G64" s="324"/>
      <c r="H64" s="324"/>
      <c r="I64" s="324">
        <v>0.5</v>
      </c>
      <c r="J64" s="324">
        <v>1</v>
      </c>
      <c r="K64" s="324">
        <v>1</v>
      </c>
      <c r="L64" s="324">
        <v>1</v>
      </c>
      <c r="M64" s="324">
        <v>1</v>
      </c>
      <c r="N64" s="324">
        <v>1</v>
      </c>
      <c r="O64" s="324">
        <v>1</v>
      </c>
      <c r="P64" s="324">
        <v>1</v>
      </c>
      <c r="Q64" s="324">
        <v>1</v>
      </c>
      <c r="R64" s="324">
        <v>1</v>
      </c>
      <c r="S64" s="324">
        <v>1</v>
      </c>
      <c r="T64" s="324">
        <v>1</v>
      </c>
      <c r="U64" s="324">
        <v>1</v>
      </c>
      <c r="V64" s="324">
        <v>1</v>
      </c>
      <c r="W64" s="324">
        <v>1</v>
      </c>
      <c r="X64" s="324">
        <v>1</v>
      </c>
      <c r="Y64" s="324">
        <v>1</v>
      </c>
      <c r="Z64" s="324">
        <v>1</v>
      </c>
      <c r="AA64" s="324"/>
      <c r="AB64" s="325">
        <f t="shared" si="1"/>
        <v>17.5</v>
      </c>
      <c r="AC64" s="325">
        <f t="shared" si="2"/>
        <v>367.5</v>
      </c>
    </row>
    <row r="65" spans="1:32" x14ac:dyDescent="0.35">
      <c r="A65" s="322" t="s">
        <v>433</v>
      </c>
      <c r="B65" s="322" t="s">
        <v>431</v>
      </c>
      <c r="C65" s="322" t="s">
        <v>428</v>
      </c>
      <c r="D65" s="322" t="s">
        <v>396</v>
      </c>
      <c r="E65" s="322" t="s">
        <v>134</v>
      </c>
      <c r="F65" s="323" t="s">
        <v>395</v>
      </c>
      <c r="G65" s="324"/>
      <c r="H65" s="324"/>
      <c r="I65" s="324">
        <v>0.5</v>
      </c>
      <c r="J65" s="324">
        <v>1</v>
      </c>
      <c r="K65" s="324">
        <v>1</v>
      </c>
      <c r="L65" s="324">
        <v>1</v>
      </c>
      <c r="M65" s="324">
        <v>1</v>
      </c>
      <c r="N65" s="324">
        <v>1</v>
      </c>
      <c r="O65" s="324">
        <v>1</v>
      </c>
      <c r="P65" s="324">
        <v>1</v>
      </c>
      <c r="Q65" s="324">
        <v>1</v>
      </c>
      <c r="R65" s="324">
        <v>1</v>
      </c>
      <c r="S65" s="324">
        <v>1</v>
      </c>
      <c r="T65" s="324">
        <v>1</v>
      </c>
      <c r="U65" s="324">
        <v>1</v>
      </c>
      <c r="V65" s="324">
        <v>1</v>
      </c>
      <c r="W65" s="324">
        <v>1</v>
      </c>
      <c r="X65" s="324">
        <v>1</v>
      </c>
      <c r="Y65" s="324">
        <v>1</v>
      </c>
      <c r="Z65" s="324">
        <v>1</v>
      </c>
      <c r="AA65" s="324">
        <v>1</v>
      </c>
      <c r="AB65" s="325">
        <f t="shared" si="1"/>
        <v>18.5</v>
      </c>
      <c r="AC65" s="325">
        <f t="shared" si="2"/>
        <v>388.5</v>
      </c>
    </row>
    <row r="66" spans="1:32" x14ac:dyDescent="0.35">
      <c r="A66" s="322" t="s">
        <v>433</v>
      </c>
      <c r="B66" s="322" t="s">
        <v>431</v>
      </c>
      <c r="C66" s="322" t="s">
        <v>430</v>
      </c>
      <c r="D66" s="322" t="s">
        <v>396</v>
      </c>
      <c r="E66" s="322" t="s">
        <v>138</v>
      </c>
      <c r="F66" s="323" t="s">
        <v>395</v>
      </c>
      <c r="G66" s="324"/>
      <c r="H66" s="324"/>
      <c r="I66" s="324"/>
      <c r="J66" s="324">
        <v>1</v>
      </c>
      <c r="K66" s="324">
        <v>1</v>
      </c>
      <c r="L66" s="324">
        <v>1</v>
      </c>
      <c r="M66" s="324">
        <v>1</v>
      </c>
      <c r="N66" s="324">
        <v>1</v>
      </c>
      <c r="O66" s="324">
        <v>1</v>
      </c>
      <c r="P66" s="324">
        <v>1</v>
      </c>
      <c r="Q66" s="324">
        <v>1</v>
      </c>
      <c r="R66" s="324">
        <v>1</v>
      </c>
      <c r="S66" s="324">
        <v>1</v>
      </c>
      <c r="T66" s="324">
        <v>1</v>
      </c>
      <c r="U66" s="324">
        <v>1</v>
      </c>
      <c r="V66" s="324">
        <v>1</v>
      </c>
      <c r="W66" s="324">
        <v>1</v>
      </c>
      <c r="X66" s="324">
        <v>1</v>
      </c>
      <c r="Y66" s="324">
        <v>1</v>
      </c>
      <c r="Z66" s="324">
        <v>1</v>
      </c>
      <c r="AA66" s="324">
        <v>1</v>
      </c>
      <c r="AB66" s="325">
        <f t="shared" si="1"/>
        <v>18</v>
      </c>
      <c r="AC66" s="325">
        <f t="shared" si="2"/>
        <v>378</v>
      </c>
    </row>
    <row r="67" spans="1:32" x14ac:dyDescent="0.35">
      <c r="A67" s="322" t="s">
        <v>433</v>
      </c>
      <c r="B67" s="322" t="s">
        <v>431</v>
      </c>
      <c r="C67" s="322" t="s">
        <v>430</v>
      </c>
      <c r="D67" s="322" t="s">
        <v>420</v>
      </c>
      <c r="E67" s="322" t="s">
        <v>143</v>
      </c>
      <c r="F67" s="323" t="s">
        <v>395</v>
      </c>
      <c r="G67" s="324"/>
      <c r="H67" s="324"/>
      <c r="I67" s="324"/>
      <c r="J67" s="324">
        <v>1</v>
      </c>
      <c r="K67" s="324">
        <v>1</v>
      </c>
      <c r="L67" s="324">
        <v>1.5</v>
      </c>
      <c r="M67" s="324">
        <v>2</v>
      </c>
      <c r="N67" s="324">
        <v>2</v>
      </c>
      <c r="O67" s="324">
        <v>2</v>
      </c>
      <c r="P67" s="324">
        <v>2</v>
      </c>
      <c r="Q67" s="324">
        <v>2</v>
      </c>
      <c r="R67" s="324">
        <v>2</v>
      </c>
      <c r="S67" s="324">
        <v>2</v>
      </c>
      <c r="T67" s="324">
        <v>2</v>
      </c>
      <c r="U67" s="324">
        <v>2</v>
      </c>
      <c r="V67" s="324">
        <v>2</v>
      </c>
      <c r="W67" s="324">
        <v>2</v>
      </c>
      <c r="X67" s="324">
        <v>2</v>
      </c>
      <c r="Y67" s="324">
        <v>2</v>
      </c>
      <c r="Z67" s="324">
        <v>1</v>
      </c>
      <c r="AA67" s="324">
        <v>1</v>
      </c>
      <c r="AB67" s="325">
        <f t="shared" si="1"/>
        <v>31.5</v>
      </c>
      <c r="AC67" s="325">
        <f t="shared" si="2"/>
        <v>661.5</v>
      </c>
    </row>
    <row r="68" spans="1:32" x14ac:dyDescent="0.35">
      <c r="A68" s="318" t="s">
        <v>153</v>
      </c>
      <c r="B68" s="318" t="s">
        <v>403</v>
      </c>
      <c r="C68" s="318" t="s">
        <v>154</v>
      </c>
      <c r="D68" s="318" t="s">
        <v>399</v>
      </c>
      <c r="E68" s="318" t="s">
        <v>121</v>
      </c>
      <c r="F68" s="319" t="s">
        <v>395</v>
      </c>
      <c r="G68" s="320"/>
      <c r="H68" s="320">
        <v>1</v>
      </c>
      <c r="I68" s="320">
        <v>1</v>
      </c>
      <c r="J68" s="320">
        <v>1</v>
      </c>
      <c r="K68" s="320">
        <v>1</v>
      </c>
      <c r="L68" s="320">
        <v>1</v>
      </c>
      <c r="M68" s="320">
        <v>1</v>
      </c>
      <c r="N68" s="320">
        <v>1</v>
      </c>
      <c r="O68" s="320">
        <v>1</v>
      </c>
      <c r="P68" s="320">
        <v>1</v>
      </c>
      <c r="Q68" s="320">
        <v>1</v>
      </c>
      <c r="R68" s="320">
        <v>1</v>
      </c>
      <c r="S68" s="320">
        <v>1</v>
      </c>
      <c r="T68" s="320">
        <v>1</v>
      </c>
      <c r="U68" s="320">
        <v>1</v>
      </c>
      <c r="V68" s="320">
        <v>1</v>
      </c>
      <c r="W68" s="320">
        <v>1</v>
      </c>
      <c r="X68" s="320">
        <v>1</v>
      </c>
      <c r="Y68" s="320">
        <v>1</v>
      </c>
      <c r="Z68" s="320">
        <v>1</v>
      </c>
      <c r="AA68" s="320"/>
      <c r="AB68" s="321">
        <f t="shared" ref="AB68:AB104" si="3">SUM(G68:AA68)</f>
        <v>19</v>
      </c>
      <c r="AC68" s="321">
        <f t="shared" ref="AC68:AC104" si="4">AB68*21</f>
        <v>399</v>
      </c>
      <c r="AD68" s="284"/>
      <c r="AE68" s="284">
        <f>SUM(AC68:AC71,AC10)</f>
        <v>2730</v>
      </c>
      <c r="AF68" s="330"/>
    </row>
    <row r="69" spans="1:32" x14ac:dyDescent="0.35">
      <c r="A69" s="318" t="s">
        <v>153</v>
      </c>
      <c r="B69" s="318" t="s">
        <v>403</v>
      </c>
      <c r="C69" s="318" t="s">
        <v>434</v>
      </c>
      <c r="D69" s="318" t="s">
        <v>396</v>
      </c>
      <c r="E69" s="318" t="s">
        <v>134</v>
      </c>
      <c r="F69" s="319" t="s">
        <v>395</v>
      </c>
      <c r="G69" s="320"/>
      <c r="H69" s="320"/>
      <c r="I69" s="320">
        <v>1</v>
      </c>
      <c r="J69" s="320">
        <v>1</v>
      </c>
      <c r="K69" s="320">
        <v>2</v>
      </c>
      <c r="L69" s="320">
        <v>2</v>
      </c>
      <c r="M69" s="320">
        <v>2</v>
      </c>
      <c r="N69" s="320">
        <v>2</v>
      </c>
      <c r="O69" s="320">
        <v>2</v>
      </c>
      <c r="P69" s="320">
        <v>2</v>
      </c>
      <c r="Q69" s="320">
        <v>2</v>
      </c>
      <c r="R69" s="320">
        <v>2</v>
      </c>
      <c r="S69" s="320">
        <v>2</v>
      </c>
      <c r="T69" s="320">
        <v>2</v>
      </c>
      <c r="U69" s="320">
        <v>2</v>
      </c>
      <c r="V69" s="320">
        <v>1</v>
      </c>
      <c r="W69" s="320">
        <v>1</v>
      </c>
      <c r="X69" s="320">
        <v>2</v>
      </c>
      <c r="Y69" s="320">
        <v>1</v>
      </c>
      <c r="Z69" s="320">
        <v>1</v>
      </c>
      <c r="AA69" s="320"/>
      <c r="AB69" s="321">
        <f t="shared" si="3"/>
        <v>30</v>
      </c>
      <c r="AC69" s="321">
        <f t="shared" si="4"/>
        <v>630</v>
      </c>
    </row>
    <row r="70" spans="1:32" x14ac:dyDescent="0.35">
      <c r="A70" s="318" t="s">
        <v>153</v>
      </c>
      <c r="B70" s="318" t="s">
        <v>403</v>
      </c>
      <c r="C70" s="318" t="s">
        <v>435</v>
      </c>
      <c r="D70" s="318" t="s">
        <v>396</v>
      </c>
      <c r="E70" s="318" t="s">
        <v>138</v>
      </c>
      <c r="F70" s="319" t="s">
        <v>395</v>
      </c>
      <c r="G70" s="320"/>
      <c r="H70" s="320"/>
      <c r="I70" s="320"/>
      <c r="J70" s="320">
        <v>2</v>
      </c>
      <c r="K70" s="320">
        <v>2</v>
      </c>
      <c r="L70" s="320">
        <v>2</v>
      </c>
      <c r="M70" s="320">
        <v>2</v>
      </c>
      <c r="N70" s="320">
        <v>2</v>
      </c>
      <c r="O70" s="320">
        <v>2</v>
      </c>
      <c r="P70" s="320">
        <v>2</v>
      </c>
      <c r="Q70" s="320">
        <v>2</v>
      </c>
      <c r="R70" s="320">
        <v>2</v>
      </c>
      <c r="S70" s="320">
        <v>2</v>
      </c>
      <c r="T70" s="320">
        <v>2</v>
      </c>
      <c r="U70" s="320">
        <v>2</v>
      </c>
      <c r="V70" s="320">
        <v>2</v>
      </c>
      <c r="W70" s="320">
        <v>1</v>
      </c>
      <c r="X70" s="320">
        <v>1</v>
      </c>
      <c r="Y70" s="320">
        <v>1</v>
      </c>
      <c r="Z70" s="320">
        <v>1</v>
      </c>
      <c r="AA70" s="320"/>
      <c r="AB70" s="321">
        <f t="shared" si="3"/>
        <v>30</v>
      </c>
      <c r="AC70" s="321">
        <f t="shared" si="4"/>
        <v>630</v>
      </c>
    </row>
    <row r="71" spans="1:32" x14ac:dyDescent="0.35">
      <c r="A71" s="318" t="s">
        <v>153</v>
      </c>
      <c r="B71" s="318" t="s">
        <v>403</v>
      </c>
      <c r="C71" s="318" t="s">
        <v>436</v>
      </c>
      <c r="D71" s="318" t="s">
        <v>420</v>
      </c>
      <c r="E71" s="318" t="s">
        <v>143</v>
      </c>
      <c r="F71" s="319" t="s">
        <v>395</v>
      </c>
      <c r="G71" s="320"/>
      <c r="H71" s="320"/>
      <c r="I71" s="320"/>
      <c r="J71" s="320">
        <v>1</v>
      </c>
      <c r="K71" s="320">
        <v>2</v>
      </c>
      <c r="L71" s="320">
        <v>2</v>
      </c>
      <c r="M71" s="320">
        <v>2</v>
      </c>
      <c r="N71" s="320">
        <v>2</v>
      </c>
      <c r="O71" s="320">
        <v>2</v>
      </c>
      <c r="P71" s="320">
        <v>2</v>
      </c>
      <c r="Q71" s="320">
        <v>2</v>
      </c>
      <c r="R71" s="320">
        <v>2</v>
      </c>
      <c r="S71" s="320">
        <v>2</v>
      </c>
      <c r="T71" s="320">
        <v>2</v>
      </c>
      <c r="U71" s="320">
        <v>2</v>
      </c>
      <c r="V71" s="320">
        <v>2</v>
      </c>
      <c r="W71" s="320">
        <v>2</v>
      </c>
      <c r="X71" s="320">
        <v>2</v>
      </c>
      <c r="Y71" s="320">
        <v>2</v>
      </c>
      <c r="Z71" s="320">
        <v>1</v>
      </c>
      <c r="AA71" s="320"/>
      <c r="AB71" s="321">
        <f t="shared" si="3"/>
        <v>32</v>
      </c>
      <c r="AC71" s="321">
        <f t="shared" si="4"/>
        <v>672</v>
      </c>
    </row>
    <row r="72" spans="1:32" x14ac:dyDescent="0.35">
      <c r="A72" s="287"/>
      <c r="B72" s="287"/>
      <c r="C72" s="287"/>
      <c r="D72" s="287"/>
      <c r="E72" s="287"/>
      <c r="F72" s="283"/>
      <c r="G72" s="296"/>
      <c r="H72" s="296"/>
      <c r="I72" s="296"/>
      <c r="J72" s="296"/>
      <c r="K72" s="296"/>
      <c r="L72" s="296"/>
      <c r="M72" s="296"/>
      <c r="N72" s="296"/>
      <c r="O72" s="296"/>
      <c r="P72" s="296"/>
      <c r="Q72" s="296"/>
      <c r="R72" s="296"/>
      <c r="S72" s="296"/>
      <c r="T72" s="296"/>
      <c r="U72" s="296"/>
      <c r="V72" s="296"/>
      <c r="W72" s="296"/>
      <c r="X72" s="296"/>
      <c r="Y72" s="296"/>
      <c r="Z72" s="296"/>
      <c r="AA72" s="296"/>
      <c r="AB72" s="281">
        <f t="shared" si="3"/>
        <v>0</v>
      </c>
      <c r="AC72" s="281">
        <f t="shared" si="4"/>
        <v>0</v>
      </c>
    </row>
    <row r="73" spans="1:32" x14ac:dyDescent="0.35">
      <c r="A73" s="287"/>
      <c r="B73" s="287"/>
      <c r="C73" s="287"/>
      <c r="D73" s="287"/>
      <c r="E73" s="287"/>
      <c r="F73" s="283"/>
      <c r="G73" s="296"/>
      <c r="H73" s="296"/>
      <c r="I73" s="296"/>
      <c r="J73" s="296"/>
      <c r="K73" s="296"/>
      <c r="L73" s="296"/>
      <c r="M73" s="296"/>
      <c r="N73" s="296"/>
      <c r="O73" s="296"/>
      <c r="P73" s="296"/>
      <c r="Q73" s="296"/>
      <c r="R73" s="296"/>
      <c r="S73" s="296"/>
      <c r="T73" s="296"/>
      <c r="U73" s="296"/>
      <c r="V73" s="296"/>
      <c r="W73" s="296"/>
      <c r="X73" s="296"/>
      <c r="Y73" s="296"/>
      <c r="Z73" s="296"/>
      <c r="AA73" s="296"/>
      <c r="AB73" s="281">
        <f t="shared" si="3"/>
        <v>0</v>
      </c>
      <c r="AC73" s="281">
        <f t="shared" si="4"/>
        <v>0</v>
      </c>
    </row>
    <row r="74" spans="1:32" x14ac:dyDescent="0.35">
      <c r="A74" s="287"/>
      <c r="B74" s="287"/>
      <c r="C74" s="287"/>
      <c r="D74" s="287"/>
      <c r="E74" s="287"/>
      <c r="F74" s="283"/>
      <c r="G74" s="296"/>
      <c r="H74" s="296"/>
      <c r="I74" s="296"/>
      <c r="J74" s="296"/>
      <c r="K74" s="296"/>
      <c r="L74" s="296"/>
      <c r="M74" s="296"/>
      <c r="N74" s="296"/>
      <c r="O74" s="296"/>
      <c r="P74" s="296"/>
      <c r="Q74" s="296"/>
      <c r="R74" s="296"/>
      <c r="S74" s="296"/>
      <c r="T74" s="296"/>
      <c r="U74" s="296"/>
      <c r="V74" s="296"/>
      <c r="W74" s="296"/>
      <c r="X74" s="296"/>
      <c r="Y74" s="296"/>
      <c r="Z74" s="296"/>
      <c r="AA74" s="296"/>
      <c r="AB74" s="281">
        <f t="shared" si="3"/>
        <v>0</v>
      </c>
      <c r="AC74" s="281">
        <f t="shared" si="4"/>
        <v>0</v>
      </c>
    </row>
    <row r="75" spans="1:32" x14ac:dyDescent="0.35">
      <c r="A75" s="287"/>
      <c r="B75" s="287"/>
      <c r="C75" s="287"/>
      <c r="D75" s="287"/>
      <c r="E75" s="287"/>
      <c r="F75" s="283"/>
      <c r="G75" s="296"/>
      <c r="H75" s="296"/>
      <c r="I75" s="296"/>
      <c r="J75" s="296"/>
      <c r="K75" s="296"/>
      <c r="L75" s="296"/>
      <c r="M75" s="296"/>
      <c r="N75" s="296"/>
      <c r="O75" s="296"/>
      <c r="P75" s="296"/>
      <c r="Q75" s="296"/>
      <c r="R75" s="296"/>
      <c r="S75" s="296"/>
      <c r="T75" s="296"/>
      <c r="U75" s="296"/>
      <c r="V75" s="296"/>
      <c r="W75" s="296"/>
      <c r="X75" s="296"/>
      <c r="Y75" s="296"/>
      <c r="Z75" s="296"/>
      <c r="AA75" s="296"/>
      <c r="AB75" s="281">
        <f t="shared" si="3"/>
        <v>0</v>
      </c>
      <c r="AC75" s="281">
        <f t="shared" si="4"/>
        <v>0</v>
      </c>
    </row>
    <row r="76" spans="1:32" x14ac:dyDescent="0.35">
      <c r="A76" s="287"/>
      <c r="B76" s="287"/>
      <c r="C76" s="287"/>
      <c r="D76" s="287"/>
      <c r="E76" s="287"/>
      <c r="F76" s="283"/>
      <c r="G76" s="296"/>
      <c r="H76" s="296"/>
      <c r="I76" s="296"/>
      <c r="J76" s="296"/>
      <c r="K76" s="296"/>
      <c r="L76" s="296"/>
      <c r="M76" s="296"/>
      <c r="N76" s="296"/>
      <c r="O76" s="296"/>
      <c r="P76" s="296"/>
      <c r="Q76" s="296"/>
      <c r="R76" s="296"/>
      <c r="S76" s="296"/>
      <c r="T76" s="296"/>
      <c r="U76" s="296"/>
      <c r="V76" s="296"/>
      <c r="W76" s="296"/>
      <c r="X76" s="296"/>
      <c r="Y76" s="296"/>
      <c r="Z76" s="296"/>
      <c r="AA76" s="296"/>
      <c r="AB76" s="281">
        <f t="shared" si="3"/>
        <v>0</v>
      </c>
      <c r="AC76" s="281">
        <f t="shared" si="4"/>
        <v>0</v>
      </c>
    </row>
    <row r="77" spans="1:32" x14ac:dyDescent="0.35">
      <c r="A77" s="287"/>
      <c r="B77" s="287"/>
      <c r="C77" s="287"/>
      <c r="D77" s="287"/>
      <c r="E77" s="287"/>
      <c r="F77" s="283"/>
      <c r="G77" s="296"/>
      <c r="H77" s="296"/>
      <c r="I77" s="296"/>
      <c r="J77" s="296"/>
      <c r="K77" s="296"/>
      <c r="L77" s="296"/>
      <c r="M77" s="296"/>
      <c r="N77" s="296"/>
      <c r="O77" s="296"/>
      <c r="P77" s="296"/>
      <c r="Q77" s="296"/>
      <c r="R77" s="296"/>
      <c r="S77" s="296"/>
      <c r="T77" s="296"/>
      <c r="U77" s="296"/>
      <c r="V77" s="296"/>
      <c r="W77" s="296"/>
      <c r="X77" s="296"/>
      <c r="Y77" s="296"/>
      <c r="Z77" s="296"/>
      <c r="AA77" s="296"/>
      <c r="AB77" s="281">
        <f t="shared" si="3"/>
        <v>0</v>
      </c>
      <c r="AC77" s="281">
        <f t="shared" si="4"/>
        <v>0</v>
      </c>
    </row>
    <row r="78" spans="1:32" x14ac:dyDescent="0.35">
      <c r="A78" s="287"/>
      <c r="B78" s="287"/>
      <c r="C78" s="287"/>
      <c r="D78" s="287"/>
      <c r="E78" s="287"/>
      <c r="F78" s="283"/>
      <c r="G78" s="296"/>
      <c r="H78" s="296"/>
      <c r="I78" s="296"/>
      <c r="J78" s="296"/>
      <c r="K78" s="296"/>
      <c r="L78" s="296"/>
      <c r="M78" s="296"/>
      <c r="N78" s="296"/>
      <c r="O78" s="296"/>
      <c r="P78" s="296"/>
      <c r="Q78" s="296"/>
      <c r="R78" s="296"/>
      <c r="S78" s="296"/>
      <c r="T78" s="296"/>
      <c r="U78" s="296"/>
      <c r="V78" s="296"/>
      <c r="W78" s="296"/>
      <c r="X78" s="296"/>
      <c r="Y78" s="296"/>
      <c r="Z78" s="296"/>
      <c r="AA78" s="296"/>
      <c r="AB78" s="281">
        <f t="shared" si="3"/>
        <v>0</v>
      </c>
      <c r="AC78" s="281">
        <f t="shared" si="4"/>
        <v>0</v>
      </c>
    </row>
    <row r="79" spans="1:32" x14ac:dyDescent="0.35">
      <c r="A79" s="287"/>
      <c r="B79" s="287"/>
      <c r="C79" s="287"/>
      <c r="D79" s="287"/>
      <c r="E79" s="287"/>
      <c r="F79" s="283"/>
      <c r="G79" s="296"/>
      <c r="H79" s="296"/>
      <c r="I79" s="296"/>
      <c r="J79" s="296"/>
      <c r="K79" s="296"/>
      <c r="L79" s="296"/>
      <c r="M79" s="296"/>
      <c r="N79" s="296"/>
      <c r="O79" s="296"/>
      <c r="P79" s="296"/>
      <c r="Q79" s="296"/>
      <c r="R79" s="296"/>
      <c r="S79" s="296"/>
      <c r="T79" s="296"/>
      <c r="U79" s="296"/>
      <c r="V79" s="296"/>
      <c r="W79" s="296"/>
      <c r="X79" s="296"/>
      <c r="Y79" s="296"/>
      <c r="Z79" s="296"/>
      <c r="AA79" s="296"/>
      <c r="AB79" s="281">
        <f t="shared" si="3"/>
        <v>0</v>
      </c>
      <c r="AC79" s="281">
        <f t="shared" si="4"/>
        <v>0</v>
      </c>
    </row>
    <row r="80" spans="1:32" x14ac:dyDescent="0.35">
      <c r="A80" s="287"/>
      <c r="B80" s="287"/>
      <c r="C80" s="287"/>
      <c r="D80" s="287"/>
      <c r="E80" s="287"/>
      <c r="F80" s="283"/>
      <c r="G80" s="296"/>
      <c r="H80" s="296"/>
      <c r="I80" s="296"/>
      <c r="J80" s="296"/>
      <c r="K80" s="296"/>
      <c r="L80" s="296"/>
      <c r="M80" s="296"/>
      <c r="N80" s="296"/>
      <c r="O80" s="296"/>
      <c r="P80" s="296"/>
      <c r="Q80" s="296"/>
      <c r="R80" s="296"/>
      <c r="S80" s="296"/>
      <c r="T80" s="296"/>
      <c r="U80" s="296"/>
      <c r="V80" s="296"/>
      <c r="W80" s="296"/>
      <c r="X80" s="296"/>
      <c r="Y80" s="296"/>
      <c r="Z80" s="296"/>
      <c r="AA80" s="296"/>
      <c r="AB80" s="281">
        <f t="shared" si="3"/>
        <v>0</v>
      </c>
      <c r="AC80" s="281">
        <f t="shared" si="4"/>
        <v>0</v>
      </c>
    </row>
    <row r="81" spans="1:29" x14ac:dyDescent="0.35">
      <c r="A81" s="287"/>
      <c r="B81" s="287"/>
      <c r="C81" s="287"/>
      <c r="D81" s="287"/>
      <c r="E81" s="287"/>
      <c r="F81" s="283"/>
      <c r="G81" s="296"/>
      <c r="H81" s="296"/>
      <c r="I81" s="296"/>
      <c r="J81" s="296"/>
      <c r="K81" s="296"/>
      <c r="L81" s="296"/>
      <c r="M81" s="296"/>
      <c r="N81" s="296"/>
      <c r="O81" s="296"/>
      <c r="P81" s="296"/>
      <c r="Q81" s="296"/>
      <c r="R81" s="296"/>
      <c r="S81" s="296"/>
      <c r="T81" s="296"/>
      <c r="U81" s="296"/>
      <c r="V81" s="296"/>
      <c r="W81" s="296"/>
      <c r="X81" s="296"/>
      <c r="Y81" s="296"/>
      <c r="Z81" s="296"/>
      <c r="AA81" s="296"/>
      <c r="AB81" s="281">
        <f t="shared" si="3"/>
        <v>0</v>
      </c>
      <c r="AC81" s="281">
        <f t="shared" si="4"/>
        <v>0</v>
      </c>
    </row>
    <row r="82" spans="1:29" x14ac:dyDescent="0.35">
      <c r="A82" s="287"/>
      <c r="B82" s="287"/>
      <c r="C82" s="287"/>
      <c r="D82" s="287"/>
      <c r="E82" s="287"/>
      <c r="F82" s="283"/>
      <c r="G82" s="296"/>
      <c r="H82" s="296"/>
      <c r="I82" s="296"/>
      <c r="J82" s="296"/>
      <c r="K82" s="296"/>
      <c r="L82" s="296"/>
      <c r="M82" s="296"/>
      <c r="N82" s="296"/>
      <c r="O82" s="296"/>
      <c r="P82" s="296"/>
      <c r="Q82" s="296"/>
      <c r="R82" s="296"/>
      <c r="S82" s="296"/>
      <c r="T82" s="296"/>
      <c r="U82" s="296"/>
      <c r="V82" s="296"/>
      <c r="W82" s="296"/>
      <c r="X82" s="296"/>
      <c r="Y82" s="296"/>
      <c r="Z82" s="296"/>
      <c r="AA82" s="296"/>
      <c r="AB82" s="281">
        <f t="shared" si="3"/>
        <v>0</v>
      </c>
      <c r="AC82" s="281">
        <f t="shared" si="4"/>
        <v>0</v>
      </c>
    </row>
    <row r="83" spans="1:29" x14ac:dyDescent="0.35">
      <c r="A83" s="287"/>
      <c r="B83" s="287"/>
      <c r="C83" s="287"/>
      <c r="D83" s="287"/>
      <c r="E83" s="287"/>
      <c r="F83" s="283"/>
      <c r="G83" s="296"/>
      <c r="H83" s="296"/>
      <c r="I83" s="296"/>
      <c r="J83" s="296"/>
      <c r="K83" s="296"/>
      <c r="L83" s="296"/>
      <c r="M83" s="296"/>
      <c r="N83" s="296"/>
      <c r="O83" s="296"/>
      <c r="P83" s="296"/>
      <c r="Q83" s="296"/>
      <c r="R83" s="296"/>
      <c r="S83" s="296"/>
      <c r="T83" s="296"/>
      <c r="U83" s="296"/>
      <c r="V83" s="296"/>
      <c r="W83" s="296"/>
      <c r="X83" s="296"/>
      <c r="Y83" s="296"/>
      <c r="Z83" s="296"/>
      <c r="AA83" s="296"/>
      <c r="AB83" s="281">
        <f t="shared" si="3"/>
        <v>0</v>
      </c>
      <c r="AC83" s="281">
        <f t="shared" si="4"/>
        <v>0</v>
      </c>
    </row>
    <row r="84" spans="1:29" x14ac:dyDescent="0.35">
      <c r="A84" s="287"/>
      <c r="B84" s="287"/>
      <c r="C84" s="287"/>
      <c r="D84" s="287"/>
      <c r="E84" s="287"/>
      <c r="F84" s="283"/>
      <c r="G84" s="296"/>
      <c r="H84" s="296"/>
      <c r="I84" s="296"/>
      <c r="J84" s="296"/>
      <c r="K84" s="296"/>
      <c r="L84" s="296"/>
      <c r="M84" s="296"/>
      <c r="N84" s="296"/>
      <c r="O84" s="296"/>
      <c r="P84" s="296"/>
      <c r="Q84" s="296"/>
      <c r="R84" s="296"/>
      <c r="S84" s="296"/>
      <c r="T84" s="296"/>
      <c r="U84" s="296"/>
      <c r="V84" s="296"/>
      <c r="W84" s="296"/>
      <c r="X84" s="296"/>
      <c r="Y84" s="296"/>
      <c r="Z84" s="296"/>
      <c r="AA84" s="296"/>
      <c r="AB84" s="281">
        <f t="shared" si="3"/>
        <v>0</v>
      </c>
      <c r="AC84" s="281">
        <f t="shared" si="4"/>
        <v>0</v>
      </c>
    </row>
    <row r="85" spans="1:29" x14ac:dyDescent="0.35">
      <c r="A85" s="287"/>
      <c r="B85" s="287"/>
      <c r="C85" s="287"/>
      <c r="D85" s="287"/>
      <c r="E85" s="287"/>
      <c r="F85" s="283"/>
      <c r="G85" s="296"/>
      <c r="H85" s="296"/>
      <c r="I85" s="296"/>
      <c r="J85" s="296"/>
      <c r="K85" s="296"/>
      <c r="L85" s="296"/>
      <c r="M85" s="296"/>
      <c r="N85" s="296"/>
      <c r="O85" s="296"/>
      <c r="P85" s="296"/>
      <c r="Q85" s="296"/>
      <c r="R85" s="296"/>
      <c r="S85" s="296"/>
      <c r="T85" s="296"/>
      <c r="U85" s="296"/>
      <c r="V85" s="296"/>
      <c r="W85" s="296"/>
      <c r="X85" s="296"/>
      <c r="Y85" s="296"/>
      <c r="Z85" s="296"/>
      <c r="AA85" s="296"/>
      <c r="AB85" s="281">
        <f t="shared" si="3"/>
        <v>0</v>
      </c>
      <c r="AC85" s="281">
        <f t="shared" si="4"/>
        <v>0</v>
      </c>
    </row>
    <row r="86" spans="1:29" x14ac:dyDescent="0.35">
      <c r="A86" s="287"/>
      <c r="B86" s="287"/>
      <c r="C86" s="287"/>
      <c r="D86" s="287"/>
      <c r="E86" s="287"/>
      <c r="F86" s="283"/>
      <c r="G86" s="296"/>
      <c r="H86" s="296"/>
      <c r="I86" s="296"/>
      <c r="J86" s="296"/>
      <c r="K86" s="296"/>
      <c r="L86" s="296"/>
      <c r="M86" s="296"/>
      <c r="N86" s="296"/>
      <c r="O86" s="296"/>
      <c r="P86" s="296"/>
      <c r="Q86" s="296"/>
      <c r="R86" s="296"/>
      <c r="S86" s="296"/>
      <c r="T86" s="296"/>
      <c r="U86" s="296"/>
      <c r="V86" s="296"/>
      <c r="W86" s="296"/>
      <c r="X86" s="296"/>
      <c r="Y86" s="296"/>
      <c r="Z86" s="296"/>
      <c r="AA86" s="296"/>
      <c r="AB86" s="281">
        <f t="shared" si="3"/>
        <v>0</v>
      </c>
      <c r="AC86" s="281">
        <f t="shared" si="4"/>
        <v>0</v>
      </c>
    </row>
    <row r="87" spans="1:29" x14ac:dyDescent="0.35">
      <c r="A87" s="287"/>
      <c r="B87" s="287"/>
      <c r="C87" s="287"/>
      <c r="D87" s="287"/>
      <c r="E87" s="287"/>
      <c r="F87" s="283"/>
      <c r="G87" s="296"/>
      <c r="H87" s="296"/>
      <c r="I87" s="296"/>
      <c r="J87" s="296"/>
      <c r="K87" s="296"/>
      <c r="L87" s="296"/>
      <c r="M87" s="296"/>
      <c r="N87" s="296"/>
      <c r="O87" s="296"/>
      <c r="P87" s="296"/>
      <c r="Q87" s="296"/>
      <c r="R87" s="296"/>
      <c r="S87" s="296"/>
      <c r="T87" s="296"/>
      <c r="U87" s="296"/>
      <c r="V87" s="296"/>
      <c r="W87" s="296"/>
      <c r="X87" s="296"/>
      <c r="Y87" s="296"/>
      <c r="Z87" s="296"/>
      <c r="AA87" s="296"/>
      <c r="AB87" s="281">
        <f t="shared" si="3"/>
        <v>0</v>
      </c>
      <c r="AC87" s="281">
        <f t="shared" si="4"/>
        <v>0</v>
      </c>
    </row>
    <row r="88" spans="1:29" x14ac:dyDescent="0.35">
      <c r="A88" s="287"/>
      <c r="B88" s="287"/>
      <c r="C88" s="287"/>
      <c r="D88" s="287"/>
      <c r="E88" s="287"/>
      <c r="F88" s="283"/>
      <c r="G88" s="296"/>
      <c r="H88" s="296"/>
      <c r="I88" s="296"/>
      <c r="J88" s="296"/>
      <c r="K88" s="296"/>
      <c r="L88" s="296"/>
      <c r="M88" s="296"/>
      <c r="N88" s="296"/>
      <c r="O88" s="296"/>
      <c r="P88" s="296"/>
      <c r="Q88" s="296"/>
      <c r="R88" s="296"/>
      <c r="S88" s="296"/>
      <c r="T88" s="296"/>
      <c r="U88" s="296"/>
      <c r="V88" s="296"/>
      <c r="W88" s="296"/>
      <c r="X88" s="296"/>
      <c r="Y88" s="296"/>
      <c r="Z88" s="296"/>
      <c r="AA88" s="296"/>
      <c r="AB88" s="281">
        <f t="shared" si="3"/>
        <v>0</v>
      </c>
      <c r="AC88" s="281">
        <f t="shared" si="4"/>
        <v>0</v>
      </c>
    </row>
    <row r="89" spans="1:29" x14ac:dyDescent="0.35">
      <c r="A89" s="287"/>
      <c r="B89" s="287"/>
      <c r="C89" s="287"/>
      <c r="D89" s="287"/>
      <c r="E89" s="287"/>
      <c r="F89" s="283"/>
      <c r="G89" s="296"/>
      <c r="H89" s="296"/>
      <c r="I89" s="296"/>
      <c r="J89" s="296"/>
      <c r="K89" s="296"/>
      <c r="L89" s="296"/>
      <c r="M89" s="296"/>
      <c r="N89" s="296"/>
      <c r="O89" s="296"/>
      <c r="P89" s="296"/>
      <c r="Q89" s="296"/>
      <c r="R89" s="296"/>
      <c r="S89" s="296"/>
      <c r="T89" s="296"/>
      <c r="U89" s="296"/>
      <c r="V89" s="296"/>
      <c r="W89" s="296"/>
      <c r="X89" s="296"/>
      <c r="Y89" s="296"/>
      <c r="Z89" s="296"/>
      <c r="AA89" s="296"/>
      <c r="AB89" s="281">
        <f t="shared" si="3"/>
        <v>0</v>
      </c>
      <c r="AC89" s="281">
        <f t="shared" si="4"/>
        <v>0</v>
      </c>
    </row>
    <row r="90" spans="1:29" x14ac:dyDescent="0.35">
      <c r="A90" s="287"/>
      <c r="B90" s="287"/>
      <c r="C90" s="287"/>
      <c r="D90" s="287"/>
      <c r="E90" s="287"/>
      <c r="F90" s="283"/>
      <c r="G90" s="296"/>
      <c r="H90" s="296"/>
      <c r="I90" s="296"/>
      <c r="J90" s="296"/>
      <c r="K90" s="296"/>
      <c r="L90" s="296"/>
      <c r="M90" s="296"/>
      <c r="N90" s="296"/>
      <c r="O90" s="296"/>
      <c r="P90" s="296"/>
      <c r="Q90" s="296"/>
      <c r="R90" s="296"/>
      <c r="S90" s="296"/>
      <c r="T90" s="296"/>
      <c r="U90" s="296"/>
      <c r="V90" s="296"/>
      <c r="W90" s="296"/>
      <c r="X90" s="296"/>
      <c r="Y90" s="296"/>
      <c r="Z90" s="296"/>
      <c r="AA90" s="296"/>
      <c r="AB90" s="281">
        <f t="shared" si="3"/>
        <v>0</v>
      </c>
      <c r="AC90" s="281">
        <f t="shared" si="4"/>
        <v>0</v>
      </c>
    </row>
    <row r="91" spans="1:29" x14ac:dyDescent="0.35">
      <c r="A91" s="287"/>
      <c r="B91" s="287"/>
      <c r="C91" s="287"/>
      <c r="D91" s="287"/>
      <c r="E91" s="287"/>
      <c r="F91" s="283"/>
      <c r="G91" s="296"/>
      <c r="H91" s="296"/>
      <c r="I91" s="296"/>
      <c r="J91" s="296"/>
      <c r="K91" s="296"/>
      <c r="L91" s="296"/>
      <c r="M91" s="296"/>
      <c r="N91" s="296"/>
      <c r="O91" s="296"/>
      <c r="P91" s="296"/>
      <c r="Q91" s="296"/>
      <c r="R91" s="296"/>
      <c r="S91" s="296"/>
      <c r="T91" s="296"/>
      <c r="U91" s="296"/>
      <c r="V91" s="296"/>
      <c r="W91" s="296"/>
      <c r="X91" s="296"/>
      <c r="Y91" s="296"/>
      <c r="Z91" s="296"/>
      <c r="AA91" s="296"/>
      <c r="AB91" s="281">
        <f t="shared" si="3"/>
        <v>0</v>
      </c>
      <c r="AC91" s="281">
        <f t="shared" si="4"/>
        <v>0</v>
      </c>
    </row>
    <row r="92" spans="1:29" x14ac:dyDescent="0.35">
      <c r="A92" s="287"/>
      <c r="B92" s="287"/>
      <c r="C92" s="287"/>
      <c r="D92" s="287"/>
      <c r="E92" s="287"/>
      <c r="F92" s="283"/>
      <c r="G92" s="296"/>
      <c r="H92" s="296"/>
      <c r="I92" s="296"/>
      <c r="J92" s="296"/>
      <c r="K92" s="296"/>
      <c r="L92" s="296"/>
      <c r="M92" s="296"/>
      <c r="N92" s="296"/>
      <c r="O92" s="296"/>
      <c r="P92" s="296"/>
      <c r="Q92" s="296"/>
      <c r="R92" s="296"/>
      <c r="S92" s="296"/>
      <c r="T92" s="296"/>
      <c r="U92" s="296"/>
      <c r="V92" s="296"/>
      <c r="W92" s="296"/>
      <c r="X92" s="296"/>
      <c r="Y92" s="296"/>
      <c r="Z92" s="296"/>
      <c r="AA92" s="296"/>
      <c r="AB92" s="281">
        <f t="shared" si="3"/>
        <v>0</v>
      </c>
      <c r="AC92" s="281">
        <f t="shared" si="4"/>
        <v>0</v>
      </c>
    </row>
    <row r="93" spans="1:29" x14ac:dyDescent="0.35">
      <c r="A93" s="287"/>
      <c r="B93" s="287"/>
      <c r="C93" s="287"/>
      <c r="D93" s="287"/>
      <c r="E93" s="287"/>
      <c r="F93" s="283"/>
      <c r="G93" s="296"/>
      <c r="H93" s="296"/>
      <c r="I93" s="296"/>
      <c r="J93" s="296"/>
      <c r="K93" s="296"/>
      <c r="L93" s="296"/>
      <c r="M93" s="296"/>
      <c r="N93" s="296"/>
      <c r="O93" s="296"/>
      <c r="P93" s="296"/>
      <c r="Q93" s="296"/>
      <c r="R93" s="296"/>
      <c r="S93" s="296"/>
      <c r="T93" s="296"/>
      <c r="U93" s="296"/>
      <c r="V93" s="296"/>
      <c r="W93" s="296"/>
      <c r="X93" s="296"/>
      <c r="Y93" s="296"/>
      <c r="Z93" s="296"/>
      <c r="AA93" s="296"/>
      <c r="AB93" s="281">
        <f t="shared" si="3"/>
        <v>0</v>
      </c>
      <c r="AC93" s="281">
        <f t="shared" si="4"/>
        <v>0</v>
      </c>
    </row>
    <row r="94" spans="1:29" x14ac:dyDescent="0.35">
      <c r="A94" s="287"/>
      <c r="B94" s="287"/>
      <c r="C94" s="287"/>
      <c r="D94" s="287"/>
      <c r="E94" s="287"/>
      <c r="F94" s="283"/>
      <c r="G94" s="296"/>
      <c r="H94" s="296"/>
      <c r="I94" s="296"/>
      <c r="J94" s="296"/>
      <c r="K94" s="296"/>
      <c r="L94" s="296"/>
      <c r="M94" s="296"/>
      <c r="N94" s="296"/>
      <c r="O94" s="296"/>
      <c r="P94" s="296"/>
      <c r="Q94" s="296"/>
      <c r="R94" s="296"/>
      <c r="S94" s="296"/>
      <c r="T94" s="296"/>
      <c r="U94" s="296"/>
      <c r="V94" s="296"/>
      <c r="W94" s="296"/>
      <c r="X94" s="296"/>
      <c r="Y94" s="296"/>
      <c r="Z94" s="296"/>
      <c r="AA94" s="296"/>
      <c r="AB94" s="281">
        <f t="shared" si="3"/>
        <v>0</v>
      </c>
      <c r="AC94" s="281">
        <f t="shared" si="4"/>
        <v>0</v>
      </c>
    </row>
    <row r="95" spans="1:29" x14ac:dyDescent="0.35">
      <c r="A95" s="287"/>
      <c r="B95" s="287"/>
      <c r="C95" s="287"/>
      <c r="D95" s="287"/>
      <c r="E95" s="287"/>
      <c r="F95" s="283"/>
      <c r="G95" s="296"/>
      <c r="H95" s="296"/>
      <c r="I95" s="296"/>
      <c r="J95" s="296"/>
      <c r="K95" s="296"/>
      <c r="L95" s="296"/>
      <c r="M95" s="296"/>
      <c r="N95" s="296"/>
      <c r="O95" s="296"/>
      <c r="P95" s="296"/>
      <c r="Q95" s="296"/>
      <c r="R95" s="296"/>
      <c r="S95" s="296"/>
      <c r="T95" s="296"/>
      <c r="U95" s="296"/>
      <c r="V95" s="296"/>
      <c r="W95" s="296"/>
      <c r="X95" s="296"/>
      <c r="Y95" s="296"/>
      <c r="Z95" s="296"/>
      <c r="AA95" s="296"/>
      <c r="AB95" s="281">
        <f t="shared" si="3"/>
        <v>0</v>
      </c>
      <c r="AC95" s="281">
        <f t="shared" si="4"/>
        <v>0</v>
      </c>
    </row>
    <row r="96" spans="1:29" x14ac:dyDescent="0.35">
      <c r="A96" s="287"/>
      <c r="B96" s="287"/>
      <c r="C96" s="287"/>
      <c r="D96" s="287"/>
      <c r="E96" s="287"/>
      <c r="F96" s="283"/>
      <c r="G96" s="296"/>
      <c r="H96" s="296"/>
      <c r="I96" s="296"/>
      <c r="J96" s="296"/>
      <c r="K96" s="296"/>
      <c r="L96" s="296"/>
      <c r="M96" s="296"/>
      <c r="N96" s="296"/>
      <c r="O96" s="296"/>
      <c r="P96" s="296"/>
      <c r="Q96" s="296"/>
      <c r="R96" s="296"/>
      <c r="S96" s="296"/>
      <c r="T96" s="296"/>
      <c r="U96" s="296"/>
      <c r="V96" s="296"/>
      <c r="W96" s="296"/>
      <c r="X96" s="296"/>
      <c r="Y96" s="296"/>
      <c r="Z96" s="296"/>
      <c r="AA96" s="296"/>
      <c r="AB96" s="281">
        <f t="shared" si="3"/>
        <v>0</v>
      </c>
      <c r="AC96" s="281">
        <f t="shared" si="4"/>
        <v>0</v>
      </c>
    </row>
    <row r="97" spans="1:29" x14ac:dyDescent="0.35">
      <c r="A97" s="287"/>
      <c r="B97" s="287"/>
      <c r="C97" s="287"/>
      <c r="D97" s="287"/>
      <c r="E97" s="287"/>
      <c r="F97" s="283"/>
      <c r="G97" s="296"/>
      <c r="H97" s="296"/>
      <c r="I97" s="296"/>
      <c r="J97" s="296"/>
      <c r="K97" s="296"/>
      <c r="L97" s="296"/>
      <c r="M97" s="296"/>
      <c r="N97" s="296"/>
      <c r="O97" s="296"/>
      <c r="P97" s="296"/>
      <c r="Q97" s="296"/>
      <c r="R97" s="296"/>
      <c r="S97" s="296"/>
      <c r="T97" s="296"/>
      <c r="U97" s="296"/>
      <c r="V97" s="296"/>
      <c r="W97" s="296"/>
      <c r="X97" s="296"/>
      <c r="Y97" s="296"/>
      <c r="Z97" s="296"/>
      <c r="AA97" s="296"/>
      <c r="AB97" s="281">
        <f t="shared" si="3"/>
        <v>0</v>
      </c>
      <c r="AC97" s="281">
        <f t="shared" si="4"/>
        <v>0</v>
      </c>
    </row>
    <row r="98" spans="1:29" x14ac:dyDescent="0.35">
      <c r="A98" s="287"/>
      <c r="B98" s="287"/>
      <c r="C98" s="287"/>
      <c r="D98" s="287"/>
      <c r="E98" s="287"/>
      <c r="F98" s="283"/>
      <c r="G98" s="296"/>
      <c r="H98" s="296"/>
      <c r="I98" s="296"/>
      <c r="J98" s="296"/>
      <c r="K98" s="296"/>
      <c r="L98" s="296"/>
      <c r="M98" s="296"/>
      <c r="N98" s="296"/>
      <c r="O98" s="296"/>
      <c r="P98" s="296"/>
      <c r="Q98" s="296"/>
      <c r="R98" s="296"/>
      <c r="S98" s="296"/>
      <c r="T98" s="296"/>
      <c r="U98" s="296"/>
      <c r="V98" s="296"/>
      <c r="W98" s="296"/>
      <c r="X98" s="296"/>
      <c r="Y98" s="296"/>
      <c r="Z98" s="296"/>
      <c r="AA98" s="296"/>
      <c r="AB98" s="281">
        <f t="shared" si="3"/>
        <v>0</v>
      </c>
      <c r="AC98" s="281">
        <f t="shared" si="4"/>
        <v>0</v>
      </c>
    </row>
    <row r="99" spans="1:29" x14ac:dyDescent="0.35">
      <c r="A99" s="287"/>
      <c r="B99" s="287"/>
      <c r="C99" s="287"/>
      <c r="D99" s="287"/>
      <c r="E99" s="287"/>
      <c r="F99" s="283"/>
      <c r="G99" s="296"/>
      <c r="H99" s="296"/>
      <c r="I99" s="296"/>
      <c r="J99" s="296"/>
      <c r="K99" s="296"/>
      <c r="L99" s="296"/>
      <c r="M99" s="296"/>
      <c r="N99" s="296"/>
      <c r="O99" s="296"/>
      <c r="P99" s="296"/>
      <c r="Q99" s="296"/>
      <c r="R99" s="296"/>
      <c r="S99" s="296"/>
      <c r="T99" s="296"/>
      <c r="U99" s="296"/>
      <c r="V99" s="296"/>
      <c r="W99" s="296"/>
      <c r="X99" s="296"/>
      <c r="Y99" s="296"/>
      <c r="Z99" s="296"/>
      <c r="AA99" s="296"/>
      <c r="AB99" s="281">
        <f t="shared" si="3"/>
        <v>0</v>
      </c>
      <c r="AC99" s="281">
        <f t="shared" si="4"/>
        <v>0</v>
      </c>
    </row>
    <row r="100" spans="1:29" x14ac:dyDescent="0.35">
      <c r="A100" s="287"/>
      <c r="B100" s="287"/>
      <c r="C100" s="287"/>
      <c r="D100" s="287"/>
      <c r="E100" s="287"/>
      <c r="F100" s="283"/>
      <c r="G100" s="296"/>
      <c r="H100" s="296"/>
      <c r="I100" s="296"/>
      <c r="J100" s="296"/>
      <c r="K100" s="296"/>
      <c r="L100" s="296"/>
      <c r="M100" s="296"/>
      <c r="N100" s="296"/>
      <c r="O100" s="296"/>
      <c r="P100" s="296"/>
      <c r="Q100" s="296"/>
      <c r="R100" s="296"/>
      <c r="S100" s="296"/>
      <c r="T100" s="296"/>
      <c r="U100" s="296"/>
      <c r="V100" s="296"/>
      <c r="W100" s="296"/>
      <c r="X100" s="296"/>
      <c r="Y100" s="296"/>
      <c r="Z100" s="296"/>
      <c r="AA100" s="296"/>
      <c r="AB100" s="281">
        <f t="shared" si="3"/>
        <v>0</v>
      </c>
      <c r="AC100" s="281">
        <f t="shared" si="4"/>
        <v>0</v>
      </c>
    </row>
    <row r="101" spans="1:29" x14ac:dyDescent="0.35">
      <c r="A101" s="287"/>
      <c r="B101" s="287"/>
      <c r="C101" s="287"/>
      <c r="D101" s="287"/>
      <c r="E101" s="287"/>
      <c r="F101" s="283"/>
      <c r="G101" s="296"/>
      <c r="H101" s="296"/>
      <c r="I101" s="296"/>
      <c r="J101" s="296"/>
      <c r="K101" s="296"/>
      <c r="L101" s="296"/>
      <c r="M101" s="296"/>
      <c r="N101" s="296"/>
      <c r="O101" s="296"/>
      <c r="P101" s="296"/>
      <c r="Q101" s="296"/>
      <c r="R101" s="296"/>
      <c r="S101" s="296"/>
      <c r="T101" s="296"/>
      <c r="U101" s="296"/>
      <c r="V101" s="296"/>
      <c r="W101" s="296"/>
      <c r="X101" s="296"/>
      <c r="Y101" s="296"/>
      <c r="Z101" s="296"/>
      <c r="AA101" s="296"/>
      <c r="AB101" s="281">
        <f t="shared" si="3"/>
        <v>0</v>
      </c>
      <c r="AC101" s="281">
        <f t="shared" si="4"/>
        <v>0</v>
      </c>
    </row>
    <row r="102" spans="1:29" x14ac:dyDescent="0.35">
      <c r="A102" s="287"/>
      <c r="B102" s="287"/>
      <c r="C102" s="287"/>
      <c r="D102" s="287"/>
      <c r="E102" s="287"/>
      <c r="F102" s="283"/>
      <c r="G102" s="296"/>
      <c r="H102" s="296"/>
      <c r="I102" s="296"/>
      <c r="J102" s="296"/>
      <c r="K102" s="296"/>
      <c r="L102" s="296"/>
      <c r="M102" s="296"/>
      <c r="N102" s="296"/>
      <c r="O102" s="296"/>
      <c r="P102" s="296"/>
      <c r="Q102" s="296"/>
      <c r="R102" s="296"/>
      <c r="S102" s="296"/>
      <c r="T102" s="296"/>
      <c r="U102" s="296"/>
      <c r="V102" s="296"/>
      <c r="W102" s="296"/>
      <c r="X102" s="296"/>
      <c r="Y102" s="296"/>
      <c r="Z102" s="296"/>
      <c r="AA102" s="296"/>
      <c r="AB102" s="281">
        <f t="shared" si="3"/>
        <v>0</v>
      </c>
      <c r="AC102" s="281">
        <f t="shared" si="4"/>
        <v>0</v>
      </c>
    </row>
    <row r="103" spans="1:29" x14ac:dyDescent="0.35">
      <c r="A103" s="287"/>
      <c r="B103" s="287"/>
      <c r="C103" s="287"/>
      <c r="D103" s="287"/>
      <c r="E103" s="287"/>
      <c r="F103" s="283"/>
      <c r="G103" s="296"/>
      <c r="H103" s="296"/>
      <c r="I103" s="296"/>
      <c r="J103" s="296"/>
      <c r="K103" s="296"/>
      <c r="L103" s="296"/>
      <c r="M103" s="296"/>
      <c r="N103" s="296"/>
      <c r="O103" s="296"/>
      <c r="P103" s="296"/>
      <c r="Q103" s="296"/>
      <c r="R103" s="296"/>
      <c r="S103" s="296"/>
      <c r="T103" s="296"/>
      <c r="U103" s="296"/>
      <c r="V103" s="296"/>
      <c r="W103" s="296"/>
      <c r="X103" s="296"/>
      <c r="Y103" s="296"/>
      <c r="Z103" s="296"/>
      <c r="AA103" s="296"/>
      <c r="AB103" s="281">
        <f t="shared" si="3"/>
        <v>0</v>
      </c>
      <c r="AC103" s="281">
        <f t="shared" si="4"/>
        <v>0</v>
      </c>
    </row>
    <row r="104" spans="1:29" x14ac:dyDescent="0.35">
      <c r="A104" s="287"/>
      <c r="B104" s="287"/>
      <c r="C104" s="287"/>
      <c r="D104" s="287"/>
      <c r="E104" s="287"/>
      <c r="F104" s="283"/>
      <c r="G104" s="296"/>
      <c r="H104" s="296"/>
      <c r="I104" s="296"/>
      <c r="J104" s="296"/>
      <c r="K104" s="296"/>
      <c r="L104" s="296"/>
      <c r="M104" s="296"/>
      <c r="N104" s="296"/>
      <c r="O104" s="296"/>
      <c r="P104" s="296"/>
      <c r="Q104" s="296"/>
      <c r="R104" s="296"/>
      <c r="S104" s="296"/>
      <c r="T104" s="296"/>
      <c r="U104" s="296"/>
      <c r="V104" s="296"/>
      <c r="W104" s="296"/>
      <c r="X104" s="296"/>
      <c r="Y104" s="296"/>
      <c r="Z104" s="296"/>
      <c r="AA104" s="296"/>
      <c r="AB104" s="281">
        <f t="shared" si="3"/>
        <v>0</v>
      </c>
      <c r="AC104" s="281">
        <f t="shared" si="4"/>
        <v>0</v>
      </c>
    </row>
    <row r="105" spans="1:29" x14ac:dyDescent="0.35">
      <c r="B105" s="287"/>
      <c r="C105" s="287"/>
      <c r="D105" s="287"/>
      <c r="E105" s="287"/>
      <c r="F105" s="283"/>
      <c r="G105" s="296"/>
      <c r="H105" s="296"/>
      <c r="I105" s="296"/>
      <c r="J105" s="296"/>
      <c r="K105" s="296"/>
      <c r="L105" s="296"/>
      <c r="M105" s="296"/>
      <c r="N105" s="296"/>
      <c r="O105" s="296"/>
      <c r="P105" s="296"/>
      <c r="Q105" s="296"/>
      <c r="R105" s="296"/>
      <c r="S105" s="296"/>
      <c r="T105" s="296"/>
      <c r="U105" s="296"/>
      <c r="V105" s="296"/>
      <c r="W105" s="296"/>
      <c r="X105" s="296"/>
      <c r="Y105" s="296"/>
      <c r="Z105" s="296"/>
      <c r="AA105" s="296"/>
      <c r="AB105" s="281"/>
      <c r="AC105" s="281"/>
    </row>
    <row r="106" spans="1:29" x14ac:dyDescent="0.35">
      <c r="B106" s="287"/>
      <c r="C106" s="287"/>
      <c r="D106" s="287"/>
      <c r="E106" s="287"/>
      <c r="F106" s="283"/>
      <c r="G106" s="296"/>
      <c r="H106" s="296"/>
      <c r="I106" s="296"/>
      <c r="J106" s="296"/>
      <c r="K106" s="296"/>
      <c r="L106" s="296"/>
      <c r="M106" s="296"/>
      <c r="N106" s="296"/>
      <c r="O106" s="296"/>
      <c r="P106" s="296"/>
      <c r="Q106" s="296"/>
      <c r="R106" s="296"/>
      <c r="S106" s="296"/>
      <c r="T106" s="296"/>
      <c r="U106" s="296"/>
      <c r="V106" s="296"/>
      <c r="W106" s="296"/>
      <c r="X106" s="296"/>
      <c r="Y106" s="296"/>
      <c r="Z106" s="296"/>
      <c r="AA106" s="296"/>
      <c r="AB106" s="281"/>
      <c r="AC106" s="281"/>
    </row>
    <row r="107" spans="1:29" x14ac:dyDescent="0.35">
      <c r="B107" s="287"/>
      <c r="C107" s="287"/>
      <c r="D107" s="287"/>
      <c r="E107" s="287"/>
      <c r="F107" s="283"/>
      <c r="G107" s="296"/>
      <c r="H107" s="296"/>
      <c r="I107" s="296"/>
      <c r="J107" s="296"/>
      <c r="K107" s="296"/>
      <c r="L107" s="296"/>
      <c r="M107" s="296"/>
      <c r="N107" s="296"/>
      <c r="O107" s="296"/>
      <c r="P107" s="296"/>
      <c r="Q107" s="296"/>
      <c r="R107" s="296"/>
      <c r="S107" s="296"/>
      <c r="T107" s="296"/>
      <c r="U107" s="296"/>
      <c r="V107" s="296"/>
      <c r="W107" s="296"/>
      <c r="X107" s="296"/>
      <c r="Y107" s="296"/>
      <c r="Z107" s="296"/>
      <c r="AA107" s="296"/>
      <c r="AB107" s="281"/>
      <c r="AC107" s="281"/>
    </row>
    <row r="108" spans="1:29" x14ac:dyDescent="0.35">
      <c r="B108" s="287"/>
      <c r="C108" s="287"/>
      <c r="D108" s="287"/>
      <c r="E108" s="287"/>
      <c r="F108" s="283"/>
      <c r="G108" s="296"/>
      <c r="H108" s="296"/>
      <c r="I108" s="296"/>
      <c r="J108" s="296"/>
      <c r="K108" s="296"/>
      <c r="L108" s="296"/>
      <c r="M108" s="296"/>
      <c r="N108" s="296"/>
      <c r="O108" s="296"/>
      <c r="P108" s="296"/>
      <c r="Q108" s="296"/>
      <c r="R108" s="296"/>
      <c r="S108" s="296"/>
      <c r="T108" s="296"/>
      <c r="U108" s="296"/>
      <c r="V108" s="296"/>
      <c r="W108" s="296"/>
      <c r="X108" s="296"/>
      <c r="Y108" s="296"/>
      <c r="Z108" s="296"/>
      <c r="AA108" s="296"/>
      <c r="AB108" s="281"/>
      <c r="AC108" s="281"/>
    </row>
    <row r="109" spans="1:29" x14ac:dyDescent="0.35">
      <c r="B109" s="287"/>
      <c r="C109" s="287"/>
      <c r="D109" s="287"/>
      <c r="E109" s="287"/>
      <c r="F109" s="283"/>
      <c r="G109" s="296"/>
      <c r="H109" s="296"/>
      <c r="I109" s="296"/>
      <c r="J109" s="296"/>
      <c r="K109" s="296"/>
      <c r="L109" s="296"/>
      <c r="M109" s="296"/>
      <c r="N109" s="296"/>
      <c r="O109" s="296"/>
      <c r="P109" s="296"/>
      <c r="Q109" s="296"/>
      <c r="R109" s="296"/>
      <c r="S109" s="296"/>
      <c r="T109" s="296"/>
      <c r="U109" s="296"/>
      <c r="V109" s="296"/>
      <c r="W109" s="296"/>
      <c r="X109" s="296"/>
      <c r="Y109" s="296"/>
      <c r="Z109" s="296"/>
      <c r="AA109" s="296"/>
      <c r="AB109" s="281"/>
      <c r="AC109" s="281"/>
    </row>
    <row r="110" spans="1:29" x14ac:dyDescent="0.35">
      <c r="B110" s="287"/>
      <c r="C110" s="287"/>
      <c r="D110" s="287"/>
      <c r="E110" s="287"/>
      <c r="F110" s="283"/>
      <c r="G110" s="296"/>
      <c r="H110" s="296"/>
      <c r="I110" s="296"/>
      <c r="J110" s="296"/>
      <c r="K110" s="296"/>
      <c r="L110" s="296"/>
      <c r="M110" s="296"/>
      <c r="N110" s="296"/>
      <c r="O110" s="296"/>
      <c r="P110" s="296"/>
      <c r="Q110" s="296"/>
      <c r="R110" s="296"/>
      <c r="S110" s="296"/>
      <c r="T110" s="296"/>
      <c r="U110" s="296"/>
      <c r="V110" s="296"/>
      <c r="W110" s="296"/>
      <c r="X110" s="296"/>
      <c r="Y110" s="296"/>
      <c r="Z110" s="296"/>
      <c r="AA110" s="296"/>
      <c r="AB110" s="281"/>
      <c r="AC110" s="281"/>
    </row>
    <row r="111" spans="1:29" x14ac:dyDescent="0.35">
      <c r="B111" s="287"/>
      <c r="C111" s="287"/>
      <c r="D111" s="287"/>
      <c r="E111" s="287"/>
      <c r="F111" s="283"/>
      <c r="G111" s="296"/>
      <c r="H111" s="296"/>
      <c r="I111" s="296"/>
      <c r="J111" s="296"/>
      <c r="K111" s="296"/>
      <c r="L111" s="296"/>
      <c r="M111" s="296"/>
      <c r="N111" s="296"/>
      <c r="O111" s="296"/>
      <c r="P111" s="296"/>
      <c r="Q111" s="296"/>
      <c r="R111" s="296"/>
      <c r="S111" s="296"/>
      <c r="T111" s="296"/>
      <c r="U111" s="296"/>
      <c r="V111" s="296"/>
      <c r="W111" s="296"/>
      <c r="X111" s="296"/>
      <c r="Y111" s="296"/>
      <c r="Z111" s="296"/>
      <c r="AA111" s="296"/>
      <c r="AB111" s="281"/>
      <c r="AC111" s="281"/>
    </row>
    <row r="112" spans="1:29" x14ac:dyDescent="0.35">
      <c r="B112" s="287"/>
      <c r="C112" s="287"/>
      <c r="D112" s="287"/>
      <c r="E112" s="287"/>
      <c r="F112" s="283"/>
      <c r="G112" s="296"/>
      <c r="H112" s="296"/>
      <c r="I112" s="296"/>
      <c r="J112" s="296"/>
      <c r="K112" s="296"/>
      <c r="L112" s="296"/>
      <c r="M112" s="296"/>
      <c r="N112" s="296"/>
      <c r="O112" s="296"/>
      <c r="P112" s="296"/>
      <c r="Q112" s="296"/>
      <c r="R112" s="296"/>
      <c r="S112" s="296"/>
      <c r="T112" s="296"/>
      <c r="U112" s="296"/>
      <c r="V112" s="296"/>
      <c r="W112" s="296"/>
      <c r="X112" s="296"/>
      <c r="Y112" s="296"/>
      <c r="Z112" s="296"/>
      <c r="AA112" s="296"/>
      <c r="AB112" s="281"/>
      <c r="AC112" s="281"/>
    </row>
    <row r="113" spans="2:29" x14ac:dyDescent="0.35">
      <c r="B113" s="287"/>
      <c r="C113" s="287"/>
      <c r="D113" s="287"/>
      <c r="E113" s="287"/>
      <c r="F113" s="283"/>
      <c r="G113" s="296"/>
      <c r="H113" s="296"/>
      <c r="I113" s="296"/>
      <c r="J113" s="296"/>
      <c r="K113" s="296"/>
      <c r="L113" s="296"/>
      <c r="M113" s="296"/>
      <c r="N113" s="296"/>
      <c r="O113" s="296"/>
      <c r="P113" s="296"/>
      <c r="Q113" s="296"/>
      <c r="R113" s="296"/>
      <c r="S113" s="296"/>
      <c r="T113" s="296"/>
      <c r="U113" s="296"/>
      <c r="V113" s="296"/>
      <c r="W113" s="296"/>
      <c r="X113" s="296"/>
      <c r="Y113" s="296"/>
      <c r="Z113" s="296"/>
      <c r="AA113" s="296"/>
      <c r="AB113" s="281"/>
      <c r="AC113" s="281"/>
    </row>
    <row r="114" spans="2:29" x14ac:dyDescent="0.35">
      <c r="B114" s="287"/>
      <c r="C114" s="287"/>
      <c r="D114" s="287"/>
      <c r="E114" s="287"/>
      <c r="F114" s="283"/>
      <c r="G114" s="296"/>
      <c r="H114" s="296"/>
      <c r="I114" s="296"/>
      <c r="J114" s="296"/>
      <c r="K114" s="296"/>
      <c r="L114" s="296"/>
      <c r="M114" s="296"/>
      <c r="N114" s="296"/>
      <c r="O114" s="296"/>
      <c r="P114" s="296"/>
      <c r="Q114" s="296"/>
      <c r="R114" s="296"/>
      <c r="S114" s="296"/>
      <c r="T114" s="296"/>
      <c r="U114" s="296"/>
      <c r="V114" s="296"/>
      <c r="W114" s="296"/>
      <c r="X114" s="296"/>
      <c r="Y114" s="296"/>
      <c r="Z114" s="296"/>
      <c r="AA114" s="296"/>
      <c r="AB114" s="281"/>
      <c r="AC114" s="281"/>
    </row>
    <row r="115" spans="2:29" x14ac:dyDescent="0.35">
      <c r="B115" s="287"/>
      <c r="C115" s="287"/>
      <c r="D115" s="287"/>
      <c r="E115" s="287"/>
      <c r="F115" s="283"/>
      <c r="G115" s="296"/>
      <c r="H115" s="296"/>
      <c r="I115" s="296"/>
      <c r="J115" s="296"/>
      <c r="K115" s="296"/>
      <c r="L115" s="296"/>
      <c r="M115" s="296"/>
      <c r="N115" s="296"/>
      <c r="O115" s="296"/>
      <c r="P115" s="296"/>
      <c r="Q115" s="296"/>
      <c r="R115" s="296"/>
      <c r="S115" s="296"/>
      <c r="T115" s="296"/>
      <c r="U115" s="296"/>
      <c r="V115" s="296"/>
      <c r="W115" s="296"/>
      <c r="X115" s="296"/>
      <c r="Y115" s="296"/>
      <c r="Z115" s="296"/>
      <c r="AA115" s="296"/>
      <c r="AB115" s="281"/>
      <c r="AC115" s="281"/>
    </row>
    <row r="116" spans="2:29" x14ac:dyDescent="0.35">
      <c r="B116" s="287"/>
      <c r="C116" s="287"/>
      <c r="D116" s="287"/>
      <c r="E116" s="287"/>
      <c r="F116" s="283"/>
      <c r="G116" s="296"/>
      <c r="H116" s="296"/>
      <c r="I116" s="296"/>
      <c r="J116" s="296"/>
      <c r="K116" s="296"/>
      <c r="L116" s="296"/>
      <c r="M116" s="296"/>
      <c r="N116" s="296"/>
      <c r="O116" s="296"/>
      <c r="P116" s="296"/>
      <c r="Q116" s="296"/>
      <c r="R116" s="296"/>
      <c r="S116" s="296"/>
      <c r="T116" s="296"/>
      <c r="U116" s="296"/>
      <c r="V116" s="296"/>
      <c r="W116" s="296"/>
      <c r="X116" s="296"/>
      <c r="Y116" s="296"/>
      <c r="Z116" s="296"/>
      <c r="AA116" s="296"/>
      <c r="AB116" s="281"/>
      <c r="AC116" s="281"/>
    </row>
    <row r="117" spans="2:29" x14ac:dyDescent="0.35">
      <c r="B117" s="287"/>
      <c r="C117" s="287"/>
      <c r="D117" s="287"/>
      <c r="E117" s="287"/>
      <c r="F117" s="283"/>
      <c r="G117" s="296"/>
      <c r="H117" s="296"/>
      <c r="I117" s="296"/>
      <c r="J117" s="296"/>
      <c r="K117" s="296"/>
      <c r="L117" s="296"/>
      <c r="M117" s="296"/>
      <c r="N117" s="296"/>
      <c r="O117" s="296"/>
      <c r="P117" s="296"/>
      <c r="Q117" s="296"/>
      <c r="R117" s="296"/>
      <c r="S117" s="296"/>
      <c r="T117" s="296"/>
      <c r="U117" s="296"/>
      <c r="V117" s="296"/>
      <c r="W117" s="296"/>
      <c r="X117" s="296"/>
      <c r="Y117" s="296"/>
      <c r="Z117" s="296"/>
      <c r="AA117" s="296"/>
      <c r="AB117" s="281"/>
      <c r="AC117" s="281"/>
    </row>
    <row r="118" spans="2:29" x14ac:dyDescent="0.35">
      <c r="B118" s="287"/>
      <c r="C118" s="287"/>
      <c r="D118" s="287"/>
      <c r="E118" s="287"/>
      <c r="F118" s="283"/>
      <c r="G118" s="296"/>
      <c r="H118" s="296"/>
      <c r="I118" s="296"/>
      <c r="J118" s="296"/>
      <c r="K118" s="296"/>
      <c r="L118" s="296"/>
      <c r="M118" s="296"/>
      <c r="N118" s="296"/>
      <c r="O118" s="296"/>
      <c r="P118" s="296"/>
      <c r="Q118" s="296"/>
      <c r="R118" s="296"/>
      <c r="S118" s="296"/>
      <c r="T118" s="296"/>
      <c r="U118" s="296"/>
      <c r="V118" s="296"/>
      <c r="W118" s="296"/>
      <c r="X118" s="296"/>
      <c r="Y118" s="296"/>
      <c r="Z118" s="296"/>
      <c r="AA118" s="296"/>
      <c r="AB118" s="281"/>
      <c r="AC118" s="281"/>
    </row>
    <row r="119" spans="2:29" x14ac:dyDescent="0.35">
      <c r="B119" s="287"/>
      <c r="C119" s="287"/>
      <c r="D119" s="287"/>
      <c r="E119" s="287"/>
      <c r="F119" s="283"/>
      <c r="G119" s="296"/>
      <c r="H119" s="296"/>
      <c r="I119" s="296"/>
      <c r="J119" s="296"/>
      <c r="K119" s="296"/>
      <c r="L119" s="296"/>
      <c r="M119" s="296"/>
      <c r="N119" s="296"/>
      <c r="O119" s="296"/>
      <c r="P119" s="296"/>
      <c r="Q119" s="296"/>
      <c r="R119" s="296"/>
      <c r="S119" s="296"/>
      <c r="T119" s="296"/>
      <c r="U119" s="296"/>
      <c r="V119" s="296"/>
      <c r="W119" s="296"/>
      <c r="X119" s="296"/>
      <c r="Y119" s="296"/>
      <c r="Z119" s="296"/>
      <c r="AA119" s="296"/>
      <c r="AB119" s="281"/>
      <c r="AC119" s="281"/>
    </row>
    <row r="120" spans="2:29" x14ac:dyDescent="0.35">
      <c r="B120" s="287"/>
      <c r="C120" s="287"/>
      <c r="D120" s="287"/>
      <c r="E120" s="287"/>
      <c r="F120" s="283"/>
      <c r="G120" s="296"/>
      <c r="H120" s="296"/>
      <c r="I120" s="296"/>
      <c r="J120" s="296"/>
      <c r="K120" s="296"/>
      <c r="L120" s="296"/>
      <c r="M120" s="296"/>
      <c r="N120" s="296"/>
      <c r="O120" s="296"/>
      <c r="P120" s="296"/>
      <c r="Q120" s="296"/>
      <c r="R120" s="296"/>
      <c r="S120" s="296"/>
      <c r="T120" s="296"/>
      <c r="U120" s="296"/>
      <c r="V120" s="296"/>
      <c r="W120" s="296"/>
      <c r="X120" s="296"/>
      <c r="Y120" s="296"/>
      <c r="Z120" s="296"/>
      <c r="AA120" s="296"/>
      <c r="AB120" s="281"/>
      <c r="AC120" s="281"/>
    </row>
    <row r="121" spans="2:29" x14ac:dyDescent="0.35">
      <c r="B121" s="287"/>
      <c r="C121" s="287"/>
      <c r="D121" s="287"/>
      <c r="E121" s="287"/>
      <c r="F121" s="283"/>
      <c r="G121" s="296"/>
      <c r="H121" s="296"/>
      <c r="I121" s="296"/>
      <c r="J121" s="296"/>
      <c r="K121" s="296"/>
      <c r="L121" s="296"/>
      <c r="M121" s="296"/>
      <c r="N121" s="296"/>
      <c r="O121" s="296"/>
      <c r="P121" s="296"/>
      <c r="Q121" s="296"/>
      <c r="R121" s="296"/>
      <c r="S121" s="296"/>
      <c r="T121" s="296"/>
      <c r="U121" s="296"/>
      <c r="V121" s="296"/>
      <c r="W121" s="296"/>
      <c r="X121" s="296"/>
      <c r="Y121" s="296"/>
      <c r="Z121" s="296"/>
      <c r="AA121" s="296"/>
      <c r="AB121" s="281"/>
      <c r="AC121" s="281"/>
    </row>
    <row r="122" spans="2:29" x14ac:dyDescent="0.35">
      <c r="B122" s="287"/>
      <c r="C122" s="287"/>
      <c r="D122" s="287"/>
      <c r="E122" s="287"/>
      <c r="F122" s="283"/>
      <c r="G122" s="296"/>
      <c r="H122" s="296"/>
      <c r="I122" s="296"/>
      <c r="J122" s="296"/>
      <c r="K122" s="296"/>
      <c r="L122" s="296"/>
      <c r="M122" s="296"/>
      <c r="N122" s="296"/>
      <c r="O122" s="296"/>
      <c r="P122" s="296"/>
      <c r="Q122" s="296"/>
      <c r="R122" s="296"/>
      <c r="S122" s="296"/>
      <c r="T122" s="296"/>
      <c r="U122" s="296"/>
      <c r="V122" s="296"/>
      <c r="W122" s="296"/>
      <c r="X122" s="296"/>
      <c r="Y122" s="296"/>
      <c r="Z122" s="296"/>
      <c r="AA122" s="296"/>
      <c r="AB122" s="281"/>
      <c r="AC122" s="281"/>
    </row>
    <row r="123" spans="2:29" x14ac:dyDescent="0.35">
      <c r="B123" s="287"/>
      <c r="C123" s="287"/>
      <c r="D123" s="287"/>
      <c r="E123" s="287"/>
      <c r="F123" s="283"/>
      <c r="G123" s="296"/>
      <c r="H123" s="296"/>
      <c r="I123" s="296"/>
      <c r="J123" s="296"/>
      <c r="K123" s="296"/>
      <c r="L123" s="296"/>
      <c r="M123" s="296"/>
      <c r="N123" s="296"/>
      <c r="O123" s="296"/>
      <c r="P123" s="296"/>
      <c r="Q123" s="296"/>
      <c r="R123" s="296"/>
      <c r="S123" s="296"/>
      <c r="T123" s="296"/>
      <c r="U123" s="296"/>
      <c r="V123" s="296"/>
      <c r="W123" s="296"/>
      <c r="X123" s="296"/>
      <c r="Y123" s="296"/>
      <c r="Z123" s="296"/>
      <c r="AA123" s="296"/>
      <c r="AB123" s="281"/>
      <c r="AC123" s="281"/>
    </row>
    <row r="124" spans="2:29" x14ac:dyDescent="0.35">
      <c r="B124" s="287"/>
      <c r="C124" s="287"/>
      <c r="D124" s="287"/>
      <c r="E124" s="287"/>
      <c r="F124" s="283"/>
      <c r="G124" s="296"/>
      <c r="H124" s="296"/>
      <c r="I124" s="296"/>
      <c r="J124" s="296"/>
      <c r="K124" s="296"/>
      <c r="L124" s="296"/>
      <c r="M124" s="296"/>
      <c r="N124" s="296"/>
      <c r="O124" s="296"/>
      <c r="P124" s="296"/>
      <c r="Q124" s="296"/>
      <c r="R124" s="296"/>
      <c r="S124" s="296"/>
      <c r="T124" s="296"/>
      <c r="U124" s="296"/>
      <c r="V124" s="296"/>
      <c r="W124" s="296"/>
      <c r="X124" s="296"/>
      <c r="Y124" s="296"/>
      <c r="Z124" s="296"/>
      <c r="AA124" s="296"/>
      <c r="AB124" s="281"/>
      <c r="AC124" s="281"/>
    </row>
    <row r="125" spans="2:29" x14ac:dyDescent="0.35">
      <c r="B125" s="287"/>
      <c r="C125" s="287"/>
      <c r="D125" s="287"/>
      <c r="E125" s="287"/>
      <c r="F125" s="283"/>
      <c r="G125" s="296"/>
      <c r="H125" s="296"/>
      <c r="I125" s="296"/>
      <c r="J125" s="296"/>
      <c r="K125" s="296"/>
      <c r="L125" s="296"/>
      <c r="M125" s="296"/>
      <c r="N125" s="296"/>
      <c r="O125" s="296"/>
      <c r="P125" s="296"/>
      <c r="Q125" s="296"/>
      <c r="R125" s="296"/>
      <c r="S125" s="296"/>
      <c r="T125" s="296"/>
      <c r="U125" s="296"/>
      <c r="V125" s="296"/>
      <c r="W125" s="296"/>
      <c r="X125" s="296"/>
      <c r="Y125" s="296"/>
      <c r="Z125" s="296"/>
      <c r="AA125" s="296"/>
      <c r="AB125" s="281"/>
      <c r="AC125" s="281"/>
    </row>
    <row r="126" spans="2:29" x14ac:dyDescent="0.35">
      <c r="B126" s="287"/>
      <c r="C126" s="287"/>
      <c r="D126" s="287"/>
      <c r="E126" s="287"/>
      <c r="F126" s="283"/>
      <c r="G126" s="296"/>
      <c r="H126" s="296"/>
      <c r="I126" s="296"/>
      <c r="J126" s="296"/>
      <c r="K126" s="296"/>
      <c r="L126" s="296"/>
      <c r="M126" s="296"/>
      <c r="N126" s="296"/>
      <c r="O126" s="296"/>
      <c r="P126" s="296"/>
      <c r="Q126" s="296"/>
      <c r="R126" s="296"/>
      <c r="S126" s="296"/>
      <c r="T126" s="296"/>
      <c r="U126" s="296"/>
      <c r="V126" s="296"/>
      <c r="W126" s="296"/>
      <c r="X126" s="296"/>
      <c r="Y126" s="296"/>
      <c r="Z126" s="296"/>
      <c r="AA126" s="296"/>
      <c r="AB126" s="281"/>
      <c r="AC126" s="281"/>
    </row>
    <row r="127" spans="2:29" x14ac:dyDescent="0.35">
      <c r="B127" s="287"/>
      <c r="C127" s="287"/>
      <c r="D127" s="287"/>
      <c r="E127" s="287"/>
      <c r="F127" s="283"/>
      <c r="G127" s="296"/>
      <c r="H127" s="296"/>
      <c r="I127" s="296"/>
      <c r="J127" s="296"/>
      <c r="K127" s="296"/>
      <c r="L127" s="296"/>
      <c r="M127" s="296"/>
      <c r="N127" s="296"/>
      <c r="O127" s="296"/>
      <c r="P127" s="296"/>
      <c r="Q127" s="296"/>
      <c r="R127" s="296"/>
      <c r="S127" s="296"/>
      <c r="T127" s="296"/>
      <c r="U127" s="296"/>
      <c r="V127" s="296"/>
      <c r="W127" s="296"/>
      <c r="X127" s="296"/>
      <c r="Y127" s="296"/>
      <c r="Z127" s="296"/>
      <c r="AA127" s="296"/>
      <c r="AB127" s="281"/>
      <c r="AC127" s="281"/>
    </row>
    <row r="128" spans="2:29" x14ac:dyDescent="0.35">
      <c r="B128" s="287"/>
      <c r="C128" s="287"/>
      <c r="D128" s="287"/>
      <c r="E128" s="287"/>
      <c r="F128" s="283"/>
      <c r="G128" s="296"/>
      <c r="H128" s="296"/>
      <c r="I128" s="296"/>
      <c r="J128" s="296"/>
      <c r="K128" s="296"/>
      <c r="L128" s="296"/>
      <c r="M128" s="296"/>
      <c r="N128" s="296"/>
      <c r="O128" s="296"/>
      <c r="P128" s="296"/>
      <c r="Q128" s="296"/>
      <c r="R128" s="296"/>
      <c r="S128" s="296"/>
      <c r="T128" s="296"/>
      <c r="U128" s="296"/>
      <c r="V128" s="296"/>
      <c r="W128" s="296"/>
      <c r="X128" s="296"/>
      <c r="Y128" s="296"/>
      <c r="Z128" s="296"/>
      <c r="AA128" s="296"/>
      <c r="AB128" s="281"/>
      <c r="AC128" s="281"/>
    </row>
    <row r="129" spans="2:29" x14ac:dyDescent="0.35">
      <c r="B129" s="287"/>
      <c r="C129" s="287"/>
      <c r="D129" s="287"/>
      <c r="E129" s="287"/>
      <c r="F129" s="283"/>
      <c r="G129" s="296"/>
      <c r="H129" s="296"/>
      <c r="I129" s="296"/>
      <c r="J129" s="296"/>
      <c r="K129" s="296"/>
      <c r="L129" s="296"/>
      <c r="M129" s="296"/>
      <c r="N129" s="296"/>
      <c r="O129" s="296"/>
      <c r="P129" s="296"/>
      <c r="Q129" s="296"/>
      <c r="R129" s="296"/>
      <c r="S129" s="296"/>
      <c r="T129" s="296"/>
      <c r="U129" s="296"/>
      <c r="V129" s="296"/>
      <c r="W129" s="296"/>
      <c r="X129" s="296"/>
      <c r="Y129" s="296"/>
      <c r="Z129" s="296"/>
      <c r="AA129" s="296"/>
      <c r="AB129" s="281"/>
      <c r="AC129" s="281"/>
    </row>
    <row r="130" spans="2:29" x14ac:dyDescent="0.35">
      <c r="B130" s="287"/>
      <c r="C130" s="287"/>
      <c r="D130" s="287"/>
      <c r="E130" s="287"/>
      <c r="F130" s="283"/>
      <c r="G130" s="296"/>
      <c r="H130" s="296"/>
      <c r="I130" s="296"/>
      <c r="J130" s="296"/>
      <c r="K130" s="296"/>
      <c r="L130" s="296"/>
      <c r="M130" s="296"/>
      <c r="N130" s="296"/>
      <c r="O130" s="296"/>
      <c r="P130" s="296"/>
      <c r="Q130" s="296"/>
      <c r="R130" s="296"/>
      <c r="S130" s="296"/>
      <c r="T130" s="296"/>
      <c r="U130" s="296"/>
      <c r="V130" s="296"/>
      <c r="W130" s="296"/>
      <c r="X130" s="296"/>
      <c r="Y130" s="296"/>
      <c r="Z130" s="296"/>
      <c r="AA130" s="296"/>
      <c r="AB130" s="281"/>
      <c r="AC130" s="281"/>
    </row>
    <row r="131" spans="2:29" x14ac:dyDescent="0.35">
      <c r="B131" s="287"/>
      <c r="C131" s="287"/>
      <c r="D131" s="287"/>
      <c r="E131" s="287"/>
      <c r="F131" s="283"/>
      <c r="G131" s="296"/>
      <c r="H131" s="296"/>
      <c r="I131" s="296"/>
      <c r="J131" s="296"/>
      <c r="K131" s="296"/>
      <c r="L131" s="296"/>
      <c r="M131" s="296"/>
      <c r="N131" s="296"/>
      <c r="O131" s="296"/>
      <c r="P131" s="296"/>
      <c r="Q131" s="296"/>
      <c r="R131" s="296"/>
      <c r="S131" s="296"/>
      <c r="T131" s="296"/>
      <c r="U131" s="296"/>
      <c r="V131" s="296"/>
      <c r="W131" s="296"/>
      <c r="X131" s="296"/>
      <c r="Y131" s="296"/>
      <c r="Z131" s="296"/>
      <c r="AA131" s="296"/>
      <c r="AB131" s="281"/>
      <c r="AC131" s="281"/>
    </row>
    <row r="132" spans="2:29" x14ac:dyDescent="0.35">
      <c r="B132" s="287"/>
      <c r="C132" s="287"/>
      <c r="D132" s="287"/>
      <c r="E132" s="287"/>
      <c r="F132" s="283"/>
      <c r="G132" s="296"/>
      <c r="H132" s="296"/>
      <c r="I132" s="296"/>
      <c r="J132" s="296"/>
      <c r="K132" s="296"/>
      <c r="L132" s="296"/>
      <c r="M132" s="296"/>
      <c r="N132" s="296"/>
      <c r="O132" s="296"/>
      <c r="P132" s="296"/>
      <c r="Q132" s="296"/>
      <c r="R132" s="296"/>
      <c r="S132" s="296"/>
      <c r="T132" s="296"/>
      <c r="U132" s="296"/>
      <c r="V132" s="296"/>
      <c r="W132" s="296"/>
      <c r="X132" s="296"/>
      <c r="Y132" s="296"/>
      <c r="Z132" s="296"/>
      <c r="AA132" s="296"/>
      <c r="AB132" s="281"/>
      <c r="AC132" s="281"/>
    </row>
    <row r="133" spans="2:29" x14ac:dyDescent="0.35">
      <c r="B133" s="287"/>
      <c r="C133" s="287"/>
      <c r="D133" s="287"/>
      <c r="E133" s="287"/>
      <c r="F133" s="283"/>
      <c r="G133" s="296"/>
      <c r="H133" s="296"/>
      <c r="I133" s="296"/>
      <c r="J133" s="296"/>
      <c r="K133" s="296"/>
      <c r="L133" s="296"/>
      <c r="M133" s="296"/>
      <c r="N133" s="296"/>
      <c r="O133" s="296"/>
      <c r="P133" s="296"/>
      <c r="Q133" s="296"/>
      <c r="R133" s="296"/>
      <c r="S133" s="296"/>
      <c r="T133" s="296"/>
      <c r="U133" s="296"/>
      <c r="V133" s="296"/>
      <c r="W133" s="296"/>
      <c r="X133" s="296"/>
      <c r="Y133" s="296"/>
      <c r="Z133" s="296"/>
      <c r="AA133" s="296"/>
      <c r="AB133" s="281"/>
      <c r="AC133" s="281"/>
    </row>
    <row r="134" spans="2:29" x14ac:dyDescent="0.35">
      <c r="B134" s="287"/>
      <c r="C134" s="287"/>
      <c r="D134" s="287"/>
      <c r="E134" s="287"/>
      <c r="F134" s="283"/>
      <c r="G134" s="296"/>
      <c r="H134" s="296"/>
      <c r="I134" s="296"/>
      <c r="J134" s="296"/>
      <c r="K134" s="296"/>
      <c r="L134" s="296"/>
      <c r="M134" s="296"/>
      <c r="N134" s="296"/>
      <c r="O134" s="296"/>
      <c r="P134" s="296"/>
      <c r="Q134" s="296"/>
      <c r="R134" s="296"/>
      <c r="S134" s="296"/>
      <c r="T134" s="296"/>
      <c r="U134" s="296"/>
      <c r="V134" s="296"/>
      <c r="W134" s="296"/>
      <c r="X134" s="296"/>
      <c r="Y134" s="296"/>
      <c r="Z134" s="296"/>
      <c r="AA134" s="296"/>
      <c r="AB134" s="281"/>
      <c r="AC134" s="281"/>
    </row>
    <row r="135" spans="2:29" x14ac:dyDescent="0.35">
      <c r="B135" s="287"/>
      <c r="C135" s="287"/>
      <c r="D135" s="287"/>
      <c r="E135" s="287"/>
      <c r="F135" s="283"/>
      <c r="G135" s="296"/>
      <c r="H135" s="296"/>
      <c r="I135" s="296"/>
      <c r="J135" s="296"/>
      <c r="K135" s="296"/>
      <c r="L135" s="296"/>
      <c r="M135" s="296"/>
      <c r="N135" s="296"/>
      <c r="O135" s="296"/>
      <c r="P135" s="296"/>
      <c r="Q135" s="296"/>
      <c r="R135" s="296"/>
      <c r="S135" s="296"/>
      <c r="T135" s="296"/>
      <c r="U135" s="296"/>
      <c r="V135" s="296"/>
      <c r="W135" s="296"/>
      <c r="X135" s="296"/>
      <c r="Y135" s="296"/>
      <c r="Z135" s="296"/>
      <c r="AA135" s="296"/>
      <c r="AB135" s="281"/>
      <c r="AC135" s="281"/>
    </row>
    <row r="136" spans="2:29" x14ac:dyDescent="0.35">
      <c r="B136" s="287"/>
      <c r="C136" s="287"/>
      <c r="D136" s="287"/>
      <c r="E136" s="287"/>
      <c r="F136" s="283"/>
      <c r="G136" s="296"/>
      <c r="H136" s="296"/>
      <c r="I136" s="296"/>
      <c r="J136" s="296"/>
      <c r="K136" s="296"/>
      <c r="L136" s="296"/>
      <c r="M136" s="296"/>
      <c r="N136" s="296"/>
      <c r="O136" s="296"/>
      <c r="P136" s="296"/>
      <c r="Q136" s="296"/>
      <c r="R136" s="296"/>
      <c r="S136" s="296"/>
      <c r="T136" s="296"/>
      <c r="U136" s="296"/>
      <c r="V136" s="296"/>
      <c r="W136" s="296"/>
      <c r="X136" s="296"/>
      <c r="Y136" s="296"/>
      <c r="Z136" s="296"/>
      <c r="AA136" s="296"/>
      <c r="AB136" s="281"/>
      <c r="AC136" s="281"/>
    </row>
    <row r="137" spans="2:29" x14ac:dyDescent="0.35">
      <c r="B137" s="287"/>
      <c r="C137" s="287"/>
      <c r="D137" s="287"/>
      <c r="E137" s="287"/>
      <c r="F137" s="283"/>
      <c r="G137" s="296"/>
      <c r="H137" s="296"/>
      <c r="I137" s="296"/>
      <c r="J137" s="296"/>
      <c r="K137" s="296"/>
      <c r="L137" s="296"/>
      <c r="M137" s="296"/>
      <c r="N137" s="296"/>
      <c r="O137" s="296"/>
      <c r="P137" s="296"/>
      <c r="Q137" s="296"/>
      <c r="R137" s="296"/>
      <c r="S137" s="296"/>
      <c r="T137" s="296"/>
      <c r="U137" s="296"/>
      <c r="V137" s="296"/>
      <c r="W137" s="296"/>
      <c r="X137" s="296"/>
      <c r="Y137" s="296"/>
      <c r="Z137" s="296"/>
      <c r="AA137" s="296"/>
      <c r="AB137" s="281"/>
      <c r="AC137" s="281"/>
    </row>
    <row r="138" spans="2:29" x14ac:dyDescent="0.35">
      <c r="B138" s="287"/>
      <c r="C138" s="287"/>
      <c r="D138" s="287"/>
      <c r="E138" s="287"/>
      <c r="F138" s="283"/>
      <c r="G138" s="296"/>
      <c r="H138" s="296"/>
      <c r="I138" s="296"/>
      <c r="J138" s="296"/>
      <c r="K138" s="296"/>
      <c r="L138" s="296"/>
      <c r="M138" s="296"/>
      <c r="N138" s="296"/>
      <c r="O138" s="296"/>
      <c r="P138" s="296"/>
      <c r="Q138" s="296"/>
      <c r="R138" s="296"/>
      <c r="S138" s="296"/>
      <c r="T138" s="296"/>
      <c r="U138" s="296"/>
      <c r="V138" s="296"/>
      <c r="W138" s="296"/>
      <c r="X138" s="296"/>
      <c r="Y138" s="296"/>
      <c r="Z138" s="296"/>
      <c r="AA138" s="296"/>
      <c r="AB138" s="281"/>
      <c r="AC138" s="281"/>
    </row>
    <row r="139" spans="2:29" x14ac:dyDescent="0.35">
      <c r="B139" s="287"/>
      <c r="C139" s="287"/>
      <c r="D139" s="287"/>
      <c r="E139" s="287"/>
      <c r="F139" s="283"/>
      <c r="G139" s="296"/>
      <c r="H139" s="296"/>
      <c r="I139" s="296"/>
      <c r="J139" s="296"/>
      <c r="K139" s="296"/>
      <c r="L139" s="296"/>
      <c r="M139" s="296"/>
      <c r="N139" s="296"/>
      <c r="O139" s="296"/>
      <c r="P139" s="296"/>
      <c r="Q139" s="296"/>
      <c r="R139" s="296"/>
      <c r="S139" s="296"/>
      <c r="T139" s="296"/>
      <c r="U139" s="296"/>
      <c r="V139" s="296"/>
      <c r="W139" s="296"/>
      <c r="X139" s="296"/>
      <c r="Y139" s="296"/>
      <c r="Z139" s="296"/>
      <c r="AA139" s="296"/>
      <c r="AB139" s="281"/>
      <c r="AC139" s="281"/>
    </row>
    <row r="140" spans="2:29" x14ac:dyDescent="0.35">
      <c r="B140" s="287"/>
      <c r="C140" s="287"/>
      <c r="D140" s="287"/>
      <c r="E140" s="287"/>
      <c r="F140" s="283"/>
      <c r="G140" s="296"/>
      <c r="H140" s="296"/>
      <c r="I140" s="296"/>
      <c r="J140" s="296"/>
      <c r="K140" s="296"/>
      <c r="L140" s="296"/>
      <c r="M140" s="296"/>
      <c r="N140" s="296"/>
      <c r="O140" s="296"/>
      <c r="P140" s="296"/>
      <c r="Q140" s="296"/>
      <c r="R140" s="296"/>
      <c r="S140" s="296"/>
      <c r="T140" s="296"/>
      <c r="U140" s="296"/>
      <c r="V140" s="296"/>
      <c r="W140" s="296"/>
      <c r="X140" s="296"/>
      <c r="Y140" s="296"/>
      <c r="Z140" s="296"/>
      <c r="AA140" s="296"/>
      <c r="AB140" s="281"/>
      <c r="AC140" s="281"/>
    </row>
    <row r="141" spans="2:29" x14ac:dyDescent="0.35">
      <c r="B141" s="287"/>
      <c r="C141" s="287"/>
      <c r="D141" s="287"/>
      <c r="E141" s="287"/>
      <c r="F141" s="283"/>
      <c r="G141" s="296"/>
      <c r="H141" s="296"/>
      <c r="I141" s="296"/>
      <c r="J141" s="296"/>
      <c r="K141" s="296"/>
      <c r="L141" s="296"/>
      <c r="M141" s="296"/>
      <c r="N141" s="296"/>
      <c r="O141" s="296"/>
      <c r="P141" s="296"/>
      <c r="Q141" s="296"/>
      <c r="R141" s="296"/>
      <c r="S141" s="296"/>
      <c r="T141" s="296"/>
      <c r="U141" s="296"/>
      <c r="V141" s="296"/>
      <c r="W141" s="296"/>
      <c r="X141" s="296"/>
      <c r="Y141" s="296"/>
      <c r="Z141" s="296"/>
      <c r="AA141" s="296"/>
      <c r="AB141" s="281"/>
      <c r="AC141" s="281"/>
    </row>
    <row r="142" spans="2:29" x14ac:dyDescent="0.35">
      <c r="B142" s="287"/>
      <c r="C142" s="287"/>
      <c r="D142" s="287"/>
      <c r="E142" s="287"/>
      <c r="F142" s="283"/>
      <c r="G142" s="296"/>
      <c r="H142" s="296"/>
      <c r="I142" s="296"/>
      <c r="J142" s="296"/>
      <c r="K142" s="296"/>
      <c r="L142" s="296"/>
      <c r="M142" s="296"/>
      <c r="N142" s="296"/>
      <c r="O142" s="296"/>
      <c r="P142" s="296"/>
      <c r="Q142" s="296"/>
      <c r="R142" s="296"/>
      <c r="S142" s="296"/>
      <c r="T142" s="296"/>
      <c r="U142" s="296"/>
      <c r="V142" s="296"/>
      <c r="W142" s="296"/>
      <c r="X142" s="296"/>
      <c r="Y142" s="296"/>
      <c r="Z142" s="296"/>
      <c r="AA142" s="296"/>
      <c r="AB142" s="281"/>
      <c r="AC142" s="281"/>
    </row>
    <row r="143" spans="2:29" x14ac:dyDescent="0.35">
      <c r="B143" s="287"/>
      <c r="C143" s="287"/>
      <c r="D143" s="287"/>
      <c r="E143" s="287"/>
      <c r="F143" s="283"/>
      <c r="G143" s="296"/>
      <c r="H143" s="296"/>
      <c r="I143" s="296"/>
      <c r="J143" s="296"/>
      <c r="K143" s="296"/>
      <c r="L143" s="296"/>
      <c r="M143" s="296"/>
      <c r="N143" s="296"/>
      <c r="O143" s="296"/>
      <c r="P143" s="296"/>
      <c r="Q143" s="296"/>
      <c r="R143" s="296"/>
      <c r="S143" s="296"/>
      <c r="T143" s="296"/>
      <c r="U143" s="296"/>
      <c r="V143" s="296"/>
      <c r="W143" s="296"/>
      <c r="X143" s="296"/>
      <c r="Y143" s="296"/>
      <c r="Z143" s="296"/>
      <c r="AA143" s="296"/>
      <c r="AB143" s="281"/>
      <c r="AC143" s="281"/>
    </row>
    <row r="144" spans="2:29" x14ac:dyDescent="0.35">
      <c r="B144" s="287"/>
      <c r="C144" s="287"/>
      <c r="D144" s="287"/>
      <c r="E144" s="287"/>
      <c r="F144" s="283"/>
      <c r="G144" s="296"/>
      <c r="H144" s="296"/>
      <c r="I144" s="296"/>
      <c r="J144" s="296"/>
      <c r="K144" s="296"/>
      <c r="L144" s="296"/>
      <c r="M144" s="296"/>
      <c r="N144" s="296"/>
      <c r="O144" s="296"/>
      <c r="P144" s="296"/>
      <c r="Q144" s="296"/>
      <c r="R144" s="296"/>
      <c r="S144" s="296"/>
      <c r="T144" s="296"/>
      <c r="U144" s="296"/>
      <c r="V144" s="296"/>
      <c r="W144" s="296"/>
      <c r="X144" s="296"/>
      <c r="Y144" s="296"/>
      <c r="Z144" s="296"/>
      <c r="AA144" s="296"/>
      <c r="AB144" s="281"/>
      <c r="AC144" s="281"/>
    </row>
    <row r="145" spans="2:29" x14ac:dyDescent="0.35">
      <c r="B145" s="287"/>
      <c r="C145" s="287"/>
      <c r="D145" s="287"/>
      <c r="E145" s="287"/>
      <c r="F145" s="283"/>
      <c r="G145" s="296"/>
      <c r="H145" s="296"/>
      <c r="I145" s="296"/>
      <c r="J145" s="296"/>
      <c r="K145" s="296"/>
      <c r="L145" s="296"/>
      <c r="M145" s="296"/>
      <c r="N145" s="296"/>
      <c r="O145" s="296"/>
      <c r="P145" s="296"/>
      <c r="Q145" s="296"/>
      <c r="R145" s="296"/>
      <c r="S145" s="296"/>
      <c r="T145" s="296"/>
      <c r="U145" s="296"/>
      <c r="V145" s="296"/>
      <c r="W145" s="296"/>
      <c r="X145" s="296"/>
      <c r="Y145" s="296"/>
      <c r="Z145" s="296"/>
      <c r="AA145" s="296"/>
      <c r="AB145" s="281"/>
      <c r="AC145" s="281"/>
    </row>
    <row r="146" spans="2:29" x14ac:dyDescent="0.35">
      <c r="B146" s="287"/>
      <c r="C146" s="287"/>
      <c r="D146" s="287"/>
      <c r="E146" s="287"/>
      <c r="F146" s="283"/>
      <c r="G146" s="296"/>
      <c r="H146" s="296"/>
      <c r="I146" s="296"/>
      <c r="J146" s="296"/>
      <c r="K146" s="296"/>
      <c r="L146" s="296"/>
      <c r="M146" s="296"/>
      <c r="N146" s="296"/>
      <c r="O146" s="296"/>
      <c r="P146" s="296"/>
      <c r="Q146" s="296"/>
      <c r="R146" s="296"/>
      <c r="S146" s="296"/>
      <c r="T146" s="296"/>
      <c r="U146" s="296"/>
      <c r="V146" s="296"/>
      <c r="W146" s="296"/>
      <c r="X146" s="296"/>
      <c r="Y146" s="296"/>
      <c r="Z146" s="296"/>
      <c r="AA146" s="296"/>
      <c r="AB146" s="281"/>
      <c r="AC146" s="281"/>
    </row>
    <row r="147" spans="2:29" x14ac:dyDescent="0.35">
      <c r="B147" s="287"/>
      <c r="C147" s="287"/>
      <c r="D147" s="287"/>
      <c r="E147" s="287"/>
      <c r="F147" s="283"/>
      <c r="G147" s="296"/>
      <c r="H147" s="296"/>
      <c r="I147" s="296"/>
      <c r="J147" s="296"/>
      <c r="K147" s="296"/>
      <c r="L147" s="296"/>
      <c r="M147" s="296"/>
      <c r="N147" s="296"/>
      <c r="O147" s="296"/>
      <c r="P147" s="296"/>
      <c r="Q147" s="296"/>
      <c r="R147" s="296"/>
      <c r="S147" s="296"/>
      <c r="T147" s="296"/>
      <c r="U147" s="296"/>
      <c r="V147" s="296"/>
      <c r="W147" s="296"/>
      <c r="X147" s="296"/>
      <c r="Y147" s="296"/>
      <c r="Z147" s="296"/>
      <c r="AA147" s="296"/>
      <c r="AB147" s="281"/>
      <c r="AC147" s="281"/>
    </row>
    <row r="148" spans="2:29" x14ac:dyDescent="0.35">
      <c r="B148" s="287"/>
      <c r="C148" s="287"/>
      <c r="D148" s="287"/>
      <c r="E148" s="287"/>
      <c r="F148" s="283"/>
      <c r="G148" s="296"/>
      <c r="H148" s="296"/>
      <c r="I148" s="296"/>
      <c r="J148" s="296"/>
      <c r="K148" s="296"/>
      <c r="L148" s="296"/>
      <c r="M148" s="296"/>
      <c r="N148" s="296"/>
      <c r="O148" s="296"/>
      <c r="P148" s="296"/>
      <c r="Q148" s="296"/>
      <c r="R148" s="296"/>
      <c r="S148" s="296"/>
      <c r="T148" s="296"/>
      <c r="U148" s="296"/>
      <c r="V148" s="296"/>
      <c r="W148" s="296"/>
      <c r="X148" s="296"/>
      <c r="Y148" s="296"/>
      <c r="Z148" s="296"/>
      <c r="AA148" s="296"/>
      <c r="AB148" s="281"/>
      <c r="AC148" s="281"/>
    </row>
    <row r="149" spans="2:29" x14ac:dyDescent="0.35">
      <c r="B149" s="287"/>
      <c r="C149" s="287"/>
      <c r="D149" s="287"/>
      <c r="E149" s="287"/>
      <c r="F149" s="283"/>
      <c r="G149" s="296"/>
      <c r="H149" s="296"/>
      <c r="I149" s="296"/>
      <c r="J149" s="296"/>
      <c r="K149" s="296"/>
      <c r="L149" s="296"/>
      <c r="M149" s="296"/>
      <c r="N149" s="296"/>
      <c r="O149" s="296"/>
      <c r="P149" s="296"/>
      <c r="Q149" s="296"/>
      <c r="R149" s="296"/>
      <c r="S149" s="296"/>
      <c r="T149" s="296"/>
      <c r="U149" s="296"/>
      <c r="V149" s="296"/>
      <c r="W149" s="296"/>
      <c r="X149" s="296"/>
      <c r="Y149" s="296"/>
      <c r="Z149" s="296"/>
      <c r="AA149" s="296"/>
      <c r="AB149" s="281"/>
      <c r="AC149" s="281"/>
    </row>
    <row r="150" spans="2:29" x14ac:dyDescent="0.35">
      <c r="B150" s="287"/>
      <c r="C150" s="287"/>
      <c r="D150" s="287"/>
      <c r="E150" s="287"/>
      <c r="F150" s="283"/>
      <c r="G150" s="296"/>
      <c r="H150" s="296"/>
      <c r="I150" s="296"/>
      <c r="J150" s="296"/>
      <c r="K150" s="296"/>
      <c r="L150" s="296"/>
      <c r="M150" s="296"/>
      <c r="N150" s="296"/>
      <c r="O150" s="296"/>
      <c r="P150" s="296"/>
      <c r="Q150" s="296"/>
      <c r="R150" s="296"/>
      <c r="S150" s="296"/>
      <c r="T150" s="296"/>
      <c r="U150" s="296"/>
      <c r="V150" s="296"/>
      <c r="W150" s="296"/>
      <c r="X150" s="296"/>
      <c r="Y150" s="296"/>
      <c r="Z150" s="296"/>
      <c r="AA150" s="296"/>
      <c r="AB150" s="281"/>
      <c r="AC150" s="281"/>
    </row>
    <row r="151" spans="2:29" x14ac:dyDescent="0.35">
      <c r="B151" s="287"/>
      <c r="C151" s="287"/>
      <c r="D151" s="287"/>
      <c r="E151" s="287"/>
      <c r="F151" s="283"/>
      <c r="G151" s="296"/>
      <c r="H151" s="296"/>
      <c r="I151" s="296"/>
      <c r="J151" s="296"/>
      <c r="K151" s="296"/>
      <c r="L151" s="296"/>
      <c r="M151" s="296"/>
      <c r="N151" s="296"/>
      <c r="O151" s="296"/>
      <c r="P151" s="296"/>
      <c r="Q151" s="296"/>
      <c r="R151" s="296"/>
      <c r="S151" s="296"/>
      <c r="T151" s="296"/>
      <c r="U151" s="296"/>
      <c r="V151" s="296"/>
      <c r="W151" s="296"/>
      <c r="X151" s="296"/>
      <c r="Y151" s="296"/>
      <c r="Z151" s="296"/>
      <c r="AA151" s="296"/>
      <c r="AB151" s="281"/>
      <c r="AC151" s="281"/>
    </row>
    <row r="152" spans="2:29" x14ac:dyDescent="0.35">
      <c r="B152" s="287"/>
      <c r="C152" s="287"/>
      <c r="D152" s="287"/>
      <c r="E152" s="287"/>
      <c r="F152" s="283"/>
      <c r="G152" s="296"/>
      <c r="H152" s="296"/>
      <c r="I152" s="296"/>
      <c r="J152" s="296"/>
      <c r="K152" s="296"/>
      <c r="L152" s="296"/>
      <c r="M152" s="296"/>
      <c r="N152" s="296"/>
      <c r="O152" s="296"/>
      <c r="P152" s="296"/>
      <c r="Q152" s="296"/>
      <c r="R152" s="296"/>
      <c r="S152" s="296"/>
      <c r="T152" s="296"/>
      <c r="U152" s="296"/>
      <c r="V152" s="296"/>
      <c r="W152" s="296"/>
      <c r="X152" s="296"/>
      <c r="Y152" s="296"/>
      <c r="Z152" s="296"/>
      <c r="AA152" s="296"/>
      <c r="AB152" s="281"/>
      <c r="AC152" s="281"/>
    </row>
    <row r="153" spans="2:29" x14ac:dyDescent="0.35">
      <c r="B153" s="287"/>
      <c r="C153" s="287"/>
      <c r="D153" s="287"/>
      <c r="E153" s="287"/>
      <c r="F153" s="283"/>
      <c r="G153" s="296"/>
      <c r="H153" s="296"/>
      <c r="I153" s="296"/>
      <c r="J153" s="296"/>
      <c r="K153" s="296"/>
      <c r="L153" s="296"/>
      <c r="M153" s="296"/>
      <c r="N153" s="296"/>
      <c r="O153" s="296"/>
      <c r="P153" s="296"/>
      <c r="Q153" s="296"/>
      <c r="R153" s="296"/>
      <c r="S153" s="296"/>
      <c r="T153" s="296"/>
      <c r="U153" s="296"/>
      <c r="V153" s="296"/>
      <c r="W153" s="296"/>
      <c r="X153" s="296"/>
      <c r="Y153" s="296"/>
      <c r="Z153" s="296"/>
      <c r="AA153" s="296"/>
      <c r="AB153" s="281"/>
      <c r="AC153" s="281"/>
    </row>
    <row r="154" spans="2:29" x14ac:dyDescent="0.35">
      <c r="B154" s="287"/>
      <c r="C154" s="287"/>
      <c r="D154" s="287"/>
      <c r="E154" s="287"/>
      <c r="F154" s="283"/>
      <c r="G154" s="296"/>
      <c r="H154" s="296"/>
      <c r="I154" s="296"/>
      <c r="J154" s="296"/>
      <c r="K154" s="296"/>
      <c r="L154" s="296"/>
      <c r="M154" s="296"/>
      <c r="N154" s="296"/>
      <c r="O154" s="296"/>
      <c r="P154" s="296"/>
      <c r="Q154" s="296"/>
      <c r="R154" s="296"/>
      <c r="S154" s="296"/>
      <c r="T154" s="296"/>
      <c r="U154" s="296"/>
      <c r="V154" s="296"/>
      <c r="W154" s="296"/>
      <c r="X154" s="296"/>
      <c r="Y154" s="296"/>
      <c r="Z154" s="296"/>
      <c r="AA154" s="296"/>
      <c r="AB154" s="281"/>
      <c r="AC154" s="281"/>
    </row>
    <row r="155" spans="2:29" x14ac:dyDescent="0.35">
      <c r="B155" s="287"/>
      <c r="C155" s="287"/>
      <c r="D155" s="287"/>
      <c r="E155" s="287"/>
      <c r="F155" s="283"/>
      <c r="G155" s="296"/>
      <c r="H155" s="296"/>
      <c r="I155" s="296"/>
      <c r="J155" s="296"/>
      <c r="K155" s="296"/>
      <c r="L155" s="296"/>
      <c r="M155" s="296"/>
      <c r="N155" s="296"/>
      <c r="O155" s="296"/>
      <c r="P155" s="296"/>
      <c r="Q155" s="296"/>
      <c r="R155" s="296"/>
      <c r="S155" s="296"/>
      <c r="T155" s="296"/>
      <c r="U155" s="296"/>
      <c r="V155" s="296"/>
      <c r="W155" s="296"/>
      <c r="X155" s="296"/>
      <c r="Y155" s="296"/>
      <c r="Z155" s="296"/>
      <c r="AA155" s="296"/>
      <c r="AB155" s="281"/>
      <c r="AC155" s="281"/>
    </row>
    <row r="156" spans="2:29" x14ac:dyDescent="0.35">
      <c r="B156" s="287"/>
      <c r="C156" s="287"/>
      <c r="D156" s="287"/>
      <c r="E156" s="287"/>
      <c r="F156" s="283"/>
      <c r="G156" s="296"/>
      <c r="H156" s="296"/>
      <c r="I156" s="296"/>
      <c r="J156" s="296"/>
      <c r="K156" s="296"/>
      <c r="L156" s="296"/>
      <c r="M156" s="296"/>
      <c r="N156" s="296"/>
      <c r="O156" s="296"/>
      <c r="P156" s="296"/>
      <c r="Q156" s="296"/>
      <c r="R156" s="296"/>
      <c r="S156" s="296"/>
      <c r="T156" s="296"/>
      <c r="U156" s="296"/>
      <c r="V156" s="296"/>
      <c r="W156" s="296"/>
      <c r="X156" s="296"/>
      <c r="Y156" s="296"/>
      <c r="Z156" s="296"/>
      <c r="AA156" s="296"/>
      <c r="AB156" s="281"/>
      <c r="AC156" s="281"/>
    </row>
    <row r="157" spans="2:29" x14ac:dyDescent="0.35">
      <c r="B157" s="287"/>
      <c r="C157" s="287"/>
      <c r="D157" s="287"/>
      <c r="E157" s="287"/>
      <c r="F157" s="283"/>
      <c r="G157" s="296"/>
      <c r="H157" s="296"/>
      <c r="I157" s="296"/>
      <c r="J157" s="296"/>
      <c r="K157" s="296"/>
      <c r="L157" s="296"/>
      <c r="M157" s="296"/>
      <c r="N157" s="296"/>
      <c r="O157" s="296"/>
      <c r="P157" s="296"/>
      <c r="Q157" s="296"/>
      <c r="R157" s="296"/>
      <c r="S157" s="296"/>
      <c r="T157" s="296"/>
      <c r="U157" s="296"/>
      <c r="V157" s="296"/>
      <c r="W157" s="296"/>
      <c r="X157" s="296"/>
      <c r="Y157" s="296"/>
      <c r="Z157" s="296"/>
      <c r="AA157" s="296"/>
      <c r="AB157" s="281"/>
      <c r="AC157" s="281"/>
    </row>
    <row r="158" spans="2:29" x14ac:dyDescent="0.35">
      <c r="B158" s="287"/>
      <c r="C158" s="287"/>
      <c r="D158" s="287"/>
      <c r="E158" s="287"/>
      <c r="F158" s="283"/>
      <c r="G158" s="296"/>
      <c r="H158" s="296"/>
      <c r="I158" s="296"/>
      <c r="J158" s="296"/>
      <c r="K158" s="296"/>
      <c r="L158" s="296"/>
      <c r="M158" s="296"/>
      <c r="N158" s="296"/>
      <c r="O158" s="296"/>
      <c r="P158" s="296"/>
      <c r="Q158" s="296"/>
      <c r="R158" s="296"/>
      <c r="S158" s="296"/>
      <c r="T158" s="296"/>
      <c r="U158" s="296"/>
      <c r="V158" s="296"/>
      <c r="W158" s="296"/>
      <c r="X158" s="296"/>
      <c r="Y158" s="296"/>
      <c r="Z158" s="296"/>
      <c r="AA158" s="296"/>
      <c r="AB158" s="281"/>
      <c r="AC158" s="281"/>
    </row>
    <row r="159" spans="2:29" x14ac:dyDescent="0.35">
      <c r="B159" s="287"/>
      <c r="C159" s="287"/>
      <c r="D159" s="287"/>
      <c r="E159" s="287"/>
      <c r="F159" s="283"/>
      <c r="G159" s="296"/>
      <c r="H159" s="296"/>
      <c r="I159" s="296"/>
      <c r="J159" s="296"/>
      <c r="K159" s="296"/>
      <c r="L159" s="296"/>
      <c r="M159" s="296"/>
      <c r="N159" s="296"/>
      <c r="O159" s="296"/>
      <c r="P159" s="296"/>
      <c r="Q159" s="296"/>
      <c r="R159" s="296"/>
      <c r="S159" s="296"/>
      <c r="T159" s="296"/>
      <c r="U159" s="296"/>
      <c r="V159" s="296"/>
      <c r="W159" s="296"/>
      <c r="X159" s="296"/>
      <c r="Y159" s="296"/>
      <c r="Z159" s="296"/>
      <c r="AA159" s="296"/>
      <c r="AB159" s="281"/>
      <c r="AC159" s="281"/>
    </row>
    <row r="160" spans="2:29" x14ac:dyDescent="0.35">
      <c r="B160" s="287"/>
      <c r="C160" s="287"/>
      <c r="D160" s="287"/>
      <c r="E160" s="287"/>
      <c r="F160" s="283"/>
      <c r="G160" s="296"/>
      <c r="H160" s="296"/>
      <c r="I160" s="296"/>
      <c r="J160" s="296"/>
      <c r="K160" s="296"/>
      <c r="L160" s="296"/>
      <c r="M160" s="296"/>
      <c r="N160" s="296"/>
      <c r="O160" s="296"/>
      <c r="P160" s="296"/>
      <c r="Q160" s="296"/>
      <c r="R160" s="296"/>
      <c r="S160" s="296"/>
      <c r="T160" s="296"/>
      <c r="U160" s="296"/>
      <c r="V160" s="296"/>
      <c r="W160" s="296"/>
      <c r="X160" s="296"/>
      <c r="Y160" s="296"/>
      <c r="Z160" s="296"/>
      <c r="AA160" s="296"/>
      <c r="AB160" s="281"/>
      <c r="AC160" s="281"/>
    </row>
    <row r="161" spans="2:29" x14ac:dyDescent="0.35">
      <c r="B161" s="287"/>
      <c r="C161" s="287"/>
      <c r="D161" s="287"/>
      <c r="E161" s="287"/>
      <c r="F161" s="283"/>
      <c r="G161" s="296"/>
      <c r="H161" s="296"/>
      <c r="I161" s="296"/>
      <c r="J161" s="296"/>
      <c r="K161" s="296"/>
      <c r="L161" s="296"/>
      <c r="M161" s="296"/>
      <c r="N161" s="296"/>
      <c r="O161" s="296"/>
      <c r="P161" s="296"/>
      <c r="Q161" s="296"/>
      <c r="R161" s="296"/>
      <c r="S161" s="296"/>
      <c r="T161" s="296"/>
      <c r="U161" s="296"/>
      <c r="V161" s="296"/>
      <c r="W161" s="296"/>
      <c r="X161" s="296"/>
      <c r="Y161" s="296"/>
      <c r="Z161" s="296"/>
      <c r="AA161" s="296"/>
      <c r="AB161" s="281"/>
      <c r="AC161" s="281"/>
    </row>
    <row r="162" spans="2:29" x14ac:dyDescent="0.35">
      <c r="B162" s="287"/>
      <c r="C162" s="287"/>
      <c r="D162" s="287"/>
      <c r="E162" s="287"/>
      <c r="F162" s="283"/>
      <c r="G162" s="296"/>
      <c r="H162" s="296"/>
      <c r="I162" s="296"/>
      <c r="J162" s="296"/>
      <c r="K162" s="296"/>
      <c r="L162" s="296"/>
      <c r="M162" s="296"/>
      <c r="N162" s="296"/>
      <c r="O162" s="296"/>
      <c r="P162" s="296"/>
      <c r="Q162" s="296"/>
      <c r="R162" s="296"/>
      <c r="S162" s="296"/>
      <c r="T162" s="296"/>
      <c r="U162" s="296"/>
      <c r="V162" s="296"/>
      <c r="W162" s="296"/>
      <c r="X162" s="296"/>
      <c r="Y162" s="296"/>
      <c r="Z162" s="296"/>
      <c r="AA162" s="296"/>
      <c r="AB162" s="281"/>
      <c r="AC162" s="281"/>
    </row>
    <row r="163" spans="2:29" x14ac:dyDescent="0.35">
      <c r="B163" s="287"/>
      <c r="C163" s="287"/>
      <c r="D163" s="287"/>
      <c r="E163" s="287"/>
      <c r="F163" s="283"/>
      <c r="G163" s="296"/>
      <c r="H163" s="296"/>
      <c r="I163" s="296"/>
      <c r="J163" s="296"/>
      <c r="K163" s="296"/>
      <c r="L163" s="296"/>
      <c r="M163" s="296"/>
      <c r="N163" s="296"/>
      <c r="O163" s="296"/>
      <c r="P163" s="296"/>
      <c r="Q163" s="296"/>
      <c r="R163" s="296"/>
      <c r="S163" s="296"/>
      <c r="T163" s="296"/>
      <c r="U163" s="296"/>
      <c r="V163" s="296"/>
      <c r="W163" s="296"/>
      <c r="X163" s="296"/>
      <c r="Y163" s="296"/>
      <c r="Z163" s="296"/>
      <c r="AA163" s="296"/>
      <c r="AB163" s="281"/>
      <c r="AC163" s="281"/>
    </row>
    <row r="164" spans="2:29" x14ac:dyDescent="0.35">
      <c r="B164" s="287"/>
      <c r="C164" s="287"/>
      <c r="D164" s="287"/>
      <c r="E164" s="287"/>
      <c r="F164" s="283"/>
      <c r="G164" s="296"/>
      <c r="H164" s="296"/>
      <c r="I164" s="296"/>
      <c r="J164" s="296"/>
      <c r="K164" s="296"/>
      <c r="L164" s="296"/>
      <c r="M164" s="296"/>
      <c r="N164" s="296"/>
      <c r="O164" s="296"/>
      <c r="P164" s="296"/>
      <c r="Q164" s="296"/>
      <c r="R164" s="296"/>
      <c r="S164" s="296"/>
      <c r="T164" s="296"/>
      <c r="U164" s="296"/>
      <c r="V164" s="296"/>
      <c r="W164" s="296"/>
      <c r="X164" s="296"/>
      <c r="Y164" s="296"/>
      <c r="Z164" s="296"/>
      <c r="AA164" s="296"/>
      <c r="AB164" s="281"/>
      <c r="AC164" s="281"/>
    </row>
    <row r="165" spans="2:29" x14ac:dyDescent="0.35">
      <c r="B165" s="287"/>
      <c r="C165" s="287"/>
      <c r="D165" s="287"/>
      <c r="E165" s="287"/>
      <c r="F165" s="283"/>
      <c r="G165" s="296"/>
      <c r="H165" s="296"/>
      <c r="I165" s="296"/>
      <c r="J165" s="296"/>
      <c r="K165" s="296"/>
      <c r="L165" s="296"/>
      <c r="M165" s="296"/>
      <c r="N165" s="296"/>
      <c r="O165" s="296"/>
      <c r="P165" s="296"/>
      <c r="Q165" s="296"/>
      <c r="R165" s="296"/>
      <c r="S165" s="296"/>
      <c r="T165" s="296"/>
      <c r="U165" s="296"/>
      <c r="V165" s="296"/>
      <c r="W165" s="296"/>
      <c r="X165" s="296"/>
      <c r="Y165" s="296"/>
      <c r="Z165" s="296"/>
      <c r="AA165" s="296"/>
      <c r="AB165" s="281"/>
      <c r="AC165" s="281"/>
    </row>
    <row r="166" spans="2:29" x14ac:dyDescent="0.35">
      <c r="B166" s="287"/>
      <c r="C166" s="287"/>
      <c r="D166" s="287"/>
      <c r="E166" s="287"/>
      <c r="F166" s="283"/>
      <c r="G166" s="296"/>
      <c r="H166" s="296"/>
      <c r="I166" s="296"/>
      <c r="J166" s="296"/>
      <c r="K166" s="296"/>
      <c r="L166" s="296"/>
      <c r="M166" s="296"/>
      <c r="N166" s="296"/>
      <c r="O166" s="296"/>
      <c r="P166" s="296"/>
      <c r="Q166" s="296"/>
      <c r="R166" s="296"/>
      <c r="S166" s="296"/>
      <c r="T166" s="296"/>
      <c r="U166" s="296"/>
      <c r="V166" s="296"/>
      <c r="W166" s="296"/>
      <c r="X166" s="296"/>
      <c r="Y166" s="296"/>
      <c r="Z166" s="296"/>
      <c r="AA166" s="296"/>
      <c r="AB166" s="281"/>
      <c r="AC166" s="281"/>
    </row>
    <row r="167" spans="2:29" x14ac:dyDescent="0.35">
      <c r="B167" s="287"/>
      <c r="C167" s="287"/>
      <c r="D167" s="287"/>
      <c r="E167" s="287"/>
      <c r="F167" s="283"/>
      <c r="G167" s="296"/>
      <c r="H167" s="296"/>
      <c r="I167" s="296"/>
      <c r="J167" s="296"/>
      <c r="K167" s="296"/>
      <c r="L167" s="296"/>
      <c r="M167" s="296"/>
      <c r="N167" s="296"/>
      <c r="O167" s="296"/>
      <c r="P167" s="296"/>
      <c r="Q167" s="296"/>
      <c r="R167" s="296"/>
      <c r="S167" s="296"/>
      <c r="T167" s="296"/>
      <c r="U167" s="296"/>
      <c r="V167" s="296"/>
      <c r="W167" s="296"/>
      <c r="X167" s="296"/>
      <c r="Y167" s="296"/>
      <c r="Z167" s="296"/>
      <c r="AA167" s="296"/>
      <c r="AB167" s="281"/>
      <c r="AC167" s="281"/>
    </row>
    <row r="168" spans="2:29" x14ac:dyDescent="0.35">
      <c r="B168" s="287"/>
      <c r="C168" s="287"/>
      <c r="D168" s="287"/>
      <c r="E168" s="287"/>
      <c r="F168" s="283"/>
      <c r="G168" s="296"/>
      <c r="H168" s="296"/>
      <c r="I168" s="296"/>
      <c r="J168" s="296"/>
      <c r="K168" s="296"/>
      <c r="L168" s="296"/>
      <c r="M168" s="296"/>
      <c r="N168" s="296"/>
      <c r="O168" s="296"/>
      <c r="P168" s="296"/>
      <c r="Q168" s="296"/>
      <c r="R168" s="296"/>
      <c r="S168" s="296"/>
      <c r="T168" s="296"/>
      <c r="U168" s="296"/>
      <c r="V168" s="296"/>
      <c r="W168" s="296"/>
      <c r="X168" s="296"/>
      <c r="Y168" s="296"/>
      <c r="Z168" s="296"/>
      <c r="AA168" s="296"/>
      <c r="AB168" s="281"/>
      <c r="AC168" s="281"/>
    </row>
    <row r="169" spans="2:29" x14ac:dyDescent="0.35">
      <c r="B169" s="287"/>
      <c r="C169" s="287"/>
      <c r="D169" s="287"/>
      <c r="E169" s="287"/>
      <c r="F169" s="283"/>
      <c r="G169" s="296"/>
      <c r="H169" s="296"/>
      <c r="I169" s="296"/>
      <c r="J169" s="296"/>
      <c r="K169" s="296"/>
      <c r="L169" s="296"/>
      <c r="M169" s="296"/>
      <c r="N169" s="296"/>
      <c r="O169" s="296"/>
      <c r="P169" s="296"/>
      <c r="Q169" s="296"/>
      <c r="R169" s="296"/>
      <c r="S169" s="296"/>
      <c r="T169" s="296"/>
      <c r="U169" s="296"/>
      <c r="V169" s="296"/>
      <c r="W169" s="296"/>
      <c r="X169" s="296"/>
      <c r="Y169" s="296"/>
      <c r="Z169" s="296"/>
      <c r="AA169" s="296"/>
      <c r="AB169" s="281"/>
      <c r="AC169" s="281"/>
    </row>
    <row r="170" spans="2:29" x14ac:dyDescent="0.35">
      <c r="B170" s="287"/>
      <c r="C170" s="287"/>
      <c r="D170" s="287"/>
      <c r="E170" s="287"/>
      <c r="F170" s="283"/>
      <c r="G170" s="296"/>
      <c r="H170" s="296"/>
      <c r="I170" s="296"/>
      <c r="J170" s="296"/>
      <c r="K170" s="296"/>
      <c r="L170" s="296"/>
      <c r="M170" s="296"/>
      <c r="N170" s="296"/>
      <c r="O170" s="296"/>
      <c r="P170" s="296"/>
      <c r="Q170" s="296"/>
      <c r="R170" s="296"/>
      <c r="S170" s="296"/>
      <c r="T170" s="296"/>
      <c r="U170" s="296"/>
      <c r="V170" s="296"/>
      <c r="W170" s="296"/>
      <c r="X170" s="296"/>
      <c r="Y170" s="296"/>
      <c r="Z170" s="296"/>
      <c r="AA170" s="296"/>
      <c r="AB170" s="281"/>
      <c r="AC170" s="281"/>
    </row>
    <row r="171" spans="2:29" x14ac:dyDescent="0.35">
      <c r="B171" s="287"/>
      <c r="C171" s="287"/>
      <c r="D171" s="287"/>
      <c r="E171" s="287"/>
      <c r="F171" s="283"/>
      <c r="G171" s="296"/>
      <c r="H171" s="296"/>
      <c r="I171" s="296"/>
      <c r="J171" s="296"/>
      <c r="K171" s="296"/>
      <c r="L171" s="296"/>
      <c r="M171" s="296"/>
      <c r="N171" s="296"/>
      <c r="O171" s="296"/>
      <c r="P171" s="296"/>
      <c r="Q171" s="296"/>
      <c r="R171" s="296"/>
      <c r="S171" s="296"/>
      <c r="T171" s="296"/>
      <c r="U171" s="296"/>
      <c r="V171" s="296"/>
      <c r="W171" s="296"/>
      <c r="X171" s="296"/>
      <c r="Y171" s="296"/>
      <c r="Z171" s="296"/>
      <c r="AA171" s="296"/>
      <c r="AB171" s="281"/>
      <c r="AC171" s="281"/>
    </row>
    <row r="172" spans="2:29" x14ac:dyDescent="0.35">
      <c r="B172" s="287"/>
      <c r="C172" s="287"/>
      <c r="D172" s="287"/>
      <c r="E172" s="287"/>
      <c r="F172" s="283"/>
      <c r="G172" s="296"/>
      <c r="H172" s="296"/>
      <c r="I172" s="296"/>
      <c r="J172" s="296"/>
      <c r="K172" s="296"/>
      <c r="L172" s="296"/>
      <c r="M172" s="296"/>
      <c r="N172" s="296"/>
      <c r="O172" s="296"/>
      <c r="P172" s="296"/>
      <c r="Q172" s="296"/>
      <c r="R172" s="296"/>
      <c r="S172" s="296"/>
      <c r="T172" s="296"/>
      <c r="U172" s="296"/>
      <c r="V172" s="296"/>
      <c r="W172" s="296"/>
      <c r="X172" s="296"/>
      <c r="Y172" s="296"/>
      <c r="Z172" s="296"/>
      <c r="AA172" s="296"/>
      <c r="AB172" s="281"/>
      <c r="AC172" s="281"/>
    </row>
    <row r="173" spans="2:29" x14ac:dyDescent="0.35">
      <c r="B173" s="287"/>
      <c r="C173" s="287"/>
      <c r="D173" s="287"/>
      <c r="E173" s="287"/>
      <c r="F173" s="283"/>
      <c r="G173" s="296"/>
      <c r="H173" s="296"/>
      <c r="I173" s="296"/>
      <c r="J173" s="296"/>
      <c r="K173" s="296"/>
      <c r="L173" s="296"/>
      <c r="M173" s="296"/>
      <c r="N173" s="296"/>
      <c r="O173" s="296"/>
      <c r="P173" s="296"/>
      <c r="Q173" s="296"/>
      <c r="R173" s="296"/>
      <c r="S173" s="296"/>
      <c r="T173" s="296"/>
      <c r="U173" s="296"/>
      <c r="V173" s="296"/>
      <c r="W173" s="296"/>
      <c r="X173" s="296"/>
      <c r="Y173" s="296"/>
      <c r="Z173" s="296"/>
      <c r="AA173" s="296"/>
      <c r="AB173" s="281"/>
      <c r="AC173" s="281"/>
    </row>
    <row r="174" spans="2:29" x14ac:dyDescent="0.35">
      <c r="B174" s="287"/>
      <c r="C174" s="287"/>
      <c r="D174" s="287"/>
      <c r="E174" s="287"/>
      <c r="F174" s="283"/>
      <c r="G174" s="296"/>
      <c r="H174" s="296"/>
      <c r="I174" s="296"/>
      <c r="J174" s="296"/>
      <c r="K174" s="296"/>
      <c r="L174" s="296"/>
      <c r="M174" s="296"/>
      <c r="N174" s="296"/>
      <c r="O174" s="296"/>
      <c r="P174" s="296"/>
      <c r="Q174" s="296"/>
      <c r="R174" s="296"/>
      <c r="S174" s="296"/>
      <c r="T174" s="296"/>
      <c r="U174" s="296"/>
      <c r="V174" s="296"/>
      <c r="W174" s="296"/>
      <c r="X174" s="296"/>
      <c r="Y174" s="296"/>
      <c r="Z174" s="296"/>
      <c r="AA174" s="296"/>
      <c r="AB174" s="281"/>
      <c r="AC174" s="281"/>
    </row>
    <row r="175" spans="2:29" x14ac:dyDescent="0.35">
      <c r="B175" s="287"/>
      <c r="C175" s="287"/>
      <c r="D175" s="287"/>
      <c r="E175" s="287"/>
      <c r="F175" s="283"/>
      <c r="G175" s="296"/>
      <c r="H175" s="296"/>
      <c r="I175" s="296"/>
      <c r="J175" s="296"/>
      <c r="K175" s="296"/>
      <c r="L175" s="296"/>
      <c r="M175" s="296"/>
      <c r="N175" s="296"/>
      <c r="O175" s="296"/>
      <c r="P175" s="296"/>
      <c r="Q175" s="296"/>
      <c r="R175" s="296"/>
      <c r="S175" s="296"/>
      <c r="T175" s="296"/>
      <c r="U175" s="296"/>
      <c r="V175" s="296"/>
      <c r="W175" s="296"/>
      <c r="X175" s="296"/>
      <c r="Y175" s="296"/>
      <c r="Z175" s="296"/>
      <c r="AA175" s="296"/>
      <c r="AB175" s="281"/>
      <c r="AC175" s="281"/>
    </row>
    <row r="176" spans="2:29" x14ac:dyDescent="0.35">
      <c r="B176" s="287"/>
      <c r="C176" s="287"/>
      <c r="D176" s="287"/>
      <c r="E176" s="287"/>
      <c r="F176" s="283"/>
      <c r="G176" s="296"/>
      <c r="H176" s="296"/>
      <c r="I176" s="296"/>
      <c r="J176" s="296"/>
      <c r="K176" s="296"/>
      <c r="L176" s="296"/>
      <c r="M176" s="296"/>
      <c r="N176" s="296"/>
      <c r="O176" s="296"/>
      <c r="P176" s="296"/>
      <c r="Q176" s="296"/>
      <c r="R176" s="296"/>
      <c r="S176" s="296"/>
      <c r="T176" s="296"/>
      <c r="U176" s="296"/>
      <c r="V176" s="296"/>
      <c r="W176" s="296"/>
      <c r="X176" s="296"/>
      <c r="Y176" s="296"/>
      <c r="Z176" s="296"/>
      <c r="AA176" s="296"/>
      <c r="AB176" s="281"/>
      <c r="AC176" s="281"/>
    </row>
    <row r="177" spans="2:29" x14ac:dyDescent="0.35">
      <c r="B177" s="287"/>
      <c r="C177" s="287"/>
      <c r="D177" s="287"/>
      <c r="E177" s="287"/>
      <c r="F177" s="283"/>
      <c r="G177" s="296"/>
      <c r="H177" s="296"/>
      <c r="I177" s="296"/>
      <c r="J177" s="296"/>
      <c r="K177" s="296"/>
      <c r="L177" s="296"/>
      <c r="M177" s="296"/>
      <c r="N177" s="296"/>
      <c r="O177" s="296"/>
      <c r="P177" s="296"/>
      <c r="Q177" s="296"/>
      <c r="R177" s="296"/>
      <c r="S177" s="296"/>
      <c r="T177" s="296"/>
      <c r="U177" s="296"/>
      <c r="V177" s="296"/>
      <c r="W177" s="296"/>
      <c r="X177" s="296"/>
      <c r="Y177" s="296"/>
      <c r="Z177" s="296"/>
      <c r="AA177" s="296"/>
      <c r="AB177" s="281"/>
      <c r="AC177" s="281"/>
    </row>
    <row r="178" spans="2:29" x14ac:dyDescent="0.35">
      <c r="B178" s="287"/>
      <c r="C178" s="287"/>
      <c r="D178" s="287"/>
      <c r="E178" s="287"/>
      <c r="F178" s="283"/>
      <c r="G178" s="296"/>
      <c r="H178" s="296"/>
      <c r="I178" s="296"/>
      <c r="J178" s="296"/>
      <c r="K178" s="296"/>
      <c r="L178" s="296"/>
      <c r="M178" s="296"/>
      <c r="N178" s="296"/>
      <c r="O178" s="296"/>
      <c r="P178" s="296"/>
      <c r="Q178" s="296"/>
      <c r="R178" s="296"/>
      <c r="S178" s="296"/>
      <c r="T178" s="296"/>
      <c r="U178" s="296"/>
      <c r="V178" s="296"/>
      <c r="W178" s="296"/>
      <c r="X178" s="296"/>
      <c r="Y178" s="296"/>
      <c r="Z178" s="296"/>
      <c r="AA178" s="296"/>
      <c r="AB178" s="281"/>
      <c r="AC178" s="281"/>
    </row>
    <row r="179" spans="2:29" x14ac:dyDescent="0.35">
      <c r="B179" s="287"/>
      <c r="C179" s="287"/>
      <c r="D179" s="287"/>
      <c r="E179" s="287"/>
      <c r="F179" s="283"/>
      <c r="G179" s="296"/>
      <c r="H179" s="296"/>
      <c r="I179" s="296"/>
      <c r="J179" s="296"/>
      <c r="K179" s="296"/>
      <c r="L179" s="296"/>
      <c r="M179" s="296"/>
      <c r="N179" s="296"/>
      <c r="O179" s="296"/>
      <c r="P179" s="296"/>
      <c r="Q179" s="296"/>
      <c r="R179" s="296"/>
      <c r="S179" s="296"/>
      <c r="T179" s="296"/>
      <c r="U179" s="296"/>
      <c r="V179" s="296"/>
      <c r="W179" s="296"/>
      <c r="X179" s="296"/>
      <c r="Y179" s="296"/>
      <c r="Z179" s="296"/>
      <c r="AA179" s="296"/>
      <c r="AB179" s="281"/>
      <c r="AC179" s="281"/>
    </row>
    <row r="180" spans="2:29" x14ac:dyDescent="0.35">
      <c r="B180" s="287"/>
      <c r="C180" s="287"/>
      <c r="D180" s="287"/>
      <c r="E180" s="287"/>
      <c r="F180" s="283"/>
      <c r="G180" s="296"/>
      <c r="H180" s="296"/>
      <c r="I180" s="296"/>
      <c r="J180" s="296"/>
      <c r="K180" s="296"/>
      <c r="L180" s="296"/>
      <c r="M180" s="296"/>
      <c r="N180" s="296"/>
      <c r="O180" s="296"/>
      <c r="P180" s="296"/>
      <c r="Q180" s="296"/>
      <c r="R180" s="296"/>
      <c r="S180" s="296"/>
      <c r="T180" s="296"/>
      <c r="U180" s="296"/>
      <c r="V180" s="296"/>
      <c r="W180" s="296"/>
      <c r="X180" s="296"/>
      <c r="Y180" s="296"/>
      <c r="Z180" s="296"/>
      <c r="AA180" s="296"/>
      <c r="AB180" s="281"/>
      <c r="AC180" s="281"/>
    </row>
    <row r="181" spans="2:29" x14ac:dyDescent="0.35">
      <c r="B181" s="287"/>
      <c r="C181" s="287"/>
      <c r="D181" s="287"/>
      <c r="E181" s="287"/>
      <c r="F181" s="283"/>
      <c r="G181" s="296"/>
      <c r="H181" s="296"/>
      <c r="I181" s="296"/>
      <c r="J181" s="296"/>
      <c r="K181" s="296"/>
      <c r="L181" s="296"/>
      <c r="M181" s="296"/>
      <c r="N181" s="296"/>
      <c r="O181" s="296"/>
      <c r="P181" s="296"/>
      <c r="Q181" s="296"/>
      <c r="R181" s="296"/>
      <c r="S181" s="296"/>
      <c r="T181" s="296"/>
      <c r="U181" s="296"/>
      <c r="V181" s="296"/>
      <c r="W181" s="296"/>
      <c r="X181" s="296"/>
      <c r="Y181" s="296"/>
      <c r="Z181" s="296"/>
      <c r="AA181" s="296"/>
      <c r="AB181" s="281"/>
      <c r="AC181" s="281"/>
    </row>
    <row r="182" spans="2:29" x14ac:dyDescent="0.35">
      <c r="B182" s="287"/>
      <c r="C182" s="287"/>
      <c r="D182" s="287"/>
      <c r="E182" s="287"/>
      <c r="F182" s="283"/>
      <c r="G182" s="296"/>
      <c r="H182" s="296"/>
      <c r="I182" s="296"/>
      <c r="J182" s="296"/>
      <c r="K182" s="296"/>
      <c r="L182" s="296"/>
      <c r="M182" s="296"/>
      <c r="N182" s="296"/>
      <c r="O182" s="296"/>
      <c r="P182" s="296"/>
      <c r="Q182" s="296"/>
      <c r="R182" s="296"/>
      <c r="S182" s="296"/>
      <c r="T182" s="296"/>
      <c r="U182" s="296"/>
      <c r="V182" s="296"/>
      <c r="W182" s="296"/>
      <c r="X182" s="296"/>
      <c r="Y182" s="296"/>
      <c r="Z182" s="296"/>
      <c r="AA182" s="296"/>
      <c r="AB182" s="281"/>
      <c r="AC182" s="281"/>
    </row>
    <row r="183" spans="2:29" x14ac:dyDescent="0.35">
      <c r="B183" s="287"/>
      <c r="C183" s="287"/>
      <c r="D183" s="287"/>
      <c r="E183" s="287"/>
      <c r="F183" s="283"/>
      <c r="G183" s="296"/>
      <c r="H183" s="296"/>
      <c r="I183" s="296"/>
      <c r="J183" s="296"/>
      <c r="K183" s="296"/>
      <c r="L183" s="296"/>
      <c r="M183" s="296"/>
      <c r="N183" s="296"/>
      <c r="O183" s="296"/>
      <c r="P183" s="296"/>
      <c r="Q183" s="296"/>
      <c r="R183" s="296"/>
      <c r="S183" s="296"/>
      <c r="T183" s="296"/>
      <c r="U183" s="296"/>
      <c r="V183" s="296"/>
      <c r="W183" s="296"/>
      <c r="X183" s="296"/>
      <c r="Y183" s="296"/>
      <c r="Z183" s="296"/>
      <c r="AA183" s="296"/>
      <c r="AB183" s="281"/>
      <c r="AC183" s="281"/>
    </row>
    <row r="184" spans="2:29" x14ac:dyDescent="0.35">
      <c r="B184" s="287"/>
      <c r="C184" s="287"/>
      <c r="D184" s="287"/>
      <c r="E184" s="287"/>
      <c r="F184" s="283"/>
      <c r="G184" s="296"/>
      <c r="H184" s="296"/>
      <c r="I184" s="296"/>
      <c r="J184" s="296"/>
      <c r="K184" s="296"/>
      <c r="L184" s="296"/>
      <c r="M184" s="296"/>
      <c r="N184" s="296"/>
      <c r="O184" s="296"/>
      <c r="P184" s="296"/>
      <c r="Q184" s="296"/>
      <c r="R184" s="296"/>
      <c r="S184" s="296"/>
      <c r="T184" s="296"/>
      <c r="U184" s="296"/>
      <c r="V184" s="296"/>
      <c r="W184" s="296"/>
      <c r="X184" s="296"/>
      <c r="Y184" s="296"/>
      <c r="Z184" s="296"/>
      <c r="AA184" s="296"/>
      <c r="AB184" s="281"/>
      <c r="AC184" s="281"/>
    </row>
    <row r="185" spans="2:29" x14ac:dyDescent="0.35">
      <c r="B185" s="287"/>
      <c r="C185" s="287"/>
      <c r="D185" s="287"/>
      <c r="E185" s="287"/>
      <c r="F185" s="283"/>
      <c r="G185" s="296"/>
      <c r="H185" s="296"/>
      <c r="I185" s="296"/>
      <c r="J185" s="296"/>
      <c r="K185" s="296"/>
      <c r="L185" s="296"/>
      <c r="M185" s="296"/>
      <c r="N185" s="296"/>
      <c r="O185" s="296"/>
      <c r="P185" s="296"/>
      <c r="Q185" s="296"/>
      <c r="R185" s="296"/>
      <c r="S185" s="296"/>
      <c r="T185" s="296"/>
      <c r="U185" s="296"/>
      <c r="V185" s="296"/>
      <c r="W185" s="296"/>
      <c r="X185" s="296"/>
      <c r="Y185" s="296"/>
      <c r="Z185" s="296"/>
      <c r="AA185" s="296"/>
      <c r="AB185" s="281"/>
      <c r="AC185" s="281"/>
    </row>
    <row r="186" spans="2:29" x14ac:dyDescent="0.35">
      <c r="B186" s="287"/>
      <c r="C186" s="287"/>
      <c r="D186" s="287"/>
      <c r="E186" s="287"/>
      <c r="F186" s="283"/>
      <c r="G186" s="296"/>
      <c r="H186" s="296"/>
      <c r="I186" s="296"/>
      <c r="J186" s="296"/>
      <c r="K186" s="296"/>
      <c r="L186" s="296"/>
      <c r="M186" s="296"/>
      <c r="N186" s="296"/>
      <c r="O186" s="296"/>
      <c r="P186" s="296"/>
      <c r="Q186" s="296"/>
      <c r="R186" s="296"/>
      <c r="S186" s="296"/>
      <c r="T186" s="296"/>
      <c r="U186" s="296"/>
      <c r="V186" s="296"/>
      <c r="W186" s="296"/>
      <c r="X186" s="296"/>
      <c r="Y186" s="296"/>
      <c r="Z186" s="296"/>
      <c r="AA186" s="296"/>
      <c r="AB186" s="281"/>
      <c r="AC186" s="281"/>
    </row>
    <row r="187" spans="2:29" x14ac:dyDescent="0.35">
      <c r="B187" s="287"/>
      <c r="C187" s="287"/>
      <c r="D187" s="287"/>
      <c r="E187" s="287"/>
      <c r="F187" s="283"/>
      <c r="G187" s="296"/>
      <c r="H187" s="296"/>
      <c r="I187" s="296"/>
      <c r="J187" s="296"/>
      <c r="K187" s="296"/>
      <c r="L187" s="296"/>
      <c r="M187" s="296"/>
      <c r="N187" s="296"/>
      <c r="O187" s="296"/>
      <c r="P187" s="296"/>
      <c r="Q187" s="296"/>
      <c r="R187" s="296"/>
      <c r="S187" s="296"/>
      <c r="T187" s="296"/>
      <c r="U187" s="296"/>
      <c r="V187" s="296"/>
      <c r="W187" s="296"/>
      <c r="X187" s="296"/>
      <c r="Y187" s="296"/>
      <c r="Z187" s="296"/>
      <c r="AA187" s="296"/>
      <c r="AB187" s="281"/>
      <c r="AC187" s="281"/>
    </row>
    <row r="188" spans="2:29" x14ac:dyDescent="0.35">
      <c r="B188" s="287"/>
      <c r="C188" s="287"/>
      <c r="D188" s="287"/>
      <c r="E188" s="287"/>
      <c r="F188" s="283"/>
      <c r="G188" s="296"/>
      <c r="H188" s="296"/>
      <c r="I188" s="296"/>
      <c r="J188" s="296"/>
      <c r="K188" s="296"/>
      <c r="L188" s="296"/>
      <c r="M188" s="296"/>
      <c r="N188" s="296"/>
      <c r="O188" s="296"/>
      <c r="P188" s="296"/>
      <c r="Q188" s="296"/>
      <c r="R188" s="296"/>
      <c r="S188" s="296"/>
      <c r="T188" s="296"/>
      <c r="U188" s="296"/>
      <c r="V188" s="296"/>
      <c r="W188" s="296"/>
      <c r="X188" s="296"/>
      <c r="Y188" s="296"/>
      <c r="Z188" s="296"/>
      <c r="AA188" s="296"/>
      <c r="AB188" s="281"/>
      <c r="AC188" s="281"/>
    </row>
    <row r="189" spans="2:29" x14ac:dyDescent="0.35">
      <c r="B189" s="287"/>
      <c r="C189" s="287"/>
      <c r="D189" s="287"/>
      <c r="E189" s="287"/>
      <c r="F189" s="283"/>
      <c r="G189" s="296"/>
      <c r="H189" s="296"/>
      <c r="I189" s="296"/>
      <c r="J189" s="296"/>
      <c r="K189" s="296"/>
      <c r="L189" s="296"/>
      <c r="M189" s="296"/>
      <c r="N189" s="296"/>
      <c r="O189" s="296"/>
      <c r="P189" s="296"/>
      <c r="Q189" s="296"/>
      <c r="R189" s="296"/>
      <c r="S189" s="296"/>
      <c r="T189" s="296"/>
      <c r="U189" s="296"/>
      <c r="V189" s="296"/>
      <c r="W189" s="296"/>
      <c r="X189" s="296"/>
      <c r="Y189" s="296"/>
      <c r="Z189" s="296"/>
      <c r="AA189" s="296"/>
      <c r="AB189" s="281"/>
      <c r="AC189" s="281"/>
    </row>
    <row r="190" spans="2:29" x14ac:dyDescent="0.35">
      <c r="B190" s="287"/>
      <c r="C190" s="287"/>
      <c r="D190" s="287"/>
      <c r="E190" s="287"/>
      <c r="F190" s="283"/>
      <c r="G190" s="296"/>
      <c r="H190" s="296"/>
      <c r="I190" s="296"/>
      <c r="J190" s="296"/>
      <c r="K190" s="296"/>
      <c r="L190" s="296"/>
      <c r="M190" s="296"/>
      <c r="N190" s="296"/>
      <c r="O190" s="296"/>
      <c r="P190" s="296"/>
      <c r="Q190" s="296"/>
      <c r="R190" s="296"/>
      <c r="S190" s="296"/>
      <c r="T190" s="296"/>
      <c r="U190" s="296"/>
      <c r="V190" s="296"/>
      <c r="W190" s="296"/>
      <c r="X190" s="296"/>
      <c r="Y190" s="296"/>
      <c r="Z190" s="296"/>
      <c r="AA190" s="296"/>
      <c r="AB190" s="281"/>
      <c r="AC190" s="281"/>
    </row>
    <row r="191" spans="2:29" x14ac:dyDescent="0.35">
      <c r="B191" s="287"/>
      <c r="C191" s="287"/>
      <c r="D191" s="287"/>
      <c r="E191" s="287"/>
      <c r="F191" s="283"/>
      <c r="G191" s="296"/>
      <c r="H191" s="296"/>
      <c r="I191" s="296"/>
      <c r="J191" s="296"/>
      <c r="K191" s="296"/>
      <c r="L191" s="296"/>
      <c r="M191" s="296"/>
      <c r="N191" s="296"/>
      <c r="O191" s="296"/>
      <c r="P191" s="296"/>
      <c r="Q191" s="296"/>
      <c r="R191" s="296"/>
      <c r="S191" s="296"/>
      <c r="T191" s="296"/>
      <c r="U191" s="296"/>
      <c r="V191" s="296"/>
      <c r="W191" s="296"/>
      <c r="X191" s="296"/>
      <c r="Y191" s="296"/>
      <c r="Z191" s="296"/>
      <c r="AA191" s="296"/>
      <c r="AB191" s="281"/>
      <c r="AC191" s="281"/>
    </row>
    <row r="192" spans="2:29" x14ac:dyDescent="0.35">
      <c r="B192" s="287"/>
      <c r="C192" s="287"/>
      <c r="D192" s="287"/>
      <c r="E192" s="287"/>
      <c r="F192" s="283"/>
      <c r="G192" s="296"/>
      <c r="H192" s="296"/>
      <c r="I192" s="296"/>
      <c r="J192" s="296"/>
      <c r="K192" s="296"/>
      <c r="L192" s="296"/>
      <c r="M192" s="296"/>
      <c r="N192" s="296"/>
      <c r="O192" s="296"/>
      <c r="P192" s="296"/>
      <c r="Q192" s="296"/>
      <c r="R192" s="296"/>
      <c r="S192" s="296"/>
      <c r="T192" s="296"/>
      <c r="U192" s="296"/>
      <c r="V192" s="296"/>
      <c r="W192" s="296"/>
      <c r="X192" s="296"/>
      <c r="Y192" s="296"/>
      <c r="Z192" s="296"/>
      <c r="AA192" s="296"/>
      <c r="AB192" s="281"/>
      <c r="AC192" s="281"/>
    </row>
    <row r="193" spans="2:29" x14ac:dyDescent="0.35">
      <c r="B193" s="287"/>
      <c r="C193" s="287"/>
      <c r="D193" s="287"/>
      <c r="E193" s="287"/>
      <c r="F193" s="283"/>
      <c r="G193" s="296"/>
      <c r="H193" s="296"/>
      <c r="I193" s="296"/>
      <c r="J193" s="296"/>
      <c r="K193" s="296"/>
      <c r="L193" s="296"/>
      <c r="M193" s="296"/>
      <c r="N193" s="296"/>
      <c r="O193" s="296"/>
      <c r="P193" s="296"/>
      <c r="Q193" s="296"/>
      <c r="R193" s="296"/>
      <c r="S193" s="296"/>
      <c r="T193" s="296"/>
      <c r="U193" s="296"/>
      <c r="V193" s="296"/>
      <c r="W193" s="296"/>
      <c r="X193" s="296"/>
      <c r="Y193" s="296"/>
      <c r="Z193" s="296"/>
      <c r="AA193" s="296"/>
      <c r="AB193" s="281"/>
      <c r="AC193" s="281"/>
    </row>
    <row r="194" spans="2:29" x14ac:dyDescent="0.35">
      <c r="B194" s="287"/>
      <c r="C194" s="287"/>
      <c r="D194" s="287"/>
      <c r="E194" s="287"/>
      <c r="F194" s="283"/>
      <c r="G194" s="296"/>
      <c r="H194" s="296"/>
      <c r="I194" s="296"/>
      <c r="J194" s="296"/>
      <c r="K194" s="296"/>
      <c r="L194" s="296"/>
      <c r="M194" s="296"/>
      <c r="N194" s="296"/>
      <c r="O194" s="296"/>
      <c r="P194" s="296"/>
      <c r="Q194" s="296"/>
      <c r="R194" s="296"/>
      <c r="S194" s="296"/>
      <c r="T194" s="296"/>
      <c r="U194" s="296"/>
      <c r="V194" s="296"/>
      <c r="W194" s="296"/>
      <c r="X194" s="296"/>
      <c r="Y194" s="296"/>
      <c r="Z194" s="296"/>
      <c r="AA194" s="296"/>
      <c r="AB194" s="281"/>
      <c r="AC194" s="281"/>
    </row>
    <row r="195" spans="2:29" x14ac:dyDescent="0.35">
      <c r="B195" s="287"/>
      <c r="C195" s="287"/>
      <c r="D195" s="287"/>
      <c r="E195" s="287"/>
      <c r="F195" s="283"/>
      <c r="G195" s="296"/>
      <c r="H195" s="296"/>
      <c r="I195" s="296"/>
      <c r="J195" s="296"/>
      <c r="K195" s="296"/>
      <c r="L195" s="296"/>
      <c r="M195" s="296"/>
      <c r="N195" s="296"/>
      <c r="O195" s="296"/>
      <c r="P195" s="296"/>
      <c r="Q195" s="296"/>
      <c r="R195" s="296"/>
      <c r="S195" s="296"/>
      <c r="T195" s="296"/>
      <c r="U195" s="296"/>
      <c r="V195" s="296"/>
      <c r="W195" s="296"/>
      <c r="X195" s="296"/>
      <c r="Y195" s="296"/>
      <c r="Z195" s="296"/>
      <c r="AA195" s="296"/>
      <c r="AB195" s="281"/>
      <c r="AC195" s="281"/>
    </row>
    <row r="196" spans="2:29" x14ac:dyDescent="0.35">
      <c r="B196" s="287"/>
      <c r="C196" s="287"/>
      <c r="D196" s="287"/>
      <c r="E196" s="287"/>
      <c r="F196" s="283"/>
      <c r="G196" s="296"/>
      <c r="H196" s="296"/>
      <c r="I196" s="296"/>
      <c r="J196" s="296"/>
      <c r="K196" s="296"/>
      <c r="L196" s="296"/>
      <c r="M196" s="296"/>
      <c r="N196" s="296"/>
      <c r="O196" s="296"/>
      <c r="P196" s="296"/>
      <c r="Q196" s="296"/>
      <c r="R196" s="296"/>
      <c r="S196" s="296"/>
      <c r="T196" s="296"/>
      <c r="U196" s="296"/>
      <c r="V196" s="296"/>
      <c r="W196" s="296"/>
      <c r="X196" s="296"/>
      <c r="Y196" s="296"/>
      <c r="Z196" s="296"/>
      <c r="AA196" s="296"/>
      <c r="AB196" s="281"/>
      <c r="AC196" s="281"/>
    </row>
    <row r="197" spans="2:29" x14ac:dyDescent="0.35">
      <c r="B197" s="287"/>
      <c r="C197" s="287"/>
      <c r="D197" s="287"/>
      <c r="E197" s="287"/>
      <c r="F197" s="283"/>
      <c r="G197" s="296"/>
      <c r="H197" s="296"/>
      <c r="I197" s="296"/>
      <c r="J197" s="296"/>
      <c r="K197" s="296"/>
      <c r="L197" s="296"/>
      <c r="M197" s="296"/>
      <c r="N197" s="296"/>
      <c r="O197" s="296"/>
      <c r="P197" s="296"/>
      <c r="Q197" s="296"/>
      <c r="R197" s="296"/>
      <c r="S197" s="296"/>
      <c r="T197" s="296"/>
      <c r="U197" s="296"/>
      <c r="V197" s="296"/>
      <c r="W197" s="296"/>
      <c r="X197" s="296"/>
      <c r="Y197" s="296"/>
      <c r="Z197" s="296"/>
      <c r="AA197" s="296"/>
      <c r="AB197" s="281"/>
      <c r="AC197" s="281"/>
    </row>
    <row r="198" spans="2:29" x14ac:dyDescent="0.35">
      <c r="B198" s="287"/>
      <c r="C198" s="287"/>
      <c r="D198" s="287"/>
      <c r="E198" s="287"/>
      <c r="F198" s="283"/>
      <c r="G198" s="296"/>
      <c r="H198" s="296"/>
      <c r="I198" s="296"/>
      <c r="J198" s="296"/>
      <c r="K198" s="296"/>
      <c r="L198" s="296"/>
      <c r="M198" s="296"/>
      <c r="N198" s="296"/>
      <c r="O198" s="296"/>
      <c r="P198" s="296"/>
      <c r="Q198" s="296"/>
      <c r="R198" s="296"/>
      <c r="S198" s="296"/>
      <c r="T198" s="296"/>
      <c r="U198" s="296"/>
      <c r="V198" s="296"/>
      <c r="W198" s="296"/>
      <c r="X198" s="296"/>
      <c r="Y198" s="296"/>
      <c r="Z198" s="296"/>
      <c r="AA198" s="296"/>
      <c r="AB198" s="281"/>
      <c r="AC198" s="281"/>
    </row>
    <row r="199" spans="2:29" x14ac:dyDescent="0.35">
      <c r="B199" s="287"/>
      <c r="C199" s="287"/>
      <c r="D199" s="287"/>
      <c r="E199" s="287"/>
      <c r="F199" s="283"/>
      <c r="G199" s="296"/>
      <c r="H199" s="296"/>
      <c r="I199" s="296"/>
      <c r="J199" s="296"/>
      <c r="K199" s="296"/>
      <c r="L199" s="296"/>
      <c r="M199" s="296"/>
      <c r="N199" s="296"/>
      <c r="O199" s="296"/>
      <c r="P199" s="296"/>
      <c r="Q199" s="296"/>
      <c r="R199" s="296"/>
      <c r="S199" s="296"/>
      <c r="T199" s="296"/>
      <c r="U199" s="296"/>
      <c r="V199" s="296"/>
      <c r="W199" s="296"/>
      <c r="X199" s="296"/>
      <c r="Y199" s="296"/>
      <c r="Z199" s="296"/>
      <c r="AA199" s="296"/>
      <c r="AB199" s="281"/>
      <c r="AC199" s="281"/>
    </row>
    <row r="200" spans="2:29" x14ac:dyDescent="0.35">
      <c r="B200" s="287"/>
      <c r="C200" s="287"/>
      <c r="D200" s="287"/>
      <c r="E200" s="287"/>
      <c r="F200" s="283"/>
      <c r="G200" s="296"/>
      <c r="H200" s="296"/>
      <c r="I200" s="296"/>
      <c r="J200" s="296"/>
      <c r="K200" s="296"/>
      <c r="L200" s="296"/>
      <c r="M200" s="296"/>
      <c r="N200" s="296"/>
      <c r="O200" s="296"/>
      <c r="P200" s="296"/>
      <c r="Q200" s="296"/>
      <c r="R200" s="296"/>
      <c r="S200" s="296"/>
      <c r="T200" s="296"/>
      <c r="U200" s="296"/>
      <c r="V200" s="296"/>
      <c r="W200" s="296"/>
      <c r="X200" s="296"/>
      <c r="Y200" s="296"/>
      <c r="Z200" s="296"/>
      <c r="AA200" s="296"/>
      <c r="AB200" s="281"/>
      <c r="AC200" s="281"/>
    </row>
    <row r="201" spans="2:29" x14ac:dyDescent="0.35">
      <c r="B201" s="287"/>
      <c r="C201" s="287"/>
      <c r="D201" s="287"/>
      <c r="E201" s="287"/>
      <c r="F201" s="283"/>
      <c r="G201" s="296"/>
      <c r="H201" s="296"/>
      <c r="I201" s="296"/>
      <c r="J201" s="296"/>
      <c r="K201" s="296"/>
      <c r="L201" s="296"/>
      <c r="M201" s="296"/>
      <c r="N201" s="296"/>
      <c r="O201" s="296"/>
      <c r="P201" s="296"/>
      <c r="Q201" s="296"/>
      <c r="R201" s="296"/>
      <c r="S201" s="296"/>
      <c r="T201" s="296"/>
      <c r="U201" s="296"/>
      <c r="V201" s="296"/>
      <c r="W201" s="296"/>
      <c r="X201" s="296"/>
      <c r="Y201" s="296"/>
      <c r="Z201" s="296"/>
      <c r="AA201" s="296"/>
      <c r="AB201" s="281"/>
      <c r="AC201" s="281"/>
    </row>
    <row r="202" spans="2:29" x14ac:dyDescent="0.35">
      <c r="B202" s="287"/>
      <c r="C202" s="287"/>
      <c r="D202" s="287"/>
      <c r="E202" s="287"/>
      <c r="F202" s="283"/>
      <c r="G202" s="296"/>
      <c r="H202" s="296"/>
      <c r="I202" s="296"/>
      <c r="J202" s="296"/>
      <c r="K202" s="296"/>
      <c r="L202" s="296"/>
      <c r="M202" s="296"/>
      <c r="N202" s="296"/>
      <c r="O202" s="296"/>
      <c r="P202" s="296"/>
      <c r="Q202" s="296"/>
      <c r="R202" s="296"/>
      <c r="S202" s="296"/>
      <c r="T202" s="296"/>
      <c r="U202" s="296"/>
      <c r="V202" s="296"/>
      <c r="W202" s="296"/>
      <c r="X202" s="296"/>
      <c r="Y202" s="296"/>
      <c r="Z202" s="296"/>
      <c r="AA202" s="296"/>
      <c r="AB202" s="281"/>
      <c r="AC202" s="281"/>
    </row>
    <row r="203" spans="2:29" x14ac:dyDescent="0.35">
      <c r="B203" s="287"/>
      <c r="C203" s="287"/>
      <c r="D203" s="287"/>
      <c r="E203" s="287"/>
      <c r="F203" s="283"/>
      <c r="G203" s="296"/>
      <c r="H203" s="296"/>
      <c r="I203" s="296"/>
      <c r="J203" s="296"/>
      <c r="K203" s="296"/>
      <c r="L203" s="296"/>
      <c r="M203" s="296"/>
      <c r="N203" s="296"/>
      <c r="O203" s="296"/>
      <c r="P203" s="296"/>
      <c r="Q203" s="296"/>
      <c r="R203" s="296"/>
      <c r="S203" s="296"/>
      <c r="T203" s="296"/>
      <c r="U203" s="296"/>
      <c r="V203" s="296"/>
      <c r="W203" s="296"/>
      <c r="X203" s="296"/>
      <c r="Y203" s="296"/>
      <c r="Z203" s="296"/>
      <c r="AA203" s="296"/>
      <c r="AB203" s="281"/>
      <c r="AC203" s="281"/>
    </row>
    <row r="204" spans="2:29" x14ac:dyDescent="0.35">
      <c r="B204" s="287"/>
      <c r="C204" s="287"/>
      <c r="D204" s="287"/>
      <c r="E204" s="287"/>
      <c r="F204" s="283"/>
      <c r="G204" s="296"/>
      <c r="H204" s="296"/>
      <c r="I204" s="296"/>
      <c r="J204" s="296"/>
      <c r="K204" s="296"/>
      <c r="L204" s="296"/>
      <c r="M204" s="296"/>
      <c r="N204" s="296"/>
      <c r="O204" s="296"/>
      <c r="P204" s="296"/>
      <c r="Q204" s="296"/>
      <c r="R204" s="296"/>
      <c r="S204" s="296"/>
      <c r="T204" s="296"/>
      <c r="U204" s="296"/>
      <c r="V204" s="296"/>
      <c r="W204" s="296"/>
      <c r="X204" s="296"/>
      <c r="Y204" s="296"/>
      <c r="Z204" s="296"/>
      <c r="AA204" s="296"/>
      <c r="AB204" s="281"/>
      <c r="AC204" s="281"/>
    </row>
    <row r="205" spans="2:29" x14ac:dyDescent="0.35">
      <c r="B205" s="287"/>
      <c r="C205" s="287"/>
      <c r="D205" s="287"/>
      <c r="E205" s="287"/>
      <c r="F205" s="283"/>
      <c r="G205" s="296"/>
      <c r="H205" s="296"/>
      <c r="I205" s="296"/>
      <c r="J205" s="296"/>
      <c r="K205" s="296"/>
      <c r="L205" s="296"/>
      <c r="M205" s="296"/>
      <c r="N205" s="296"/>
      <c r="O205" s="296"/>
      <c r="P205" s="296"/>
      <c r="Q205" s="296"/>
      <c r="R205" s="296"/>
      <c r="S205" s="296"/>
      <c r="T205" s="296"/>
      <c r="U205" s="296"/>
      <c r="V205" s="296"/>
      <c r="W205" s="296"/>
      <c r="X205" s="296"/>
      <c r="Y205" s="296"/>
      <c r="Z205" s="296"/>
      <c r="AA205" s="296"/>
      <c r="AB205" s="281"/>
      <c r="AC205" s="281"/>
    </row>
    <row r="206" spans="2:29" x14ac:dyDescent="0.35">
      <c r="B206" s="287"/>
      <c r="C206" s="287"/>
      <c r="D206" s="287"/>
      <c r="E206" s="287"/>
      <c r="F206" s="283"/>
      <c r="G206" s="296"/>
      <c r="H206" s="296"/>
      <c r="I206" s="296"/>
      <c r="J206" s="296"/>
      <c r="K206" s="296"/>
      <c r="L206" s="296"/>
      <c r="M206" s="296"/>
      <c r="N206" s="296"/>
      <c r="O206" s="296"/>
      <c r="P206" s="296"/>
      <c r="Q206" s="296"/>
      <c r="R206" s="296"/>
      <c r="S206" s="296"/>
      <c r="T206" s="296"/>
      <c r="U206" s="296"/>
      <c r="V206" s="296"/>
      <c r="W206" s="296"/>
      <c r="X206" s="296"/>
      <c r="Y206" s="296"/>
      <c r="Z206" s="296"/>
      <c r="AA206" s="296"/>
      <c r="AB206" s="281"/>
      <c r="AC206" s="281"/>
    </row>
    <row r="207" spans="2:29" x14ac:dyDescent="0.35">
      <c r="B207" s="287"/>
      <c r="C207" s="287"/>
      <c r="D207" s="287"/>
      <c r="E207" s="287"/>
      <c r="F207" s="283"/>
      <c r="G207" s="296"/>
      <c r="H207" s="296"/>
      <c r="I207" s="296"/>
      <c r="J207" s="296"/>
      <c r="K207" s="296"/>
      <c r="L207" s="296"/>
      <c r="M207" s="296"/>
      <c r="N207" s="296"/>
      <c r="O207" s="296"/>
      <c r="P207" s="296"/>
      <c r="Q207" s="296"/>
      <c r="R207" s="296"/>
      <c r="S207" s="296"/>
      <c r="T207" s="296"/>
      <c r="U207" s="296"/>
      <c r="V207" s="296"/>
      <c r="W207" s="296"/>
      <c r="X207" s="296"/>
      <c r="Y207" s="296"/>
      <c r="Z207" s="296"/>
      <c r="AA207" s="296"/>
      <c r="AB207" s="281"/>
      <c r="AC207" s="281"/>
    </row>
    <row r="208" spans="2:29" x14ac:dyDescent="0.35">
      <c r="B208" s="287"/>
      <c r="C208" s="287"/>
      <c r="D208" s="287"/>
      <c r="E208" s="287"/>
      <c r="F208" s="283"/>
      <c r="G208" s="296"/>
      <c r="H208" s="296"/>
      <c r="I208" s="296"/>
      <c r="J208" s="296"/>
      <c r="K208" s="296"/>
      <c r="L208" s="296"/>
      <c r="M208" s="296"/>
      <c r="N208" s="296"/>
      <c r="O208" s="296"/>
      <c r="P208" s="296"/>
      <c r="Q208" s="296"/>
      <c r="R208" s="296"/>
      <c r="S208" s="296"/>
      <c r="T208" s="296"/>
      <c r="U208" s="296"/>
      <c r="V208" s="296"/>
      <c r="W208" s="296"/>
      <c r="X208" s="296"/>
      <c r="Y208" s="296"/>
      <c r="Z208" s="296"/>
      <c r="AA208" s="296"/>
      <c r="AB208" s="281"/>
      <c r="AC208" s="281"/>
    </row>
    <row r="209" spans="2:29" x14ac:dyDescent="0.35">
      <c r="B209" s="287"/>
      <c r="C209" s="287"/>
      <c r="D209" s="287"/>
      <c r="E209" s="287"/>
      <c r="F209" s="283"/>
      <c r="G209" s="296"/>
      <c r="H209" s="296"/>
      <c r="I209" s="296"/>
      <c r="J209" s="296"/>
      <c r="K209" s="296"/>
      <c r="L209" s="296"/>
      <c r="M209" s="296"/>
      <c r="N209" s="296"/>
      <c r="O209" s="296"/>
      <c r="P209" s="296"/>
      <c r="Q209" s="296"/>
      <c r="R209" s="296"/>
      <c r="S209" s="296"/>
      <c r="T209" s="296"/>
      <c r="U209" s="296"/>
      <c r="V209" s="296"/>
      <c r="W209" s="296"/>
      <c r="X209" s="296"/>
      <c r="Y209" s="296"/>
      <c r="Z209" s="296"/>
      <c r="AA209" s="296"/>
      <c r="AB209" s="281"/>
      <c r="AC209" s="281"/>
    </row>
    <row r="210" spans="2:29" x14ac:dyDescent="0.35">
      <c r="B210" s="287"/>
      <c r="C210" s="287"/>
      <c r="D210" s="287"/>
      <c r="E210" s="287"/>
      <c r="F210" s="283"/>
      <c r="G210" s="296"/>
      <c r="H210" s="296"/>
      <c r="I210" s="296"/>
      <c r="J210" s="296"/>
      <c r="K210" s="296"/>
      <c r="L210" s="296"/>
      <c r="M210" s="296"/>
      <c r="N210" s="296"/>
      <c r="O210" s="296"/>
      <c r="P210" s="296"/>
      <c r="Q210" s="296"/>
      <c r="R210" s="296"/>
      <c r="S210" s="296"/>
      <c r="T210" s="296"/>
      <c r="U210" s="296"/>
      <c r="V210" s="296"/>
      <c r="W210" s="296"/>
      <c r="X210" s="296"/>
      <c r="Y210" s="296"/>
      <c r="Z210" s="296"/>
      <c r="AA210" s="296"/>
      <c r="AB210" s="281"/>
      <c r="AC210" s="281"/>
    </row>
    <row r="211" spans="2:29" x14ac:dyDescent="0.35">
      <c r="B211" s="287"/>
      <c r="C211" s="287"/>
      <c r="D211" s="287"/>
      <c r="E211" s="287"/>
      <c r="F211" s="283"/>
      <c r="G211" s="296"/>
      <c r="H211" s="296"/>
      <c r="I211" s="296"/>
      <c r="J211" s="296"/>
      <c r="K211" s="296"/>
      <c r="L211" s="296"/>
      <c r="M211" s="296"/>
      <c r="N211" s="296"/>
      <c r="O211" s="296"/>
      <c r="P211" s="296"/>
      <c r="Q211" s="296"/>
      <c r="R211" s="296"/>
      <c r="S211" s="296"/>
      <c r="T211" s="296"/>
      <c r="U211" s="296"/>
      <c r="V211" s="296"/>
      <c r="W211" s="296"/>
      <c r="X211" s="296"/>
      <c r="Y211" s="296"/>
      <c r="Z211" s="296"/>
      <c r="AA211" s="296"/>
      <c r="AB211" s="281"/>
      <c r="AC211" s="281"/>
    </row>
    <row r="212" spans="2:29" x14ac:dyDescent="0.35">
      <c r="B212" s="287"/>
      <c r="C212" s="287"/>
      <c r="D212" s="287"/>
      <c r="E212" s="287"/>
      <c r="F212" s="283"/>
      <c r="G212" s="296"/>
      <c r="H212" s="296"/>
      <c r="I212" s="296"/>
      <c r="J212" s="296"/>
      <c r="K212" s="296"/>
      <c r="L212" s="296"/>
      <c r="M212" s="296"/>
      <c r="N212" s="296"/>
      <c r="O212" s="296"/>
      <c r="P212" s="296"/>
      <c r="Q212" s="296"/>
      <c r="R212" s="296"/>
      <c r="S212" s="296"/>
      <c r="T212" s="296"/>
      <c r="U212" s="296"/>
      <c r="V212" s="296"/>
      <c r="W212" s="296"/>
      <c r="X212" s="296"/>
      <c r="Y212" s="296"/>
      <c r="Z212" s="296"/>
      <c r="AA212" s="296"/>
      <c r="AB212" s="281"/>
      <c r="AC212" s="281"/>
    </row>
    <row r="213" spans="2:29" x14ac:dyDescent="0.35">
      <c r="B213" s="287"/>
      <c r="C213" s="287"/>
      <c r="D213" s="287"/>
      <c r="E213" s="287"/>
      <c r="F213" s="283"/>
      <c r="G213" s="296"/>
      <c r="H213" s="296"/>
      <c r="I213" s="296"/>
      <c r="J213" s="296"/>
      <c r="K213" s="296"/>
      <c r="L213" s="296"/>
      <c r="M213" s="296"/>
      <c r="N213" s="296"/>
      <c r="O213" s="296"/>
      <c r="P213" s="296"/>
      <c r="Q213" s="296"/>
      <c r="R213" s="296"/>
      <c r="S213" s="296"/>
      <c r="T213" s="296"/>
      <c r="U213" s="296"/>
      <c r="V213" s="296"/>
      <c r="W213" s="296"/>
      <c r="X213" s="296"/>
      <c r="Y213" s="296"/>
      <c r="Z213" s="296"/>
      <c r="AA213" s="296"/>
      <c r="AB213" s="281"/>
      <c r="AC213" s="281"/>
    </row>
    <row r="214" spans="2:29" x14ac:dyDescent="0.35">
      <c r="B214" s="287"/>
      <c r="C214" s="287"/>
      <c r="D214" s="287"/>
      <c r="E214" s="287"/>
      <c r="F214" s="283"/>
      <c r="G214" s="296"/>
      <c r="H214" s="296"/>
      <c r="I214" s="296"/>
      <c r="J214" s="296"/>
      <c r="K214" s="296"/>
      <c r="L214" s="296"/>
      <c r="M214" s="296"/>
      <c r="N214" s="296"/>
      <c r="O214" s="296"/>
      <c r="P214" s="296"/>
      <c r="Q214" s="296"/>
      <c r="R214" s="296"/>
      <c r="S214" s="296"/>
      <c r="T214" s="296"/>
      <c r="U214" s="296"/>
      <c r="V214" s="296"/>
      <c r="W214" s="296"/>
      <c r="X214" s="296"/>
      <c r="Y214" s="296"/>
      <c r="Z214" s="296"/>
      <c r="AA214" s="296"/>
      <c r="AB214" s="281"/>
      <c r="AC214" s="281"/>
    </row>
    <row r="215" spans="2:29" x14ac:dyDescent="0.35">
      <c r="B215" s="287"/>
      <c r="C215" s="287"/>
      <c r="D215" s="287"/>
      <c r="E215" s="287"/>
      <c r="F215" s="283"/>
      <c r="G215" s="296"/>
      <c r="H215" s="296"/>
      <c r="I215" s="296"/>
      <c r="J215" s="296"/>
      <c r="K215" s="296"/>
      <c r="L215" s="296"/>
      <c r="M215" s="296"/>
      <c r="N215" s="296"/>
      <c r="O215" s="296"/>
      <c r="P215" s="296"/>
      <c r="Q215" s="296"/>
      <c r="R215" s="296"/>
      <c r="S215" s="296"/>
      <c r="T215" s="296"/>
      <c r="U215" s="296"/>
      <c r="V215" s="296"/>
      <c r="W215" s="296"/>
      <c r="X215" s="296"/>
      <c r="Y215" s="296"/>
      <c r="Z215" s="296"/>
      <c r="AA215" s="296"/>
      <c r="AB215" s="281"/>
      <c r="AC215" s="281"/>
    </row>
    <row r="216" spans="2:29" x14ac:dyDescent="0.35">
      <c r="B216" s="287"/>
      <c r="C216" s="287"/>
      <c r="D216" s="287"/>
      <c r="E216" s="287"/>
      <c r="F216" s="283"/>
      <c r="G216" s="296"/>
      <c r="H216" s="296"/>
      <c r="I216" s="296"/>
      <c r="J216" s="296"/>
      <c r="K216" s="296"/>
      <c r="L216" s="296"/>
      <c r="M216" s="296"/>
      <c r="N216" s="296"/>
      <c r="O216" s="296"/>
      <c r="P216" s="296"/>
      <c r="Q216" s="296"/>
      <c r="R216" s="296"/>
      <c r="S216" s="296"/>
      <c r="T216" s="296"/>
      <c r="U216" s="296"/>
      <c r="V216" s="296"/>
      <c r="W216" s="296"/>
      <c r="X216" s="296"/>
      <c r="Y216" s="296"/>
      <c r="Z216" s="296"/>
      <c r="AA216" s="296"/>
      <c r="AB216" s="281"/>
      <c r="AC216" s="281"/>
    </row>
    <row r="217" spans="2:29" x14ac:dyDescent="0.35">
      <c r="B217" s="287"/>
      <c r="C217" s="287"/>
      <c r="D217" s="287"/>
      <c r="E217" s="287"/>
      <c r="F217" s="283"/>
      <c r="G217" s="296"/>
      <c r="H217" s="296"/>
      <c r="I217" s="296"/>
      <c r="J217" s="296"/>
      <c r="K217" s="296"/>
      <c r="L217" s="296"/>
      <c r="M217" s="296"/>
      <c r="N217" s="296"/>
      <c r="O217" s="296"/>
      <c r="P217" s="296"/>
      <c r="Q217" s="296"/>
      <c r="R217" s="296"/>
      <c r="S217" s="296"/>
      <c r="T217" s="296"/>
      <c r="U217" s="296"/>
      <c r="V217" s="296"/>
      <c r="W217" s="296"/>
      <c r="X217" s="296"/>
      <c r="Y217" s="296"/>
      <c r="Z217" s="296"/>
      <c r="AA217" s="296"/>
      <c r="AB217" s="281"/>
      <c r="AC217" s="281"/>
    </row>
    <row r="218" spans="2:29" x14ac:dyDescent="0.35">
      <c r="B218" s="287"/>
      <c r="C218" s="287"/>
      <c r="D218" s="287"/>
      <c r="E218" s="287"/>
      <c r="F218" s="283"/>
      <c r="G218" s="296"/>
      <c r="H218" s="296"/>
      <c r="I218" s="296"/>
      <c r="J218" s="296"/>
      <c r="K218" s="296"/>
      <c r="L218" s="296"/>
      <c r="M218" s="296"/>
      <c r="N218" s="296"/>
      <c r="O218" s="296"/>
      <c r="P218" s="296"/>
      <c r="Q218" s="296"/>
      <c r="R218" s="296"/>
      <c r="S218" s="296"/>
      <c r="T218" s="296"/>
      <c r="U218" s="296"/>
      <c r="V218" s="296"/>
      <c r="W218" s="296"/>
      <c r="X218" s="296"/>
      <c r="Y218" s="296"/>
      <c r="Z218" s="296"/>
      <c r="AA218" s="296"/>
      <c r="AB218" s="281"/>
      <c r="AC218" s="281"/>
    </row>
    <row r="219" spans="2:29" x14ac:dyDescent="0.35">
      <c r="B219" s="287"/>
      <c r="C219" s="287"/>
      <c r="D219" s="287"/>
      <c r="E219" s="287"/>
      <c r="F219" s="283"/>
      <c r="G219" s="296"/>
      <c r="H219" s="296"/>
      <c r="I219" s="296"/>
      <c r="J219" s="296"/>
      <c r="K219" s="296"/>
      <c r="L219" s="296"/>
      <c r="M219" s="296"/>
      <c r="N219" s="296"/>
      <c r="O219" s="296"/>
      <c r="P219" s="296"/>
      <c r="Q219" s="296"/>
      <c r="R219" s="296"/>
      <c r="S219" s="296"/>
      <c r="T219" s="296"/>
      <c r="U219" s="296"/>
      <c r="V219" s="296"/>
      <c r="W219" s="296"/>
      <c r="X219" s="296"/>
      <c r="Y219" s="296"/>
      <c r="Z219" s="296"/>
      <c r="AA219" s="296"/>
      <c r="AB219" s="281"/>
      <c r="AC219" s="281"/>
    </row>
    <row r="220" spans="2:29" x14ac:dyDescent="0.35">
      <c r="B220" s="287"/>
      <c r="C220" s="287"/>
      <c r="D220" s="287"/>
      <c r="E220" s="287"/>
      <c r="F220" s="283"/>
      <c r="G220" s="296"/>
      <c r="H220" s="296"/>
      <c r="I220" s="296"/>
      <c r="J220" s="296"/>
      <c r="K220" s="296"/>
      <c r="L220" s="296"/>
      <c r="M220" s="296"/>
      <c r="N220" s="296"/>
      <c r="O220" s="296"/>
      <c r="P220" s="296"/>
      <c r="Q220" s="296"/>
      <c r="R220" s="296"/>
      <c r="S220" s="296"/>
      <c r="T220" s="296"/>
      <c r="U220" s="296"/>
      <c r="V220" s="296"/>
      <c r="W220" s="296"/>
      <c r="X220" s="296"/>
      <c r="Y220" s="296"/>
      <c r="Z220" s="296"/>
      <c r="AA220" s="296"/>
      <c r="AB220" s="281"/>
      <c r="AC220" s="281"/>
    </row>
    <row r="221" spans="2:29" x14ac:dyDescent="0.35">
      <c r="B221" s="287"/>
      <c r="C221" s="287"/>
      <c r="D221" s="287"/>
      <c r="E221" s="287"/>
      <c r="F221" s="283"/>
      <c r="G221" s="296"/>
      <c r="H221" s="296"/>
      <c r="I221" s="296"/>
      <c r="J221" s="296"/>
      <c r="K221" s="296"/>
      <c r="L221" s="296"/>
      <c r="M221" s="296"/>
      <c r="N221" s="296"/>
      <c r="O221" s="296"/>
      <c r="P221" s="296"/>
      <c r="Q221" s="296"/>
      <c r="R221" s="296"/>
      <c r="S221" s="296"/>
      <c r="T221" s="296"/>
      <c r="U221" s="296"/>
      <c r="V221" s="296"/>
      <c r="W221" s="296"/>
      <c r="X221" s="296"/>
      <c r="Y221" s="296"/>
      <c r="Z221" s="296"/>
      <c r="AA221" s="296"/>
      <c r="AB221" s="281"/>
      <c r="AC221" s="281"/>
    </row>
    <row r="222" spans="2:29" x14ac:dyDescent="0.35">
      <c r="B222" s="287"/>
      <c r="C222" s="287"/>
      <c r="D222" s="287"/>
      <c r="E222" s="287"/>
      <c r="F222" s="283"/>
      <c r="G222" s="296"/>
      <c r="H222" s="296"/>
      <c r="I222" s="296"/>
      <c r="J222" s="296"/>
      <c r="K222" s="296"/>
      <c r="L222" s="296"/>
      <c r="M222" s="296"/>
      <c r="N222" s="296"/>
      <c r="O222" s="296"/>
      <c r="P222" s="296"/>
      <c r="Q222" s="296"/>
      <c r="R222" s="296"/>
      <c r="S222" s="296"/>
      <c r="T222" s="296"/>
      <c r="U222" s="296"/>
      <c r="V222" s="296"/>
      <c r="W222" s="296"/>
      <c r="X222" s="296"/>
      <c r="Y222" s="296"/>
      <c r="Z222" s="296"/>
      <c r="AA222" s="296"/>
      <c r="AB222" s="281"/>
      <c r="AC222" s="281"/>
    </row>
    <row r="223" spans="2:29" x14ac:dyDescent="0.35">
      <c r="B223" s="287"/>
      <c r="C223" s="287"/>
      <c r="D223" s="287"/>
      <c r="E223" s="287"/>
      <c r="F223" s="283"/>
      <c r="G223" s="296"/>
      <c r="H223" s="296"/>
      <c r="I223" s="296"/>
      <c r="J223" s="296"/>
      <c r="K223" s="296"/>
      <c r="L223" s="296"/>
      <c r="M223" s="296"/>
      <c r="N223" s="296"/>
      <c r="O223" s="296"/>
      <c r="P223" s="296"/>
      <c r="Q223" s="296"/>
      <c r="R223" s="296"/>
      <c r="S223" s="296"/>
      <c r="T223" s="296"/>
      <c r="U223" s="296"/>
      <c r="V223" s="296"/>
      <c r="W223" s="296"/>
      <c r="X223" s="296"/>
      <c r="Y223" s="296"/>
      <c r="Z223" s="296"/>
      <c r="AA223" s="296"/>
      <c r="AB223" s="281"/>
      <c r="AC223" s="281"/>
    </row>
    <row r="224" spans="2:29" x14ac:dyDescent="0.35">
      <c r="B224" s="287"/>
      <c r="C224" s="287"/>
      <c r="D224" s="287"/>
      <c r="E224" s="287"/>
      <c r="F224" s="283"/>
      <c r="G224" s="296"/>
      <c r="H224" s="296"/>
      <c r="I224" s="296"/>
      <c r="J224" s="296"/>
      <c r="K224" s="296"/>
      <c r="L224" s="296"/>
      <c r="M224" s="296"/>
      <c r="N224" s="296"/>
      <c r="O224" s="296"/>
      <c r="P224" s="296"/>
      <c r="Q224" s="296"/>
      <c r="R224" s="296"/>
      <c r="S224" s="296"/>
      <c r="T224" s="296"/>
      <c r="U224" s="296"/>
      <c r="V224" s="296"/>
      <c r="W224" s="296"/>
      <c r="X224" s="296"/>
      <c r="Y224" s="296"/>
      <c r="Z224" s="296"/>
      <c r="AA224" s="296"/>
      <c r="AB224" s="281"/>
      <c r="AC224" s="281"/>
    </row>
    <row r="225" spans="2:29" x14ac:dyDescent="0.35">
      <c r="B225" s="287"/>
      <c r="C225" s="287"/>
      <c r="D225" s="287"/>
      <c r="E225" s="287"/>
      <c r="F225" s="283"/>
      <c r="G225" s="296"/>
      <c r="H225" s="296"/>
      <c r="I225" s="296"/>
      <c r="J225" s="296"/>
      <c r="K225" s="296"/>
      <c r="L225" s="296"/>
      <c r="M225" s="296"/>
      <c r="N225" s="296"/>
      <c r="O225" s="296"/>
      <c r="P225" s="296"/>
      <c r="Q225" s="296"/>
      <c r="R225" s="296"/>
      <c r="S225" s="296"/>
      <c r="T225" s="296"/>
      <c r="U225" s="296"/>
      <c r="V225" s="296"/>
      <c r="W225" s="296"/>
      <c r="X225" s="296"/>
      <c r="Y225" s="296"/>
      <c r="Z225" s="296"/>
      <c r="AA225" s="296"/>
      <c r="AB225" s="281"/>
      <c r="AC225" s="281"/>
    </row>
    <row r="226" spans="2:29" x14ac:dyDescent="0.35">
      <c r="B226" s="287"/>
      <c r="C226" s="287"/>
      <c r="D226" s="287"/>
      <c r="E226" s="287"/>
      <c r="F226" s="283"/>
      <c r="G226" s="296"/>
      <c r="H226" s="296"/>
      <c r="I226" s="296"/>
      <c r="J226" s="296"/>
      <c r="K226" s="296"/>
      <c r="L226" s="296"/>
      <c r="M226" s="296"/>
      <c r="N226" s="296"/>
      <c r="O226" s="296"/>
      <c r="P226" s="296"/>
      <c r="Q226" s="296"/>
      <c r="R226" s="296"/>
      <c r="S226" s="296"/>
      <c r="T226" s="296"/>
      <c r="U226" s="296"/>
      <c r="V226" s="296"/>
      <c r="W226" s="296"/>
      <c r="X226" s="296"/>
      <c r="Y226" s="296"/>
      <c r="Z226" s="296"/>
      <c r="AA226" s="296"/>
      <c r="AB226" s="281"/>
      <c r="AC226" s="281"/>
    </row>
    <row r="227" spans="2:29" x14ac:dyDescent="0.35">
      <c r="B227" s="287"/>
      <c r="C227" s="287"/>
      <c r="D227" s="287"/>
      <c r="E227" s="287"/>
      <c r="F227" s="283"/>
      <c r="G227" s="296"/>
      <c r="H227" s="296"/>
      <c r="I227" s="296"/>
      <c r="J227" s="296"/>
      <c r="K227" s="296"/>
      <c r="L227" s="296"/>
      <c r="M227" s="296"/>
      <c r="N227" s="296"/>
      <c r="O227" s="296"/>
      <c r="P227" s="296"/>
      <c r="Q227" s="296"/>
      <c r="R227" s="296"/>
      <c r="S227" s="296"/>
      <c r="T227" s="296"/>
      <c r="U227" s="296"/>
      <c r="V227" s="296"/>
      <c r="W227" s="296"/>
      <c r="X227" s="296"/>
      <c r="Y227" s="296"/>
      <c r="Z227" s="296"/>
      <c r="AA227" s="296"/>
      <c r="AB227" s="281"/>
      <c r="AC227" s="281"/>
    </row>
    <row r="228" spans="2:29" x14ac:dyDescent="0.35">
      <c r="B228" s="287"/>
      <c r="C228" s="287"/>
      <c r="D228" s="287"/>
      <c r="E228" s="287"/>
      <c r="F228" s="283"/>
      <c r="G228" s="296"/>
      <c r="H228" s="296"/>
      <c r="I228" s="296"/>
      <c r="J228" s="296"/>
      <c r="K228" s="296"/>
      <c r="L228" s="296"/>
      <c r="M228" s="296"/>
      <c r="N228" s="296"/>
      <c r="O228" s="296"/>
      <c r="P228" s="296"/>
      <c r="Q228" s="296"/>
      <c r="R228" s="296"/>
      <c r="S228" s="296"/>
      <c r="T228" s="296"/>
      <c r="U228" s="296"/>
      <c r="V228" s="296"/>
      <c r="W228" s="296"/>
      <c r="X228" s="296"/>
      <c r="Y228" s="296"/>
      <c r="Z228" s="296"/>
      <c r="AA228" s="296"/>
      <c r="AB228" s="281"/>
      <c r="AC228" s="281"/>
    </row>
    <row r="229" spans="2:29" x14ac:dyDescent="0.35">
      <c r="B229" s="287"/>
      <c r="C229" s="287"/>
      <c r="D229" s="287"/>
      <c r="E229" s="287"/>
      <c r="F229" s="283"/>
      <c r="G229" s="296"/>
      <c r="H229" s="296"/>
      <c r="I229" s="296"/>
      <c r="J229" s="296"/>
      <c r="K229" s="296"/>
      <c r="L229" s="296"/>
      <c r="M229" s="296"/>
      <c r="N229" s="296"/>
      <c r="O229" s="296"/>
      <c r="P229" s="296"/>
      <c r="Q229" s="296"/>
      <c r="R229" s="296"/>
      <c r="S229" s="296"/>
      <c r="T229" s="296"/>
      <c r="U229" s="296"/>
      <c r="V229" s="296"/>
      <c r="W229" s="296"/>
      <c r="X229" s="296"/>
      <c r="Y229" s="296"/>
      <c r="Z229" s="296"/>
      <c r="AA229" s="296"/>
      <c r="AB229" s="281"/>
      <c r="AC229" s="281"/>
    </row>
    <row r="230" spans="2:29" x14ac:dyDescent="0.35">
      <c r="B230" s="287"/>
      <c r="C230" s="287"/>
      <c r="D230" s="287"/>
      <c r="E230" s="287"/>
      <c r="F230" s="283"/>
      <c r="G230" s="296"/>
      <c r="H230" s="296"/>
      <c r="I230" s="296"/>
      <c r="J230" s="296"/>
      <c r="K230" s="296"/>
      <c r="L230" s="296"/>
      <c r="M230" s="296"/>
      <c r="N230" s="296"/>
      <c r="O230" s="296"/>
      <c r="P230" s="296"/>
      <c r="Q230" s="296"/>
      <c r="R230" s="296"/>
      <c r="S230" s="296"/>
      <c r="T230" s="296"/>
      <c r="U230" s="296"/>
      <c r="V230" s="296"/>
      <c r="W230" s="296"/>
      <c r="X230" s="296"/>
      <c r="Y230" s="296"/>
      <c r="Z230" s="296"/>
      <c r="AA230" s="296"/>
      <c r="AB230" s="281"/>
      <c r="AC230" s="281"/>
    </row>
    <row r="231" spans="2:29" x14ac:dyDescent="0.35">
      <c r="B231" s="287"/>
      <c r="C231" s="287"/>
      <c r="D231" s="287"/>
      <c r="E231" s="287"/>
      <c r="F231" s="283"/>
      <c r="G231" s="296"/>
      <c r="H231" s="296"/>
      <c r="I231" s="296"/>
      <c r="J231" s="296"/>
      <c r="K231" s="296"/>
      <c r="L231" s="296"/>
      <c r="M231" s="296"/>
      <c r="N231" s="296"/>
      <c r="O231" s="296"/>
      <c r="P231" s="296"/>
      <c r="Q231" s="296"/>
      <c r="R231" s="296"/>
      <c r="S231" s="296"/>
      <c r="T231" s="296"/>
      <c r="U231" s="296"/>
      <c r="V231" s="296"/>
      <c r="W231" s="296"/>
      <c r="X231" s="296"/>
      <c r="Y231" s="296"/>
      <c r="Z231" s="296"/>
      <c r="AA231" s="296"/>
      <c r="AB231" s="281"/>
      <c r="AC231" s="281"/>
    </row>
    <row r="232" spans="2:29" x14ac:dyDescent="0.35">
      <c r="B232" s="287"/>
      <c r="C232" s="287"/>
      <c r="D232" s="287"/>
      <c r="E232" s="287"/>
      <c r="F232" s="283"/>
      <c r="G232" s="296"/>
      <c r="H232" s="296"/>
      <c r="I232" s="296"/>
      <c r="J232" s="296"/>
      <c r="K232" s="296"/>
      <c r="L232" s="296"/>
      <c r="M232" s="296"/>
      <c r="N232" s="296"/>
      <c r="O232" s="296"/>
      <c r="P232" s="296"/>
      <c r="Q232" s="296"/>
      <c r="R232" s="296"/>
      <c r="S232" s="296"/>
      <c r="T232" s="296"/>
      <c r="U232" s="296"/>
      <c r="V232" s="296"/>
      <c r="W232" s="296"/>
      <c r="X232" s="296"/>
      <c r="Y232" s="296"/>
      <c r="Z232" s="296"/>
      <c r="AA232" s="296"/>
      <c r="AB232" s="281"/>
      <c r="AC232" s="281"/>
    </row>
    <row r="233" spans="2:29" x14ac:dyDescent="0.35">
      <c r="B233" s="287"/>
      <c r="C233" s="287"/>
      <c r="D233" s="287"/>
      <c r="E233" s="287"/>
      <c r="F233" s="283"/>
      <c r="G233" s="296"/>
      <c r="H233" s="296"/>
      <c r="I233" s="296"/>
      <c r="J233" s="296"/>
      <c r="K233" s="296"/>
      <c r="L233" s="296"/>
      <c r="M233" s="296"/>
      <c r="N233" s="296"/>
      <c r="O233" s="296"/>
      <c r="P233" s="296"/>
      <c r="Q233" s="296"/>
      <c r="R233" s="296"/>
      <c r="S233" s="296"/>
      <c r="T233" s="296"/>
      <c r="U233" s="296"/>
      <c r="V233" s="296"/>
      <c r="W233" s="296"/>
      <c r="X233" s="296"/>
      <c r="Y233" s="296"/>
      <c r="Z233" s="296"/>
      <c r="AA233" s="296"/>
      <c r="AB233" s="281"/>
      <c r="AC233" s="281"/>
    </row>
    <row r="234" spans="2:29" x14ac:dyDescent="0.35">
      <c r="B234" s="287"/>
      <c r="C234" s="287"/>
      <c r="D234" s="287"/>
      <c r="E234" s="287"/>
      <c r="F234" s="283"/>
      <c r="G234" s="296"/>
      <c r="H234" s="296"/>
      <c r="I234" s="296"/>
      <c r="J234" s="296"/>
      <c r="K234" s="296"/>
      <c r="L234" s="296"/>
      <c r="M234" s="296"/>
      <c r="N234" s="296"/>
      <c r="O234" s="296"/>
      <c r="P234" s="296"/>
      <c r="Q234" s="296"/>
      <c r="R234" s="296"/>
      <c r="S234" s="296"/>
      <c r="T234" s="296"/>
      <c r="U234" s="296"/>
      <c r="V234" s="296"/>
      <c r="W234" s="296"/>
      <c r="X234" s="296"/>
      <c r="Y234" s="296"/>
      <c r="Z234" s="296"/>
      <c r="AA234" s="296"/>
      <c r="AB234" s="281"/>
      <c r="AC234" s="281"/>
    </row>
    <row r="235" spans="2:29" x14ac:dyDescent="0.35">
      <c r="B235" s="287"/>
      <c r="C235" s="287"/>
      <c r="D235" s="287"/>
      <c r="E235" s="287"/>
      <c r="F235" s="283"/>
      <c r="G235" s="296"/>
      <c r="H235" s="296"/>
      <c r="I235" s="296"/>
      <c r="J235" s="296"/>
      <c r="K235" s="296"/>
      <c r="L235" s="296"/>
      <c r="M235" s="296"/>
      <c r="N235" s="296"/>
      <c r="O235" s="296"/>
      <c r="P235" s="296"/>
      <c r="Q235" s="296"/>
      <c r="R235" s="296"/>
      <c r="S235" s="296"/>
      <c r="T235" s="296"/>
      <c r="U235" s="296"/>
      <c r="V235" s="296"/>
      <c r="W235" s="296"/>
      <c r="X235" s="296"/>
      <c r="Y235" s="296"/>
      <c r="Z235" s="296"/>
      <c r="AA235" s="296"/>
      <c r="AB235" s="281"/>
      <c r="AC235" s="281"/>
    </row>
    <row r="236" spans="2:29" x14ac:dyDescent="0.35">
      <c r="B236" s="287"/>
      <c r="C236" s="287"/>
      <c r="D236" s="287"/>
      <c r="E236" s="287"/>
      <c r="F236" s="283"/>
      <c r="G236" s="296"/>
      <c r="H236" s="296"/>
      <c r="I236" s="296"/>
      <c r="J236" s="296"/>
      <c r="K236" s="296"/>
      <c r="L236" s="296"/>
      <c r="M236" s="296"/>
      <c r="N236" s="296"/>
      <c r="O236" s="296"/>
      <c r="P236" s="296"/>
      <c r="Q236" s="296"/>
      <c r="R236" s="296"/>
      <c r="S236" s="296"/>
      <c r="T236" s="296"/>
      <c r="U236" s="296"/>
      <c r="V236" s="296"/>
      <c r="W236" s="296"/>
      <c r="X236" s="296"/>
      <c r="Y236" s="296"/>
      <c r="Z236" s="296"/>
      <c r="AA236" s="296"/>
      <c r="AB236" s="281"/>
      <c r="AC236" s="281"/>
    </row>
    <row r="237" spans="2:29" x14ac:dyDescent="0.35">
      <c r="B237" s="287"/>
      <c r="C237" s="287"/>
      <c r="D237" s="287"/>
      <c r="E237" s="287"/>
      <c r="F237" s="283"/>
      <c r="G237" s="296"/>
      <c r="H237" s="296"/>
      <c r="I237" s="296"/>
      <c r="J237" s="296"/>
      <c r="K237" s="296"/>
      <c r="L237" s="296"/>
      <c r="M237" s="296"/>
      <c r="N237" s="296"/>
      <c r="O237" s="296"/>
      <c r="P237" s="296"/>
      <c r="Q237" s="296"/>
      <c r="R237" s="296"/>
      <c r="S237" s="296"/>
      <c r="T237" s="296"/>
      <c r="U237" s="296"/>
      <c r="V237" s="296"/>
      <c r="W237" s="296"/>
      <c r="X237" s="296"/>
      <c r="Y237" s="296"/>
      <c r="Z237" s="296"/>
      <c r="AA237" s="296"/>
      <c r="AB237" s="281"/>
      <c r="AC237" s="281"/>
    </row>
    <row r="238" spans="2:29" x14ac:dyDescent="0.35">
      <c r="B238" s="287"/>
      <c r="C238" s="287"/>
      <c r="D238" s="287"/>
      <c r="E238" s="287"/>
      <c r="F238" s="283"/>
      <c r="G238" s="296"/>
      <c r="H238" s="296"/>
      <c r="I238" s="296"/>
      <c r="J238" s="296"/>
      <c r="K238" s="296"/>
      <c r="L238" s="296"/>
      <c r="M238" s="296"/>
      <c r="N238" s="296"/>
      <c r="O238" s="296"/>
      <c r="P238" s="296"/>
      <c r="Q238" s="296"/>
      <c r="R238" s="296"/>
      <c r="S238" s="296"/>
      <c r="T238" s="296"/>
      <c r="U238" s="296"/>
      <c r="V238" s="296"/>
      <c r="W238" s="296"/>
      <c r="X238" s="296"/>
      <c r="Y238" s="296"/>
      <c r="Z238" s="296"/>
      <c r="AA238" s="296"/>
      <c r="AB238" s="281"/>
      <c r="AC238" s="281"/>
    </row>
    <row r="239" spans="2:29" x14ac:dyDescent="0.35">
      <c r="B239" s="287"/>
      <c r="C239" s="287"/>
      <c r="D239" s="287"/>
      <c r="E239" s="287"/>
      <c r="F239" s="283"/>
      <c r="G239" s="296"/>
      <c r="H239" s="296"/>
      <c r="I239" s="296"/>
      <c r="J239" s="296"/>
      <c r="K239" s="296"/>
      <c r="L239" s="296"/>
      <c r="M239" s="296"/>
      <c r="N239" s="296"/>
      <c r="O239" s="296"/>
      <c r="P239" s="296"/>
      <c r="Q239" s="296"/>
      <c r="R239" s="296"/>
      <c r="S239" s="296"/>
      <c r="T239" s="296"/>
      <c r="U239" s="296"/>
      <c r="V239" s="296"/>
      <c r="W239" s="296"/>
      <c r="X239" s="296"/>
      <c r="Y239" s="296"/>
      <c r="Z239" s="296"/>
      <c r="AA239" s="296"/>
      <c r="AB239" s="281"/>
      <c r="AC239" s="281"/>
    </row>
    <row r="240" spans="2:29" x14ac:dyDescent="0.35">
      <c r="B240" s="287"/>
      <c r="C240" s="287"/>
      <c r="D240" s="287"/>
      <c r="E240" s="287"/>
      <c r="F240" s="283"/>
      <c r="G240" s="296"/>
      <c r="H240" s="296"/>
      <c r="I240" s="296"/>
      <c r="J240" s="296"/>
      <c r="K240" s="296"/>
      <c r="L240" s="296"/>
      <c r="M240" s="296"/>
      <c r="N240" s="296"/>
      <c r="O240" s="296"/>
      <c r="P240" s="296"/>
      <c r="Q240" s="296"/>
      <c r="R240" s="296"/>
      <c r="S240" s="296"/>
      <c r="T240" s="296"/>
      <c r="U240" s="296"/>
      <c r="V240" s="296"/>
      <c r="W240" s="296"/>
      <c r="X240" s="296"/>
      <c r="Y240" s="296"/>
      <c r="Z240" s="296"/>
      <c r="AA240" s="296"/>
      <c r="AB240" s="281"/>
      <c r="AC240" s="281"/>
    </row>
    <row r="241" spans="2:29" x14ac:dyDescent="0.35">
      <c r="B241" s="287"/>
      <c r="C241" s="287"/>
      <c r="D241" s="287"/>
      <c r="E241" s="287"/>
      <c r="F241" s="283"/>
      <c r="G241" s="296"/>
      <c r="H241" s="296"/>
      <c r="I241" s="296"/>
      <c r="J241" s="296"/>
      <c r="K241" s="296"/>
      <c r="L241" s="296"/>
      <c r="M241" s="296"/>
      <c r="N241" s="296"/>
      <c r="O241" s="296"/>
      <c r="P241" s="296"/>
      <c r="Q241" s="296"/>
      <c r="R241" s="296"/>
      <c r="S241" s="296"/>
      <c r="T241" s="296"/>
      <c r="U241" s="296"/>
      <c r="V241" s="296"/>
      <c r="W241" s="296"/>
      <c r="X241" s="296"/>
      <c r="Y241" s="296"/>
      <c r="Z241" s="296"/>
      <c r="AA241" s="296"/>
      <c r="AB241" s="281"/>
      <c r="AC241" s="281"/>
    </row>
    <row r="242" spans="2:29" x14ac:dyDescent="0.35">
      <c r="B242" s="287"/>
      <c r="C242" s="287"/>
      <c r="D242" s="287"/>
      <c r="E242" s="287"/>
      <c r="F242" s="283"/>
      <c r="G242" s="296"/>
      <c r="H242" s="296"/>
      <c r="I242" s="296"/>
      <c r="J242" s="296"/>
      <c r="K242" s="296"/>
      <c r="L242" s="296"/>
      <c r="M242" s="296"/>
      <c r="N242" s="296"/>
      <c r="O242" s="296"/>
      <c r="P242" s="296"/>
      <c r="Q242" s="296"/>
      <c r="R242" s="296"/>
      <c r="S242" s="296"/>
      <c r="T242" s="296"/>
      <c r="U242" s="296"/>
      <c r="V242" s="296"/>
      <c r="W242" s="296"/>
      <c r="X242" s="296"/>
      <c r="Y242" s="296"/>
      <c r="Z242" s="296"/>
      <c r="AA242" s="296"/>
      <c r="AB242" s="281"/>
      <c r="AC242" s="281"/>
    </row>
    <row r="243" spans="2:29" x14ac:dyDescent="0.35">
      <c r="B243" s="287"/>
      <c r="C243" s="287"/>
      <c r="D243" s="287"/>
      <c r="E243" s="287"/>
      <c r="F243" s="283"/>
      <c r="G243" s="296"/>
      <c r="H243" s="296"/>
      <c r="I243" s="296"/>
      <c r="J243" s="296"/>
      <c r="K243" s="296"/>
      <c r="L243" s="296"/>
      <c r="M243" s="296"/>
      <c r="N243" s="296"/>
      <c r="O243" s="296"/>
      <c r="P243" s="296"/>
      <c r="Q243" s="296"/>
      <c r="R243" s="296"/>
      <c r="S243" s="296"/>
      <c r="T243" s="296"/>
      <c r="U243" s="296"/>
      <c r="V243" s="296"/>
      <c r="W243" s="296"/>
      <c r="X243" s="296"/>
      <c r="Y243" s="296"/>
      <c r="Z243" s="296"/>
      <c r="AA243" s="296"/>
      <c r="AB243" s="281"/>
      <c r="AC243" s="281"/>
    </row>
    <row r="244" spans="2:29" x14ac:dyDescent="0.35">
      <c r="B244" s="287"/>
      <c r="C244" s="287"/>
      <c r="D244" s="287"/>
      <c r="E244" s="287"/>
      <c r="F244" s="283"/>
      <c r="G244" s="296"/>
      <c r="H244" s="296"/>
      <c r="I244" s="296"/>
      <c r="J244" s="296"/>
      <c r="K244" s="296"/>
      <c r="L244" s="296"/>
      <c r="M244" s="296"/>
      <c r="N244" s="296"/>
      <c r="O244" s="296"/>
      <c r="P244" s="296"/>
      <c r="Q244" s="296"/>
      <c r="R244" s="296"/>
      <c r="S244" s="296"/>
      <c r="T244" s="296"/>
      <c r="U244" s="296"/>
      <c r="V244" s="296"/>
      <c r="W244" s="296"/>
      <c r="X244" s="296"/>
      <c r="Y244" s="296"/>
      <c r="Z244" s="296"/>
      <c r="AA244" s="296"/>
      <c r="AB244" s="281"/>
      <c r="AC244" s="281"/>
    </row>
    <row r="245" spans="2:29" x14ac:dyDescent="0.35">
      <c r="B245" s="287"/>
      <c r="C245" s="287"/>
      <c r="D245" s="287"/>
      <c r="E245" s="287"/>
      <c r="F245" s="283"/>
      <c r="G245" s="296"/>
      <c r="H245" s="296"/>
      <c r="I245" s="296"/>
      <c r="J245" s="296"/>
      <c r="K245" s="296"/>
      <c r="L245" s="296"/>
      <c r="M245" s="296"/>
      <c r="N245" s="296"/>
      <c r="O245" s="296"/>
      <c r="P245" s="296"/>
      <c r="Q245" s="296"/>
      <c r="R245" s="296"/>
      <c r="S245" s="296"/>
      <c r="T245" s="296"/>
      <c r="U245" s="296"/>
      <c r="V245" s="296"/>
      <c r="W245" s="296"/>
      <c r="X245" s="296"/>
      <c r="Y245" s="296"/>
      <c r="Z245" s="296"/>
      <c r="AA245" s="296"/>
      <c r="AB245" s="281"/>
      <c r="AC245" s="281"/>
    </row>
    <row r="246" spans="2:29" x14ac:dyDescent="0.35">
      <c r="B246" s="287"/>
      <c r="C246" s="287"/>
      <c r="D246" s="287"/>
      <c r="E246" s="287"/>
      <c r="F246" s="283"/>
      <c r="G246" s="296"/>
      <c r="H246" s="296"/>
      <c r="I246" s="296"/>
      <c r="J246" s="296"/>
      <c r="K246" s="296"/>
      <c r="L246" s="296"/>
      <c r="M246" s="296"/>
      <c r="N246" s="296"/>
      <c r="O246" s="296"/>
      <c r="P246" s="296"/>
      <c r="Q246" s="296"/>
      <c r="R246" s="296"/>
      <c r="S246" s="296"/>
      <c r="T246" s="296"/>
      <c r="U246" s="296"/>
      <c r="V246" s="296"/>
      <c r="W246" s="296"/>
      <c r="X246" s="296"/>
      <c r="Y246" s="296"/>
      <c r="Z246" s="296"/>
      <c r="AA246" s="296"/>
      <c r="AB246" s="281"/>
      <c r="AC246" s="281"/>
    </row>
    <row r="247" spans="2:29" x14ac:dyDescent="0.35">
      <c r="B247" s="287"/>
      <c r="C247" s="287"/>
      <c r="D247" s="287"/>
      <c r="E247" s="287"/>
      <c r="F247" s="283"/>
      <c r="G247" s="296"/>
      <c r="H247" s="296"/>
      <c r="I247" s="296"/>
      <c r="J247" s="296"/>
      <c r="K247" s="296"/>
      <c r="L247" s="296"/>
      <c r="M247" s="296"/>
      <c r="N247" s="296"/>
      <c r="O247" s="296"/>
      <c r="P247" s="296"/>
      <c r="Q247" s="296"/>
      <c r="R247" s="296"/>
      <c r="S247" s="296"/>
      <c r="T247" s="296"/>
      <c r="U247" s="296"/>
      <c r="V247" s="296"/>
      <c r="W247" s="296"/>
      <c r="X247" s="296"/>
      <c r="Y247" s="296"/>
      <c r="Z247" s="296"/>
      <c r="AA247" s="296"/>
      <c r="AB247" s="281"/>
      <c r="AC247" s="281"/>
    </row>
    <row r="248" spans="2:29" x14ac:dyDescent="0.35">
      <c r="B248" s="287"/>
      <c r="C248" s="287"/>
      <c r="D248" s="287"/>
      <c r="E248" s="287"/>
      <c r="F248" s="283"/>
      <c r="G248" s="296"/>
      <c r="H248" s="296"/>
      <c r="I248" s="296"/>
      <c r="J248" s="296"/>
      <c r="K248" s="296"/>
      <c r="L248" s="296"/>
      <c r="M248" s="296"/>
      <c r="N248" s="296"/>
      <c r="O248" s="296"/>
      <c r="P248" s="296"/>
      <c r="Q248" s="296"/>
      <c r="R248" s="296"/>
      <c r="S248" s="296"/>
      <c r="T248" s="296"/>
      <c r="U248" s="296"/>
      <c r="V248" s="296"/>
      <c r="W248" s="296"/>
      <c r="X248" s="296"/>
      <c r="Y248" s="296"/>
      <c r="Z248" s="296"/>
      <c r="AA248" s="296"/>
      <c r="AB248" s="281"/>
      <c r="AC248" s="281"/>
    </row>
    <row r="249" spans="2:29" x14ac:dyDescent="0.35">
      <c r="B249" s="287"/>
      <c r="C249" s="287"/>
      <c r="D249" s="287"/>
      <c r="E249" s="287"/>
      <c r="F249" s="283"/>
      <c r="G249" s="296"/>
      <c r="H249" s="296"/>
      <c r="I249" s="296"/>
      <c r="J249" s="296"/>
      <c r="K249" s="296"/>
      <c r="L249" s="296"/>
      <c r="M249" s="296"/>
      <c r="N249" s="296"/>
      <c r="O249" s="296"/>
      <c r="P249" s="296"/>
      <c r="Q249" s="296"/>
      <c r="R249" s="296"/>
      <c r="S249" s="296"/>
      <c r="T249" s="296"/>
      <c r="U249" s="296"/>
      <c r="V249" s="296"/>
      <c r="W249" s="296"/>
      <c r="X249" s="296"/>
      <c r="Y249" s="296"/>
      <c r="Z249" s="296"/>
      <c r="AA249" s="296"/>
      <c r="AB249" s="281"/>
      <c r="AC249" s="281"/>
    </row>
    <row r="250" spans="2:29" x14ac:dyDescent="0.35">
      <c r="B250" s="287"/>
      <c r="C250" s="287"/>
      <c r="D250" s="287"/>
      <c r="E250" s="287"/>
      <c r="F250" s="283"/>
      <c r="G250" s="296"/>
      <c r="H250" s="296"/>
      <c r="I250" s="296"/>
      <c r="J250" s="296"/>
      <c r="K250" s="296"/>
      <c r="L250" s="296"/>
      <c r="M250" s="296"/>
      <c r="N250" s="296"/>
      <c r="O250" s="296"/>
      <c r="P250" s="296"/>
      <c r="Q250" s="296"/>
      <c r="R250" s="296"/>
      <c r="S250" s="296"/>
      <c r="T250" s="296"/>
      <c r="U250" s="296"/>
      <c r="V250" s="296"/>
      <c r="W250" s="296"/>
      <c r="X250" s="296"/>
      <c r="Y250" s="296"/>
      <c r="Z250" s="296"/>
      <c r="AA250" s="296"/>
      <c r="AB250" s="281"/>
      <c r="AC250" s="281"/>
    </row>
    <row r="251" spans="2:29" x14ac:dyDescent="0.35">
      <c r="B251" s="287"/>
      <c r="C251" s="287"/>
      <c r="D251" s="287"/>
      <c r="E251" s="287"/>
      <c r="F251" s="283"/>
      <c r="G251" s="296"/>
      <c r="H251" s="296"/>
      <c r="I251" s="296"/>
      <c r="J251" s="296"/>
      <c r="K251" s="296"/>
      <c r="L251" s="296"/>
      <c r="M251" s="296"/>
      <c r="N251" s="296"/>
      <c r="O251" s="296"/>
      <c r="P251" s="296"/>
      <c r="Q251" s="296"/>
      <c r="R251" s="296"/>
      <c r="S251" s="296"/>
      <c r="T251" s="296"/>
      <c r="U251" s="296"/>
      <c r="V251" s="296"/>
      <c r="W251" s="296"/>
      <c r="X251" s="296"/>
      <c r="Y251" s="296"/>
      <c r="Z251" s="296"/>
      <c r="AA251" s="296"/>
      <c r="AB251" s="281"/>
      <c r="AC251" s="281"/>
    </row>
    <row r="252" spans="2:29" x14ac:dyDescent="0.35">
      <c r="B252" s="287"/>
      <c r="C252" s="287"/>
      <c r="D252" s="287"/>
      <c r="E252" s="287"/>
      <c r="F252" s="283"/>
      <c r="G252" s="296"/>
      <c r="H252" s="296"/>
      <c r="I252" s="296"/>
      <c r="J252" s="296"/>
      <c r="K252" s="296"/>
      <c r="L252" s="296"/>
      <c r="M252" s="296"/>
      <c r="N252" s="296"/>
      <c r="O252" s="296"/>
      <c r="P252" s="296"/>
      <c r="Q252" s="296"/>
      <c r="R252" s="296"/>
      <c r="S252" s="296"/>
      <c r="T252" s="296"/>
      <c r="U252" s="296"/>
      <c r="V252" s="296"/>
      <c r="W252" s="296"/>
      <c r="X252" s="296"/>
      <c r="Y252" s="296"/>
      <c r="Z252" s="296"/>
      <c r="AA252" s="296"/>
      <c r="AB252" s="281"/>
      <c r="AC252" s="281"/>
    </row>
    <row r="253" spans="2:29" x14ac:dyDescent="0.35">
      <c r="B253" s="287"/>
      <c r="C253" s="287"/>
      <c r="D253" s="287"/>
      <c r="E253" s="287"/>
      <c r="F253" s="283"/>
      <c r="G253" s="296"/>
      <c r="H253" s="296"/>
      <c r="I253" s="296"/>
      <c r="J253" s="296"/>
      <c r="K253" s="296"/>
      <c r="L253" s="296"/>
      <c r="M253" s="296"/>
      <c r="N253" s="296"/>
      <c r="O253" s="296"/>
      <c r="P253" s="296"/>
      <c r="Q253" s="296"/>
      <c r="R253" s="296"/>
      <c r="S253" s="296"/>
      <c r="T253" s="296"/>
      <c r="U253" s="296"/>
      <c r="V253" s="296"/>
      <c r="W253" s="296"/>
      <c r="X253" s="296"/>
      <c r="Y253" s="296"/>
      <c r="Z253" s="296"/>
      <c r="AA253" s="296"/>
      <c r="AB253" s="281"/>
      <c r="AC253" s="281"/>
    </row>
    <row r="254" spans="2:29" x14ac:dyDescent="0.35">
      <c r="B254" s="287"/>
      <c r="C254" s="287"/>
      <c r="D254" s="287"/>
      <c r="E254" s="287"/>
      <c r="F254" s="283"/>
      <c r="G254" s="296"/>
      <c r="H254" s="296"/>
      <c r="I254" s="296"/>
      <c r="J254" s="296"/>
      <c r="K254" s="296"/>
      <c r="L254" s="296"/>
      <c r="M254" s="296"/>
      <c r="N254" s="296"/>
      <c r="O254" s="296"/>
      <c r="P254" s="296"/>
      <c r="Q254" s="296"/>
      <c r="R254" s="296"/>
      <c r="S254" s="296"/>
      <c r="T254" s="296"/>
      <c r="U254" s="296"/>
      <c r="V254" s="296"/>
      <c r="W254" s="296"/>
      <c r="X254" s="296"/>
      <c r="Y254" s="296"/>
      <c r="Z254" s="296"/>
      <c r="AA254" s="296"/>
      <c r="AB254" s="281"/>
      <c r="AC254" s="281"/>
    </row>
    <row r="255" spans="2:29" x14ac:dyDescent="0.35">
      <c r="B255" s="287"/>
      <c r="C255" s="287"/>
      <c r="D255" s="287"/>
      <c r="E255" s="287"/>
      <c r="F255" s="283"/>
      <c r="G255" s="296"/>
      <c r="H255" s="296"/>
      <c r="I255" s="296"/>
      <c r="J255" s="296"/>
      <c r="K255" s="296"/>
      <c r="L255" s="296"/>
      <c r="M255" s="296"/>
      <c r="N255" s="296"/>
      <c r="O255" s="296"/>
      <c r="P255" s="296"/>
      <c r="Q255" s="296"/>
      <c r="R255" s="296"/>
      <c r="S255" s="296"/>
      <c r="T255" s="296"/>
      <c r="U255" s="296"/>
      <c r="V255" s="296"/>
      <c r="W255" s="296"/>
      <c r="X255" s="296"/>
      <c r="Y255" s="296"/>
      <c r="Z255" s="296"/>
      <c r="AA255" s="296"/>
      <c r="AB255" s="281"/>
      <c r="AC255" s="281"/>
    </row>
    <row r="256" spans="2:29" x14ac:dyDescent="0.35">
      <c r="B256" s="287"/>
      <c r="C256" s="287"/>
      <c r="D256" s="287"/>
      <c r="E256" s="287"/>
      <c r="F256" s="283"/>
      <c r="G256" s="296"/>
      <c r="H256" s="296"/>
      <c r="I256" s="296"/>
      <c r="J256" s="296"/>
      <c r="K256" s="296"/>
      <c r="L256" s="296"/>
      <c r="M256" s="296"/>
      <c r="N256" s="296"/>
      <c r="O256" s="296"/>
      <c r="P256" s="296"/>
      <c r="Q256" s="296"/>
      <c r="R256" s="296"/>
      <c r="S256" s="296"/>
      <c r="T256" s="296"/>
      <c r="U256" s="296"/>
      <c r="V256" s="296"/>
      <c r="W256" s="296"/>
      <c r="X256" s="296"/>
      <c r="Y256" s="296"/>
      <c r="Z256" s="296"/>
      <c r="AA256" s="296"/>
      <c r="AB256" s="281"/>
      <c r="AC256" s="281"/>
    </row>
    <row r="257" spans="2:29" x14ac:dyDescent="0.35">
      <c r="B257" s="287"/>
      <c r="C257" s="287"/>
      <c r="D257" s="287"/>
      <c r="E257" s="287"/>
      <c r="F257" s="283"/>
      <c r="G257" s="296"/>
      <c r="H257" s="296"/>
      <c r="I257" s="296"/>
      <c r="J257" s="296"/>
      <c r="K257" s="296"/>
      <c r="L257" s="296"/>
      <c r="M257" s="296"/>
      <c r="N257" s="296"/>
      <c r="O257" s="296"/>
      <c r="P257" s="296"/>
      <c r="Q257" s="296"/>
      <c r="R257" s="296"/>
      <c r="S257" s="296"/>
      <c r="T257" s="296"/>
      <c r="U257" s="296"/>
      <c r="V257" s="296"/>
      <c r="W257" s="296"/>
      <c r="X257" s="296"/>
      <c r="Y257" s="296"/>
      <c r="Z257" s="296"/>
      <c r="AA257" s="296"/>
      <c r="AB257" s="281"/>
      <c r="AC257" s="281"/>
    </row>
    <row r="258" spans="2:29" x14ac:dyDescent="0.35">
      <c r="B258" s="287"/>
      <c r="C258" s="287"/>
      <c r="D258" s="287"/>
      <c r="E258" s="287"/>
      <c r="F258" s="283"/>
      <c r="G258" s="296"/>
      <c r="H258" s="296"/>
      <c r="I258" s="296"/>
      <c r="J258" s="296"/>
      <c r="K258" s="296"/>
      <c r="L258" s="296"/>
      <c r="M258" s="296"/>
      <c r="N258" s="296"/>
      <c r="O258" s="296"/>
      <c r="P258" s="296"/>
      <c r="Q258" s="296"/>
      <c r="R258" s="296"/>
      <c r="S258" s="296"/>
      <c r="T258" s="296"/>
      <c r="U258" s="296"/>
      <c r="V258" s="296"/>
      <c r="W258" s="296"/>
      <c r="X258" s="296"/>
      <c r="Y258" s="296"/>
      <c r="Z258" s="296"/>
      <c r="AA258" s="296"/>
      <c r="AB258" s="281"/>
      <c r="AC258" s="281"/>
    </row>
    <row r="259" spans="2:29" x14ac:dyDescent="0.35">
      <c r="B259" s="287"/>
      <c r="C259" s="287"/>
      <c r="D259" s="287"/>
      <c r="E259" s="287"/>
      <c r="F259" s="283"/>
      <c r="G259" s="296"/>
      <c r="H259" s="296"/>
      <c r="I259" s="296"/>
      <c r="J259" s="296"/>
      <c r="K259" s="296"/>
      <c r="L259" s="296"/>
      <c r="M259" s="296"/>
      <c r="N259" s="296"/>
      <c r="O259" s="296"/>
      <c r="P259" s="296"/>
      <c r="Q259" s="296"/>
      <c r="R259" s="296"/>
      <c r="S259" s="296"/>
      <c r="T259" s="296"/>
      <c r="U259" s="296"/>
      <c r="V259" s="296"/>
      <c r="W259" s="296"/>
      <c r="X259" s="296"/>
      <c r="Y259" s="296"/>
      <c r="Z259" s="296"/>
      <c r="AA259" s="296"/>
      <c r="AB259" s="281"/>
      <c r="AC259" s="281"/>
    </row>
    <row r="260" spans="2:29" x14ac:dyDescent="0.35">
      <c r="B260" s="287"/>
      <c r="C260" s="287"/>
      <c r="D260" s="287"/>
      <c r="E260" s="287"/>
      <c r="F260" s="283"/>
      <c r="G260" s="296"/>
      <c r="H260" s="296"/>
      <c r="I260" s="296"/>
      <c r="J260" s="296"/>
      <c r="K260" s="296"/>
      <c r="L260" s="296"/>
      <c r="M260" s="296"/>
      <c r="N260" s="296"/>
      <c r="O260" s="296"/>
      <c r="P260" s="296"/>
      <c r="Q260" s="296"/>
      <c r="R260" s="296"/>
      <c r="S260" s="296"/>
      <c r="T260" s="296"/>
      <c r="U260" s="296"/>
      <c r="V260" s="296"/>
      <c r="W260" s="296"/>
      <c r="X260" s="296"/>
      <c r="Y260" s="296"/>
      <c r="Z260" s="296"/>
      <c r="AA260" s="296"/>
      <c r="AB260" s="281"/>
      <c r="AC260" s="281"/>
    </row>
    <row r="261" spans="2:29" x14ac:dyDescent="0.35">
      <c r="B261" s="287"/>
      <c r="C261" s="287"/>
      <c r="D261" s="287"/>
      <c r="E261" s="287"/>
      <c r="F261" s="283"/>
      <c r="G261" s="296"/>
      <c r="H261" s="296"/>
      <c r="I261" s="296"/>
      <c r="J261" s="296"/>
      <c r="K261" s="296"/>
      <c r="L261" s="296"/>
      <c r="M261" s="296"/>
      <c r="N261" s="296"/>
      <c r="O261" s="296"/>
      <c r="P261" s="296"/>
      <c r="Q261" s="296"/>
      <c r="R261" s="296"/>
      <c r="S261" s="296"/>
      <c r="T261" s="296"/>
      <c r="U261" s="296"/>
      <c r="V261" s="296"/>
      <c r="W261" s="296"/>
      <c r="X261" s="296"/>
      <c r="Y261" s="296"/>
      <c r="Z261" s="296"/>
      <c r="AA261" s="296"/>
      <c r="AB261" s="281"/>
      <c r="AC261" s="281"/>
    </row>
    <row r="262" spans="2:29" x14ac:dyDescent="0.35">
      <c r="B262" s="287"/>
      <c r="C262" s="287"/>
      <c r="D262" s="287"/>
      <c r="E262" s="287"/>
      <c r="F262" s="283"/>
      <c r="G262" s="296"/>
      <c r="H262" s="296"/>
      <c r="I262" s="296"/>
      <c r="J262" s="296"/>
      <c r="K262" s="296"/>
      <c r="L262" s="296"/>
      <c r="M262" s="296"/>
      <c r="N262" s="296"/>
      <c r="O262" s="296"/>
      <c r="P262" s="296"/>
      <c r="Q262" s="296"/>
      <c r="R262" s="296"/>
      <c r="S262" s="296"/>
      <c r="T262" s="296"/>
      <c r="U262" s="296"/>
      <c r="V262" s="296"/>
      <c r="W262" s="296"/>
      <c r="X262" s="296"/>
      <c r="Y262" s="296"/>
      <c r="Z262" s="296"/>
      <c r="AA262" s="296"/>
      <c r="AB262" s="281"/>
      <c r="AC262" s="281"/>
    </row>
    <row r="263" spans="2:29" x14ac:dyDescent="0.35">
      <c r="B263" s="287"/>
      <c r="C263" s="287"/>
      <c r="D263" s="287"/>
      <c r="E263" s="287"/>
      <c r="F263" s="283"/>
      <c r="G263" s="296"/>
      <c r="H263" s="296"/>
      <c r="I263" s="296"/>
      <c r="J263" s="296"/>
      <c r="K263" s="296"/>
      <c r="L263" s="296"/>
      <c r="M263" s="296"/>
      <c r="N263" s="296"/>
      <c r="O263" s="296"/>
      <c r="P263" s="296"/>
      <c r="Q263" s="296"/>
      <c r="R263" s="296"/>
      <c r="S263" s="296"/>
      <c r="T263" s="296"/>
      <c r="U263" s="296"/>
      <c r="V263" s="296"/>
      <c r="W263" s="296"/>
      <c r="X263" s="296"/>
      <c r="Y263" s="296"/>
      <c r="Z263" s="296"/>
      <c r="AA263" s="296"/>
      <c r="AB263" s="281"/>
      <c r="AC263" s="281"/>
    </row>
    <row r="264" spans="2:29" x14ac:dyDescent="0.35">
      <c r="B264" s="287"/>
      <c r="C264" s="287"/>
      <c r="D264" s="287"/>
      <c r="E264" s="287"/>
      <c r="F264" s="283"/>
      <c r="G264" s="296"/>
      <c r="H264" s="296"/>
      <c r="I264" s="296"/>
      <c r="J264" s="296"/>
      <c r="K264" s="296"/>
      <c r="L264" s="296"/>
      <c r="M264" s="296"/>
      <c r="N264" s="296"/>
      <c r="O264" s="296"/>
      <c r="P264" s="296"/>
      <c r="Q264" s="296"/>
      <c r="R264" s="296"/>
      <c r="S264" s="296"/>
      <c r="T264" s="296"/>
      <c r="U264" s="296"/>
      <c r="V264" s="296"/>
      <c r="W264" s="296"/>
      <c r="X264" s="296"/>
      <c r="Y264" s="296"/>
      <c r="Z264" s="296"/>
      <c r="AA264" s="296"/>
      <c r="AB264" s="281"/>
      <c r="AC264" s="281"/>
    </row>
    <row r="265" spans="2:29" x14ac:dyDescent="0.35">
      <c r="B265" s="287"/>
      <c r="C265" s="287"/>
      <c r="D265" s="287"/>
      <c r="E265" s="287"/>
      <c r="F265" s="283"/>
      <c r="G265" s="296"/>
      <c r="H265" s="296"/>
      <c r="I265" s="296"/>
      <c r="J265" s="296"/>
      <c r="K265" s="296"/>
      <c r="L265" s="296"/>
      <c r="M265" s="296"/>
      <c r="N265" s="296"/>
      <c r="O265" s="296"/>
      <c r="P265" s="296"/>
      <c r="Q265" s="296"/>
      <c r="R265" s="296"/>
      <c r="S265" s="296"/>
      <c r="T265" s="296"/>
      <c r="U265" s="296"/>
      <c r="V265" s="296"/>
      <c r="W265" s="296"/>
      <c r="X265" s="296"/>
      <c r="Y265" s="296"/>
      <c r="Z265" s="296"/>
      <c r="AA265" s="296"/>
      <c r="AB265" s="281"/>
      <c r="AC265" s="281"/>
    </row>
  </sheetData>
  <autoFilter ref="A3:AC104" xr:uid="{12822729-B04E-4A34-B197-434989B11FF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87954-376F-45C2-81B3-1C4307E73121}">
  <dimension ref="B2:E5"/>
  <sheetViews>
    <sheetView workbookViewId="0">
      <selection activeCell="C5" sqref="C5"/>
    </sheetView>
  </sheetViews>
  <sheetFormatPr defaultRowHeight="14.5" x14ac:dyDescent="0.35"/>
  <cols>
    <col min="2" max="2" width="11.7265625" bestFit="1" customWidth="1"/>
  </cols>
  <sheetData>
    <row r="2" spans="2:5" x14ac:dyDescent="0.35">
      <c r="B2" t="s">
        <v>258</v>
      </c>
      <c r="C2" s="16">
        <v>2697</v>
      </c>
    </row>
    <row r="3" spans="2:5" x14ac:dyDescent="0.35">
      <c r="B3" t="s">
        <v>515</v>
      </c>
      <c r="C3" s="16">
        <v>450</v>
      </c>
    </row>
    <row r="4" spans="2:5" x14ac:dyDescent="0.35">
      <c r="B4" t="s">
        <v>516</v>
      </c>
      <c r="C4" s="16">
        <v>500</v>
      </c>
    </row>
    <row r="5" spans="2:5" x14ac:dyDescent="0.35">
      <c r="C5" s="16">
        <f>SUM(C2:C4)</f>
        <v>3647</v>
      </c>
      <c r="E5">
        <f>C5/(20*8.5)</f>
        <v>21.452941176470588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28313-9C88-4430-A06F-BB282E504BD9}">
  <dimension ref="A1:P41"/>
  <sheetViews>
    <sheetView topLeftCell="A6" zoomScale="70" zoomScaleNormal="70" workbookViewId="0">
      <selection activeCell="B10" sqref="B10:C10"/>
    </sheetView>
  </sheetViews>
  <sheetFormatPr defaultRowHeight="14.5" x14ac:dyDescent="0.35"/>
  <cols>
    <col min="1" max="1" width="43.6328125" bestFit="1" customWidth="1"/>
    <col min="2" max="2" width="8" bestFit="1" customWidth="1"/>
    <col min="3" max="3" width="43" customWidth="1"/>
    <col min="4" max="4" width="21.36328125" customWidth="1"/>
    <col min="5" max="5" width="90.453125" customWidth="1"/>
    <col min="6" max="6" width="11.1796875" customWidth="1"/>
    <col min="7" max="7" width="5.81640625" bestFit="1" customWidth="1"/>
    <col min="8" max="8" width="11.1796875" bestFit="1" customWidth="1"/>
    <col min="9" max="9" width="9.453125" bestFit="1" customWidth="1"/>
    <col min="10" max="10" width="6.81640625" bestFit="1" customWidth="1"/>
    <col min="11" max="11" width="13.1796875" customWidth="1"/>
    <col min="12" max="12" width="17" bestFit="1" customWidth="1"/>
    <col min="13" max="13" width="16.453125" customWidth="1"/>
    <col min="14" max="14" width="14.453125" bestFit="1" customWidth="1"/>
    <col min="15" max="15" width="137.81640625" bestFit="1" customWidth="1"/>
  </cols>
  <sheetData>
    <row r="1" spans="1:16" ht="15.5" x14ac:dyDescent="0.35">
      <c r="A1" s="189" t="s">
        <v>0</v>
      </c>
      <c r="B1" s="190" t="s">
        <v>1</v>
      </c>
      <c r="C1" s="189" t="s">
        <v>2</v>
      </c>
      <c r="D1" s="189" t="s">
        <v>3</v>
      </c>
    </row>
    <row r="2" spans="1:16" x14ac:dyDescent="0.35">
      <c r="A2" s="57" t="s">
        <v>4</v>
      </c>
      <c r="B2" s="58">
        <f>C2*$B$5/$C$5</f>
        <v>215.74399999999997</v>
      </c>
      <c r="C2" s="101">
        <v>0.08</v>
      </c>
      <c r="D2" s="57"/>
      <c r="E2" s="368" t="s">
        <v>501</v>
      </c>
      <c r="F2" s="369">
        <f>B10/(12*20)</f>
        <v>11.236666666666666</v>
      </c>
    </row>
    <row r="3" spans="1:16" x14ac:dyDescent="0.35">
      <c r="A3" s="60" t="s">
        <v>5</v>
      </c>
      <c r="B3" s="58">
        <f t="shared" ref="B3:B8" si="0">C3*$B$5/$C$5</f>
        <v>269.68</v>
      </c>
      <c r="C3" s="101">
        <v>0.1</v>
      </c>
      <c r="D3" s="57" t="s">
        <v>514</v>
      </c>
    </row>
    <row r="4" spans="1:16" x14ac:dyDescent="0.35">
      <c r="A4" s="60" t="s">
        <v>8</v>
      </c>
      <c r="B4" s="58">
        <f t="shared" si="0"/>
        <v>323.61599999999993</v>
      </c>
      <c r="C4" s="101">
        <v>0.12</v>
      </c>
      <c r="D4" s="57"/>
    </row>
    <row r="5" spans="1:16" x14ac:dyDescent="0.35">
      <c r="A5" s="57" t="s">
        <v>502</v>
      </c>
      <c r="B5" s="272">
        <f>SUM(N15:N37)</f>
        <v>1348.3999999999999</v>
      </c>
      <c r="C5" s="101">
        <v>0.5</v>
      </c>
      <c r="D5" s="57"/>
    </row>
    <row r="6" spans="1:16" x14ac:dyDescent="0.35">
      <c r="A6" s="57" t="s">
        <v>11</v>
      </c>
      <c r="B6" s="58">
        <f t="shared" si="0"/>
        <v>323.61599999999993</v>
      </c>
      <c r="C6" s="101">
        <v>0.12</v>
      </c>
      <c r="D6" s="57"/>
    </row>
    <row r="7" spans="1:16" x14ac:dyDescent="0.35">
      <c r="A7" s="57" t="s">
        <v>14</v>
      </c>
      <c r="B7" s="58">
        <f t="shared" si="0"/>
        <v>134.84</v>
      </c>
      <c r="C7" s="101">
        <v>0.05</v>
      </c>
      <c r="D7" s="57"/>
    </row>
    <row r="8" spans="1:16" x14ac:dyDescent="0.35">
      <c r="A8" s="57" t="s">
        <v>475</v>
      </c>
      <c r="B8" s="58">
        <f t="shared" si="0"/>
        <v>80.903999999999982</v>
      </c>
      <c r="C8" s="101">
        <v>0.03</v>
      </c>
      <c r="D8" s="57"/>
    </row>
    <row r="9" spans="1:16" x14ac:dyDescent="0.35">
      <c r="A9" s="57"/>
      <c r="B9" s="58"/>
      <c r="C9" s="270"/>
      <c r="D9" s="57"/>
    </row>
    <row r="10" spans="1:16" ht="26" x14ac:dyDescent="0.35">
      <c r="A10" s="63" t="s">
        <v>21</v>
      </c>
      <c r="B10" s="385">
        <f>SUM(B2:B9)</f>
        <v>2696.7999999999997</v>
      </c>
      <c r="C10" s="385"/>
      <c r="D10" s="59"/>
      <c r="E10" s="379">
        <f>2697/(20*12)</f>
        <v>11.237500000000001</v>
      </c>
    </row>
    <row r="12" spans="1:16" ht="15" thickBot="1" x14ac:dyDescent="0.4">
      <c r="C12" s="367"/>
    </row>
    <row r="13" spans="1:16" ht="15" thickBot="1" x14ac:dyDescent="0.4">
      <c r="F13" s="386" t="s">
        <v>500</v>
      </c>
      <c r="G13" s="387"/>
      <c r="H13" s="388"/>
      <c r="I13" s="389" t="s">
        <v>478</v>
      </c>
      <c r="J13" s="390"/>
      <c r="K13" s="391"/>
      <c r="L13" s="392" t="s">
        <v>21</v>
      </c>
      <c r="M13" s="394" t="s">
        <v>458</v>
      </c>
      <c r="N13" s="396" t="s">
        <v>22</v>
      </c>
      <c r="O13" s="380" t="s">
        <v>3</v>
      </c>
    </row>
    <row r="14" spans="1:16" ht="15" thickBot="1" x14ac:dyDescent="0.4">
      <c r="A14" s="42" t="s">
        <v>23</v>
      </c>
      <c r="B14" s="42" t="s">
        <v>24</v>
      </c>
      <c r="C14" s="32" t="s">
        <v>25</v>
      </c>
      <c r="D14" s="38" t="s">
        <v>26</v>
      </c>
      <c r="E14" s="33" t="s">
        <v>511</v>
      </c>
      <c r="F14" s="361" t="s">
        <v>28</v>
      </c>
      <c r="G14" s="362" t="s">
        <v>29</v>
      </c>
      <c r="H14" s="363" t="s">
        <v>30</v>
      </c>
      <c r="I14" s="49" t="s">
        <v>28</v>
      </c>
      <c r="J14" s="50" t="s">
        <v>29</v>
      </c>
      <c r="K14" s="51" t="s">
        <v>30</v>
      </c>
      <c r="L14" s="393"/>
      <c r="M14" s="395"/>
      <c r="N14" s="397"/>
      <c r="O14" s="381"/>
      <c r="P14" s="16" t="s">
        <v>499</v>
      </c>
    </row>
    <row r="15" spans="1:16" x14ac:dyDescent="0.35">
      <c r="A15" s="67" t="s">
        <v>31</v>
      </c>
      <c r="B15" s="67" t="s">
        <v>477</v>
      </c>
      <c r="C15" s="68" t="s">
        <v>484</v>
      </c>
      <c r="D15" s="371">
        <v>56</v>
      </c>
      <c r="E15" s="359" t="s">
        <v>482</v>
      </c>
      <c r="F15" s="107">
        <v>0.3</v>
      </c>
      <c r="G15" s="80">
        <v>0.4</v>
      </c>
      <c r="H15" s="81">
        <v>0.3</v>
      </c>
      <c r="I15" s="73">
        <v>1</v>
      </c>
      <c r="J15" s="73">
        <v>2</v>
      </c>
      <c r="K15" s="73">
        <v>3</v>
      </c>
      <c r="L15" s="74">
        <f>(D15*F15*I15+D15*G15*J15+D15*H15*K15)</f>
        <v>112.00000000000001</v>
      </c>
      <c r="M15" s="98">
        <v>0.4</v>
      </c>
      <c r="N15" s="74">
        <f t="shared" ref="N15:N16" si="1">L15*(1-M15)</f>
        <v>67.2</v>
      </c>
      <c r="O15" s="353" t="s">
        <v>503</v>
      </c>
      <c r="P15" s="16">
        <f>N15/D15</f>
        <v>1.2</v>
      </c>
    </row>
    <row r="16" spans="1:16" x14ac:dyDescent="0.35">
      <c r="A16" s="375" t="s">
        <v>94</v>
      </c>
      <c r="B16" s="375" t="s">
        <v>94</v>
      </c>
      <c r="C16" s="376" t="s">
        <v>480</v>
      </c>
      <c r="D16" s="372">
        <v>168</v>
      </c>
      <c r="E16" s="359" t="s">
        <v>481</v>
      </c>
      <c r="F16" s="106">
        <v>0.3</v>
      </c>
      <c r="G16" s="70">
        <v>0.4</v>
      </c>
      <c r="H16" s="71">
        <v>0.3</v>
      </c>
      <c r="I16" s="73">
        <v>1.5</v>
      </c>
      <c r="J16" s="73">
        <v>2</v>
      </c>
      <c r="K16" s="73">
        <v>3.5</v>
      </c>
      <c r="L16" s="66">
        <f t="shared" ref="L16:L32" si="2">(D16*F16*I16+D16*G16*J16+D16*H16*K16)</f>
        <v>386.4</v>
      </c>
      <c r="M16" s="99">
        <v>0.2</v>
      </c>
      <c r="N16" s="66">
        <f t="shared" si="1"/>
        <v>309.12</v>
      </c>
      <c r="O16" s="354" t="s">
        <v>504</v>
      </c>
      <c r="P16" s="16">
        <f t="shared" ref="P16:P24" si="3">N16/D16</f>
        <v>1.84</v>
      </c>
    </row>
    <row r="17" spans="1:16" x14ac:dyDescent="0.35">
      <c r="A17" s="151" t="s">
        <v>31</v>
      </c>
      <c r="B17" s="151" t="s">
        <v>477</v>
      </c>
      <c r="C17" s="76" t="s">
        <v>483</v>
      </c>
      <c r="D17" s="373">
        <v>56</v>
      </c>
      <c r="E17" s="360" t="s">
        <v>485</v>
      </c>
      <c r="F17" s="155">
        <v>0.3</v>
      </c>
      <c r="G17" s="156">
        <v>0.4</v>
      </c>
      <c r="H17" s="157">
        <v>0.3</v>
      </c>
      <c r="I17" s="159">
        <v>2</v>
      </c>
      <c r="J17" s="159">
        <v>3</v>
      </c>
      <c r="K17" s="159">
        <v>4</v>
      </c>
      <c r="L17" s="160">
        <f t="shared" si="2"/>
        <v>168</v>
      </c>
      <c r="M17" s="161">
        <v>0.4</v>
      </c>
      <c r="N17" s="160">
        <f>L17*(1-M17)</f>
        <v>100.8</v>
      </c>
      <c r="O17" s="354" t="s">
        <v>503</v>
      </c>
      <c r="P17" s="16">
        <f t="shared" si="3"/>
        <v>1.8</v>
      </c>
    </row>
    <row r="18" spans="1:16" x14ac:dyDescent="0.35">
      <c r="A18" s="75" t="s">
        <v>31</v>
      </c>
      <c r="B18" s="75" t="s">
        <v>477</v>
      </c>
      <c r="C18" s="378" t="s">
        <v>486</v>
      </c>
      <c r="D18" s="374">
        <v>196</v>
      </c>
      <c r="E18" s="359" t="s">
        <v>487</v>
      </c>
      <c r="F18" s="106">
        <v>0.3</v>
      </c>
      <c r="G18" s="70">
        <v>0.4</v>
      </c>
      <c r="H18" s="71">
        <v>0.3</v>
      </c>
      <c r="I18" s="73">
        <v>2</v>
      </c>
      <c r="J18" s="73">
        <v>2.5</v>
      </c>
      <c r="K18" s="73">
        <v>3</v>
      </c>
      <c r="L18" s="66">
        <f t="shared" si="2"/>
        <v>490</v>
      </c>
      <c r="M18" s="99">
        <v>0.4</v>
      </c>
      <c r="N18" s="66">
        <f t="shared" ref="N18:N24" si="4">L18*(1-M18)</f>
        <v>294</v>
      </c>
      <c r="O18" s="354" t="s">
        <v>479</v>
      </c>
      <c r="P18" s="16">
        <f t="shared" si="3"/>
        <v>1.5</v>
      </c>
    </row>
    <row r="19" spans="1:16" x14ac:dyDescent="0.35">
      <c r="A19" s="75" t="s">
        <v>31</v>
      </c>
      <c r="B19" s="75" t="s">
        <v>477</v>
      </c>
      <c r="C19" s="76" t="s">
        <v>488</v>
      </c>
      <c r="D19" s="374">
        <v>78</v>
      </c>
      <c r="E19" s="359" t="s">
        <v>507</v>
      </c>
      <c r="F19" s="106">
        <v>0.3</v>
      </c>
      <c r="G19" s="70">
        <v>0.4</v>
      </c>
      <c r="H19" s="71">
        <v>0.3</v>
      </c>
      <c r="I19" s="73">
        <v>2</v>
      </c>
      <c r="J19" s="73">
        <v>4</v>
      </c>
      <c r="K19" s="73">
        <v>6</v>
      </c>
      <c r="L19" s="66">
        <f t="shared" si="2"/>
        <v>312</v>
      </c>
      <c r="M19" s="99">
        <v>0.4</v>
      </c>
      <c r="N19" s="66">
        <f t="shared" si="4"/>
        <v>187.2</v>
      </c>
      <c r="O19" s="354" t="s">
        <v>479</v>
      </c>
      <c r="P19" s="16">
        <f t="shared" si="3"/>
        <v>2.4</v>
      </c>
    </row>
    <row r="20" spans="1:16" x14ac:dyDescent="0.35">
      <c r="A20" s="75" t="s">
        <v>31</v>
      </c>
      <c r="B20" s="75" t="s">
        <v>477</v>
      </c>
      <c r="C20" s="76" t="s">
        <v>489</v>
      </c>
      <c r="D20" s="374">
        <v>8</v>
      </c>
      <c r="E20" s="359" t="s">
        <v>490</v>
      </c>
      <c r="F20" s="106">
        <v>0.3</v>
      </c>
      <c r="G20" s="70">
        <v>0.4</v>
      </c>
      <c r="H20" s="71">
        <v>0.3</v>
      </c>
      <c r="I20" s="73">
        <v>1.5</v>
      </c>
      <c r="J20" s="73">
        <v>2</v>
      </c>
      <c r="K20" s="73">
        <v>3</v>
      </c>
      <c r="L20" s="66">
        <f t="shared" si="2"/>
        <v>17.2</v>
      </c>
      <c r="M20" s="99">
        <v>0.4</v>
      </c>
      <c r="N20" s="66">
        <f t="shared" si="4"/>
        <v>10.319999999999999</v>
      </c>
      <c r="O20" s="354" t="s">
        <v>479</v>
      </c>
      <c r="P20" s="16">
        <f t="shared" si="3"/>
        <v>1.2899999999999998</v>
      </c>
    </row>
    <row r="21" spans="1:16" x14ac:dyDescent="0.35">
      <c r="A21" s="75" t="s">
        <v>31</v>
      </c>
      <c r="B21" s="75" t="s">
        <v>477</v>
      </c>
      <c r="C21" s="76" t="s">
        <v>491</v>
      </c>
      <c r="D21" s="374">
        <v>56</v>
      </c>
      <c r="E21" s="359" t="s">
        <v>492</v>
      </c>
      <c r="F21" s="106">
        <v>0.3</v>
      </c>
      <c r="G21" s="70">
        <v>0.4</v>
      </c>
      <c r="H21" s="71">
        <v>0.3</v>
      </c>
      <c r="I21" s="73">
        <v>1</v>
      </c>
      <c r="J21" s="73">
        <v>2.5</v>
      </c>
      <c r="K21" s="73">
        <v>4</v>
      </c>
      <c r="L21" s="66">
        <f t="shared" si="2"/>
        <v>140</v>
      </c>
      <c r="M21" s="99">
        <v>0</v>
      </c>
      <c r="N21" s="66">
        <f t="shared" si="4"/>
        <v>140</v>
      </c>
      <c r="O21" s="354"/>
      <c r="P21" s="16">
        <f t="shared" si="3"/>
        <v>2.5</v>
      </c>
    </row>
    <row r="22" spans="1:16" x14ac:dyDescent="0.35">
      <c r="A22" s="75" t="s">
        <v>31</v>
      </c>
      <c r="B22" s="75" t="s">
        <v>477</v>
      </c>
      <c r="C22" s="76" t="s">
        <v>494</v>
      </c>
      <c r="D22" s="366">
        <f>SUM(D15:D21)*0.2</f>
        <v>123.60000000000001</v>
      </c>
      <c r="E22" s="359" t="s">
        <v>495</v>
      </c>
      <c r="F22" s="106">
        <v>0.3</v>
      </c>
      <c r="G22" s="70">
        <v>0.4</v>
      </c>
      <c r="H22" s="71">
        <v>0.3</v>
      </c>
      <c r="I22" s="73">
        <v>0.5</v>
      </c>
      <c r="J22" s="73">
        <v>1</v>
      </c>
      <c r="K22" s="73">
        <v>1.5</v>
      </c>
      <c r="L22" s="66">
        <f t="shared" si="2"/>
        <v>123.6</v>
      </c>
      <c r="M22" s="99">
        <v>0</v>
      </c>
      <c r="N22" s="66">
        <f t="shared" si="4"/>
        <v>123.6</v>
      </c>
      <c r="O22" s="354"/>
      <c r="P22" s="16">
        <f t="shared" si="3"/>
        <v>0.99999999999999989</v>
      </c>
    </row>
    <row r="23" spans="1:16" x14ac:dyDescent="0.35">
      <c r="A23" s="75" t="s">
        <v>31</v>
      </c>
      <c r="B23" s="75" t="s">
        <v>477</v>
      </c>
      <c r="C23" s="377" t="s">
        <v>512</v>
      </c>
      <c r="D23" s="79">
        <v>1</v>
      </c>
      <c r="E23" s="359" t="s">
        <v>506</v>
      </c>
      <c r="F23" s="106">
        <v>0</v>
      </c>
      <c r="G23" s="70">
        <v>1</v>
      </c>
      <c r="H23" s="71">
        <v>0</v>
      </c>
      <c r="I23" s="73">
        <v>0</v>
      </c>
      <c r="J23" s="73">
        <v>30</v>
      </c>
      <c r="K23" s="73">
        <v>0</v>
      </c>
      <c r="L23" s="66">
        <f t="shared" si="2"/>
        <v>30</v>
      </c>
      <c r="M23" s="99">
        <v>0.3</v>
      </c>
      <c r="N23" s="66">
        <f t="shared" si="4"/>
        <v>21</v>
      </c>
      <c r="O23" s="354" t="s">
        <v>498</v>
      </c>
      <c r="P23" s="16">
        <f t="shared" si="3"/>
        <v>21</v>
      </c>
    </row>
    <row r="24" spans="1:16" ht="15" thickBot="1" x14ac:dyDescent="0.4">
      <c r="A24" s="75" t="s">
        <v>31</v>
      </c>
      <c r="B24" s="75" t="s">
        <v>477</v>
      </c>
      <c r="C24" s="76" t="s">
        <v>496</v>
      </c>
      <c r="D24" s="79">
        <v>1</v>
      </c>
      <c r="E24" s="359" t="s">
        <v>496</v>
      </c>
      <c r="F24" s="106">
        <v>0</v>
      </c>
      <c r="G24" s="70">
        <v>1</v>
      </c>
      <c r="H24" s="71">
        <v>0</v>
      </c>
      <c r="I24" s="73">
        <v>0</v>
      </c>
      <c r="J24" s="73">
        <v>16</v>
      </c>
      <c r="K24" s="73">
        <v>0</v>
      </c>
      <c r="L24" s="66">
        <f t="shared" si="2"/>
        <v>16</v>
      </c>
      <c r="M24" s="100">
        <v>0.5</v>
      </c>
      <c r="N24" s="66">
        <f t="shared" si="4"/>
        <v>8</v>
      </c>
      <c r="O24" s="354" t="s">
        <v>497</v>
      </c>
      <c r="P24" s="16">
        <f t="shared" si="3"/>
        <v>8</v>
      </c>
    </row>
    <row r="25" spans="1:16" x14ac:dyDescent="0.35">
      <c r="A25" s="67" t="s">
        <v>31</v>
      </c>
      <c r="B25" s="103" t="s">
        <v>477</v>
      </c>
      <c r="C25" s="68" t="s">
        <v>493</v>
      </c>
      <c r="D25" s="69">
        <v>1</v>
      </c>
      <c r="E25" s="68" t="s">
        <v>493</v>
      </c>
      <c r="F25" s="107">
        <v>0</v>
      </c>
      <c r="G25" s="80">
        <v>1</v>
      </c>
      <c r="H25" s="81">
        <v>0</v>
      </c>
      <c r="I25" s="82">
        <v>0</v>
      </c>
      <c r="J25" s="83">
        <v>10</v>
      </c>
      <c r="K25" s="83">
        <v>0</v>
      </c>
      <c r="L25" s="74">
        <f t="shared" si="2"/>
        <v>10</v>
      </c>
      <c r="M25" s="98">
        <v>0</v>
      </c>
      <c r="N25" s="74">
        <f>L25*(1-M25)</f>
        <v>10</v>
      </c>
      <c r="O25" s="353"/>
    </row>
    <row r="26" spans="1:16" x14ac:dyDescent="0.35">
      <c r="A26" s="375" t="s">
        <v>94</v>
      </c>
      <c r="B26" s="375" t="s">
        <v>94</v>
      </c>
      <c r="C26" s="377" t="s">
        <v>513</v>
      </c>
      <c r="D26" s="79">
        <v>1</v>
      </c>
      <c r="E26" s="359" t="s">
        <v>505</v>
      </c>
      <c r="F26" s="106">
        <v>0</v>
      </c>
      <c r="G26" s="70">
        <v>1</v>
      </c>
      <c r="H26" s="71">
        <v>0</v>
      </c>
      <c r="I26" s="73">
        <v>0</v>
      </c>
      <c r="J26" s="73">
        <v>150</v>
      </c>
      <c r="K26" s="73">
        <v>0</v>
      </c>
      <c r="L26" s="66">
        <v>15</v>
      </c>
      <c r="M26" s="99">
        <v>0</v>
      </c>
      <c r="N26" s="370">
        <f>L26*(1-M26)</f>
        <v>15</v>
      </c>
      <c r="O26" s="354"/>
    </row>
    <row r="27" spans="1:16" x14ac:dyDescent="0.35">
      <c r="A27" s="75" t="s">
        <v>31</v>
      </c>
      <c r="B27" s="75" t="s">
        <v>477</v>
      </c>
      <c r="C27" s="76" t="s">
        <v>508</v>
      </c>
      <c r="D27" s="79">
        <v>224</v>
      </c>
      <c r="E27" s="359" t="s">
        <v>509</v>
      </c>
      <c r="F27" s="106">
        <v>0.3</v>
      </c>
      <c r="G27" s="70">
        <v>0.4</v>
      </c>
      <c r="H27" s="71">
        <v>0.3</v>
      </c>
      <c r="I27" s="73">
        <v>0.25</v>
      </c>
      <c r="J27" s="73">
        <v>1</v>
      </c>
      <c r="K27" s="73">
        <v>1.5</v>
      </c>
      <c r="L27" s="66">
        <f t="shared" si="2"/>
        <v>207.20000000000002</v>
      </c>
      <c r="M27" s="99">
        <v>0.7</v>
      </c>
      <c r="N27" s="370">
        <f>L27*(1-M27)</f>
        <v>62.160000000000011</v>
      </c>
      <c r="O27" s="354" t="s">
        <v>510</v>
      </c>
    </row>
    <row r="28" spans="1:16" x14ac:dyDescent="0.35">
      <c r="A28" s="75"/>
      <c r="B28" s="102"/>
      <c r="C28" s="76"/>
      <c r="D28" s="79"/>
      <c r="E28" s="359"/>
      <c r="F28" s="106">
        <v>0.3</v>
      </c>
      <c r="G28" s="70">
        <v>0.4</v>
      </c>
      <c r="H28" s="71">
        <v>0.3</v>
      </c>
      <c r="I28" s="73">
        <v>1.5</v>
      </c>
      <c r="J28" s="73">
        <v>2</v>
      </c>
      <c r="K28" s="73">
        <v>3</v>
      </c>
      <c r="L28" s="66">
        <f t="shared" si="2"/>
        <v>0</v>
      </c>
      <c r="M28" s="99">
        <v>0</v>
      </c>
      <c r="N28" s="66">
        <f t="shared" ref="N28:N32" si="5">L28*(1-M28)</f>
        <v>0</v>
      </c>
      <c r="O28" s="354"/>
    </row>
    <row r="29" spans="1:16" x14ac:dyDescent="0.35">
      <c r="A29" s="75"/>
      <c r="B29" s="102"/>
      <c r="C29" s="76"/>
      <c r="D29" s="79"/>
      <c r="E29" s="359"/>
      <c r="F29" s="106">
        <v>0.3</v>
      </c>
      <c r="G29" s="70">
        <v>0.4</v>
      </c>
      <c r="H29" s="71">
        <v>0.3</v>
      </c>
      <c r="I29" s="73">
        <v>1.5</v>
      </c>
      <c r="J29" s="73">
        <v>2</v>
      </c>
      <c r="K29" s="73">
        <v>3</v>
      </c>
      <c r="L29" s="66">
        <f t="shared" si="2"/>
        <v>0</v>
      </c>
      <c r="M29" s="99">
        <v>0</v>
      </c>
      <c r="N29" s="66">
        <f t="shared" si="5"/>
        <v>0</v>
      </c>
      <c r="O29" s="354"/>
    </row>
    <row r="30" spans="1:16" x14ac:dyDescent="0.35">
      <c r="A30" s="75"/>
      <c r="B30" s="102"/>
      <c r="C30" s="76"/>
      <c r="D30" s="79"/>
      <c r="E30" s="359"/>
      <c r="F30" s="106">
        <v>0.3</v>
      </c>
      <c r="G30" s="70">
        <v>0.4</v>
      </c>
      <c r="H30" s="71">
        <v>0.3</v>
      </c>
      <c r="I30" s="73">
        <v>1.5</v>
      </c>
      <c r="J30" s="73">
        <v>2</v>
      </c>
      <c r="K30" s="73">
        <v>3</v>
      </c>
      <c r="L30" s="66">
        <f t="shared" si="2"/>
        <v>0</v>
      </c>
      <c r="M30" s="99">
        <v>0</v>
      </c>
      <c r="N30" s="66">
        <f t="shared" si="5"/>
        <v>0</v>
      </c>
      <c r="O30" s="354"/>
    </row>
    <row r="31" spans="1:16" x14ac:dyDescent="0.35">
      <c r="A31" s="75"/>
      <c r="B31" s="102"/>
      <c r="C31" s="76"/>
      <c r="D31" s="79"/>
      <c r="E31" s="359"/>
      <c r="F31" s="106">
        <v>0.3</v>
      </c>
      <c r="G31" s="70">
        <v>0.4</v>
      </c>
      <c r="H31" s="71">
        <v>0.3</v>
      </c>
      <c r="I31" s="73">
        <v>1.5</v>
      </c>
      <c r="J31" s="73">
        <v>2</v>
      </c>
      <c r="K31" s="73">
        <v>3</v>
      </c>
      <c r="L31" s="66">
        <f t="shared" si="2"/>
        <v>0</v>
      </c>
      <c r="M31" s="99">
        <v>0</v>
      </c>
      <c r="N31" s="66">
        <f t="shared" si="5"/>
        <v>0</v>
      </c>
      <c r="O31" s="354"/>
    </row>
    <row r="32" spans="1:16" ht="15" thickBot="1" x14ac:dyDescent="0.4">
      <c r="A32" s="75"/>
      <c r="B32" s="84"/>
      <c r="C32" s="85"/>
      <c r="D32" s="364"/>
      <c r="E32" s="365"/>
      <c r="F32" s="106">
        <v>0.3</v>
      </c>
      <c r="G32" s="70">
        <v>0.4</v>
      </c>
      <c r="H32" s="71">
        <v>0.3</v>
      </c>
      <c r="I32" s="73">
        <v>1.5</v>
      </c>
      <c r="J32" s="73">
        <v>2</v>
      </c>
      <c r="K32" s="73">
        <v>3</v>
      </c>
      <c r="L32" s="90">
        <f t="shared" si="2"/>
        <v>0</v>
      </c>
      <c r="M32" s="100">
        <v>0</v>
      </c>
      <c r="N32" s="66">
        <f t="shared" si="5"/>
        <v>0</v>
      </c>
      <c r="O32" s="354"/>
    </row>
    <row r="33" spans="1:15" x14ac:dyDescent="0.35">
      <c r="A33" s="119"/>
      <c r="B33" s="119"/>
      <c r="C33" s="120"/>
      <c r="D33" s="121"/>
      <c r="E33" s="122"/>
      <c r="F33" s="123"/>
      <c r="G33" s="123"/>
      <c r="H33" s="124"/>
      <c r="I33" s="125"/>
      <c r="J33" s="126"/>
      <c r="K33" s="127"/>
      <c r="L33" s="128"/>
      <c r="M33" s="129"/>
      <c r="N33" s="128"/>
      <c r="O33" s="382"/>
    </row>
    <row r="34" spans="1:15" x14ac:dyDescent="0.35">
      <c r="A34" s="130"/>
      <c r="B34" s="130"/>
      <c r="C34" s="131"/>
      <c r="D34" s="132"/>
      <c r="E34" s="122"/>
      <c r="F34" s="133"/>
      <c r="G34" s="133"/>
      <c r="H34" s="134"/>
      <c r="I34" s="135"/>
      <c r="J34" s="136"/>
      <c r="K34" s="137"/>
      <c r="L34" s="138"/>
      <c r="M34" s="139"/>
      <c r="N34" s="138"/>
      <c r="O34" s="383"/>
    </row>
    <row r="35" spans="1:15" x14ac:dyDescent="0.35">
      <c r="A35" s="130"/>
      <c r="B35" s="130"/>
      <c r="C35" s="131"/>
      <c r="D35" s="132"/>
      <c r="E35" s="122"/>
      <c r="F35" s="133"/>
      <c r="G35" s="133"/>
      <c r="H35" s="134"/>
      <c r="I35" s="135"/>
      <c r="J35" s="136"/>
      <c r="K35" s="137"/>
      <c r="L35" s="138"/>
      <c r="M35" s="139"/>
      <c r="N35" s="138"/>
      <c r="O35" s="383"/>
    </row>
    <row r="36" spans="1:15" x14ac:dyDescent="0.35">
      <c r="A36" s="130"/>
      <c r="B36" s="130"/>
      <c r="C36" s="131"/>
      <c r="D36" s="132"/>
      <c r="E36" s="122"/>
      <c r="F36" s="133"/>
      <c r="G36" s="133"/>
      <c r="H36" s="134"/>
      <c r="I36" s="135"/>
      <c r="J36" s="136"/>
      <c r="K36" s="137"/>
      <c r="L36" s="138"/>
      <c r="M36" s="139"/>
      <c r="N36" s="138"/>
      <c r="O36" s="383"/>
    </row>
    <row r="37" spans="1:15" ht="15" thickBot="1" x14ac:dyDescent="0.4">
      <c r="A37" s="140"/>
      <c r="B37" s="140"/>
      <c r="C37" s="141"/>
      <c r="D37" s="142"/>
      <c r="E37" s="143"/>
      <c r="F37" s="144"/>
      <c r="G37" s="144"/>
      <c r="H37" s="145"/>
      <c r="I37" s="146"/>
      <c r="J37" s="147"/>
      <c r="K37" s="148"/>
      <c r="L37" s="149"/>
      <c r="M37" s="150"/>
      <c r="N37" s="149"/>
      <c r="O37" s="384"/>
    </row>
    <row r="39" spans="1:15" ht="15" thickBot="1" x14ac:dyDescent="0.4">
      <c r="L39" t="s">
        <v>70</v>
      </c>
      <c r="M39" t="s">
        <v>71</v>
      </c>
    </row>
    <row r="40" spans="1:15" ht="15" thickBot="1" x14ac:dyDescent="0.4">
      <c r="K40" s="52" t="s">
        <v>457</v>
      </c>
      <c r="L40" s="25">
        <f>SUM(L15:L37)</f>
        <v>2027.4</v>
      </c>
      <c r="M40" s="25">
        <f>SUM(N15:N37)</f>
        <v>1348.3999999999999</v>
      </c>
    </row>
    <row r="41" spans="1:15" ht="15" thickBot="1" x14ac:dyDescent="0.4">
      <c r="L41" s="117" t="s">
        <v>72</v>
      </c>
      <c r="M41" s="180">
        <f>(L40-M40)/L40</f>
        <v>0.33491170957877092</v>
      </c>
    </row>
  </sheetData>
  <mergeCells count="8">
    <mergeCell ref="O13:O14"/>
    <mergeCell ref="O33:O37"/>
    <mergeCell ref="B10:C10"/>
    <mergeCell ref="F13:H13"/>
    <mergeCell ref="I13:K13"/>
    <mergeCell ref="L13:L14"/>
    <mergeCell ref="M13:M14"/>
    <mergeCell ref="N13:N1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DC0EA-2C68-4923-BCFB-6A0F22B50B85}">
  <dimension ref="C2:D4"/>
  <sheetViews>
    <sheetView workbookViewId="0">
      <selection activeCell="D6" sqref="D6"/>
    </sheetView>
  </sheetViews>
  <sheetFormatPr defaultRowHeight="14.5" x14ac:dyDescent="0.35"/>
  <cols>
    <col min="3" max="3" width="14.1796875" bestFit="1" customWidth="1"/>
  </cols>
  <sheetData>
    <row r="2" spans="3:4" x14ac:dyDescent="0.35">
      <c r="C2" t="s">
        <v>517</v>
      </c>
      <c r="D2" s="16">
        <v>15</v>
      </c>
    </row>
    <row r="3" spans="3:4" x14ac:dyDescent="0.35">
      <c r="C3" t="s">
        <v>518</v>
      </c>
      <c r="D3" s="16">
        <v>5</v>
      </c>
    </row>
    <row r="4" spans="3:4" x14ac:dyDescent="0.35">
      <c r="C4" t="s">
        <v>519</v>
      </c>
      <c r="D4" s="16">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E028F-0913-4157-96DC-464FBAD607E2}">
  <dimension ref="B2"/>
  <sheetViews>
    <sheetView tabSelected="1" workbookViewId="0">
      <selection activeCell="G13" sqref="G13"/>
    </sheetView>
  </sheetViews>
  <sheetFormatPr defaultRowHeight="14.5" x14ac:dyDescent="0.35"/>
  <sheetData>
    <row r="2" spans="2:2" x14ac:dyDescent="0.35">
      <c r="B2" t="s">
        <v>520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CED03-D5EA-4A67-B13D-8994316FCC9A}">
  <dimension ref="A1"/>
  <sheetViews>
    <sheetView workbookViewId="0"/>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BE3E9-2841-4D43-8028-865273CF13E3}">
  <dimension ref="A1:R21"/>
  <sheetViews>
    <sheetView zoomScale="85" zoomScaleNormal="85" workbookViewId="0">
      <selection activeCell="C20" sqref="C20"/>
    </sheetView>
  </sheetViews>
  <sheetFormatPr defaultRowHeight="14.5" x14ac:dyDescent="0.35"/>
  <cols>
    <col min="3" max="3" width="20" bestFit="1" customWidth="1"/>
  </cols>
  <sheetData>
    <row r="1" spans="1:18" x14ac:dyDescent="0.35">
      <c r="D1" s="400" t="s">
        <v>521</v>
      </c>
      <c r="E1" s="400"/>
      <c r="F1" s="400"/>
      <c r="G1" s="400"/>
      <c r="H1" s="400"/>
      <c r="I1" s="400"/>
      <c r="J1" s="400"/>
      <c r="K1" s="400"/>
      <c r="L1" s="409" t="s">
        <v>522</v>
      </c>
      <c r="M1" s="409"/>
      <c r="N1" s="409"/>
      <c r="O1" s="409"/>
      <c r="P1" s="409"/>
      <c r="Q1" s="409"/>
      <c r="R1" s="409"/>
    </row>
    <row r="2" spans="1:18" x14ac:dyDescent="0.35">
      <c r="D2" s="401" t="s">
        <v>523</v>
      </c>
      <c r="E2" s="401" t="s">
        <v>524</v>
      </c>
      <c r="F2" s="401" t="s">
        <v>525</v>
      </c>
      <c r="G2" s="401" t="s">
        <v>526</v>
      </c>
      <c r="H2" s="401" t="s">
        <v>527</v>
      </c>
      <c r="I2" s="401" t="s">
        <v>528</v>
      </c>
      <c r="J2" s="401" t="s">
        <v>529</v>
      </c>
      <c r="K2" s="401" t="s">
        <v>530</v>
      </c>
      <c r="L2" s="408" t="s">
        <v>359</v>
      </c>
      <c r="M2" s="408" t="s">
        <v>360</v>
      </c>
      <c r="N2" s="408" t="s">
        <v>361</v>
      </c>
      <c r="O2" s="408" t="s">
        <v>362</v>
      </c>
      <c r="P2" s="408" t="s">
        <v>363</v>
      </c>
      <c r="Q2" s="408" t="s">
        <v>364</v>
      </c>
      <c r="R2" s="408" t="s">
        <v>365</v>
      </c>
    </row>
    <row r="3" spans="1:18" x14ac:dyDescent="0.35">
      <c r="B3" s="402" t="s">
        <v>537</v>
      </c>
      <c r="C3" s="405" t="s">
        <v>531</v>
      </c>
      <c r="D3" s="404"/>
    </row>
    <row r="4" spans="1:18" x14ac:dyDescent="0.35">
      <c r="B4" s="403"/>
      <c r="C4" s="405" t="s">
        <v>532</v>
      </c>
      <c r="E4" s="404"/>
      <c r="F4" s="404"/>
      <c r="G4" s="404"/>
      <c r="H4" s="404"/>
      <c r="I4" s="404"/>
    </row>
    <row r="5" spans="1:18" x14ac:dyDescent="0.35">
      <c r="B5" s="403"/>
      <c r="C5" s="405" t="s">
        <v>533</v>
      </c>
      <c r="F5" s="404"/>
      <c r="G5" s="404"/>
      <c r="H5" s="404"/>
      <c r="I5" s="404"/>
      <c r="J5" s="404"/>
    </row>
    <row r="6" spans="1:18" x14ac:dyDescent="0.35">
      <c r="B6" s="403"/>
      <c r="C6" s="405" t="s">
        <v>534</v>
      </c>
      <c r="E6" s="404"/>
      <c r="F6" s="404"/>
      <c r="G6" s="404"/>
    </row>
    <row r="7" spans="1:18" x14ac:dyDescent="0.35">
      <c r="B7" s="403"/>
      <c r="C7" s="405" t="s">
        <v>535</v>
      </c>
      <c r="F7" s="406" t="s">
        <v>538</v>
      </c>
      <c r="G7" s="404"/>
      <c r="H7" s="404"/>
      <c r="I7" s="404"/>
      <c r="K7" s="406" t="s">
        <v>539</v>
      </c>
      <c r="M7" s="406" t="s">
        <v>540</v>
      </c>
    </row>
    <row r="8" spans="1:18" x14ac:dyDescent="0.35">
      <c r="B8" s="403"/>
      <c r="C8" s="405" t="s">
        <v>536</v>
      </c>
      <c r="H8" s="404"/>
      <c r="I8" s="404"/>
    </row>
    <row r="9" spans="1:18" x14ac:dyDescent="0.35">
      <c r="L9" s="407" t="s">
        <v>541</v>
      </c>
      <c r="M9" s="407"/>
      <c r="N9" s="407" t="s">
        <v>542</v>
      </c>
      <c r="O9" s="407"/>
      <c r="P9" s="407" t="s">
        <v>543</v>
      </c>
      <c r="Q9" s="407"/>
    </row>
    <row r="12" spans="1:18" x14ac:dyDescent="0.35">
      <c r="A12" s="410" t="s">
        <v>104</v>
      </c>
      <c r="B12" s="410" t="s">
        <v>103</v>
      </c>
      <c r="C12" s="411" t="s">
        <v>544</v>
      </c>
      <c r="D12" s="411" t="s">
        <v>523</v>
      </c>
      <c r="E12" s="411" t="s">
        <v>524</v>
      </c>
      <c r="F12" s="411" t="s">
        <v>525</v>
      </c>
      <c r="G12" s="411" t="s">
        <v>526</v>
      </c>
      <c r="H12" s="411" t="s">
        <v>527</v>
      </c>
      <c r="I12" s="411" t="s">
        <v>528</v>
      </c>
      <c r="J12" s="411" t="s">
        <v>529</v>
      </c>
      <c r="K12" s="411" t="s">
        <v>530</v>
      </c>
      <c r="L12" s="411" t="s">
        <v>359</v>
      </c>
      <c r="M12" s="411" t="s">
        <v>360</v>
      </c>
      <c r="N12" s="411" t="s">
        <v>361</v>
      </c>
      <c r="O12" s="411" t="s">
        <v>362</v>
      </c>
      <c r="P12" s="411" t="s">
        <v>363</v>
      </c>
      <c r="Q12" s="411" t="s">
        <v>364</v>
      </c>
      <c r="R12" s="411" t="s">
        <v>365</v>
      </c>
    </row>
    <row r="13" spans="1:18" x14ac:dyDescent="0.35">
      <c r="B13" t="s">
        <v>118</v>
      </c>
      <c r="C13" t="s">
        <v>545</v>
      </c>
      <c r="D13" s="16">
        <v>1</v>
      </c>
      <c r="E13" s="16">
        <v>1</v>
      </c>
      <c r="F13" s="16">
        <v>1</v>
      </c>
      <c r="G13" s="16">
        <v>1</v>
      </c>
      <c r="H13" s="16">
        <v>1</v>
      </c>
      <c r="I13" s="16">
        <v>1</v>
      </c>
      <c r="J13" s="16">
        <v>1</v>
      </c>
      <c r="K13" s="16">
        <v>1</v>
      </c>
      <c r="L13" s="16">
        <v>1</v>
      </c>
      <c r="M13" s="16">
        <v>1</v>
      </c>
      <c r="N13" s="16">
        <v>1</v>
      </c>
      <c r="O13" s="16">
        <v>1</v>
      </c>
      <c r="P13" s="16">
        <v>1</v>
      </c>
      <c r="Q13" s="16">
        <v>1</v>
      </c>
      <c r="R13" s="16">
        <v>1</v>
      </c>
    </row>
    <row r="14" spans="1:18" x14ac:dyDescent="0.35">
      <c r="B14" t="s">
        <v>118</v>
      </c>
      <c r="C14" t="s">
        <v>546</v>
      </c>
      <c r="D14" s="16">
        <v>1</v>
      </c>
      <c r="E14" s="16">
        <v>1</v>
      </c>
      <c r="F14" s="16">
        <v>1</v>
      </c>
      <c r="G14" s="16">
        <v>1</v>
      </c>
      <c r="H14" s="16">
        <v>1</v>
      </c>
      <c r="I14" s="16">
        <v>1</v>
      </c>
      <c r="J14" s="16">
        <v>1</v>
      </c>
      <c r="K14" s="16">
        <v>1</v>
      </c>
      <c r="L14" s="16">
        <v>1</v>
      </c>
      <c r="M14" s="16">
        <v>1</v>
      </c>
      <c r="N14" s="16">
        <v>1</v>
      </c>
      <c r="O14" s="16">
        <v>1</v>
      </c>
      <c r="P14" s="16">
        <v>1</v>
      </c>
      <c r="Q14" s="16">
        <v>1</v>
      </c>
      <c r="R14" s="16">
        <v>1</v>
      </c>
    </row>
    <row r="15" spans="1:18" x14ac:dyDescent="0.35">
      <c r="B15" t="s">
        <v>118</v>
      </c>
      <c r="C15" t="s">
        <v>547</v>
      </c>
      <c r="D15" s="16">
        <v>1</v>
      </c>
      <c r="E15" s="16">
        <v>1</v>
      </c>
      <c r="F15" s="16">
        <v>1</v>
      </c>
      <c r="G15" s="16">
        <v>1</v>
      </c>
      <c r="H15" s="16">
        <v>1</v>
      </c>
      <c r="I15" s="16">
        <v>1</v>
      </c>
      <c r="J15" s="16">
        <v>1</v>
      </c>
      <c r="K15" s="16">
        <v>1</v>
      </c>
      <c r="L15" s="16">
        <v>1</v>
      </c>
      <c r="M15" s="16">
        <v>1</v>
      </c>
      <c r="N15" s="16">
        <v>1</v>
      </c>
      <c r="O15" s="16">
        <v>1</v>
      </c>
      <c r="P15" s="16">
        <v>1</v>
      </c>
      <c r="Q15" s="16">
        <v>1</v>
      </c>
      <c r="R15" s="16">
        <v>1</v>
      </c>
    </row>
    <row r="16" spans="1:18" x14ac:dyDescent="0.35">
      <c r="B16" t="s">
        <v>129</v>
      </c>
      <c r="C16" t="s">
        <v>548</v>
      </c>
      <c r="D16" s="16">
        <v>1</v>
      </c>
      <c r="E16" s="16">
        <v>1</v>
      </c>
      <c r="F16" s="16">
        <v>1</v>
      </c>
      <c r="G16" s="16">
        <v>1</v>
      </c>
      <c r="H16" s="16">
        <v>1</v>
      </c>
      <c r="I16" s="16">
        <v>1</v>
      </c>
      <c r="J16" s="16">
        <v>1</v>
      </c>
      <c r="K16" s="16">
        <v>1</v>
      </c>
      <c r="L16" s="16">
        <v>1</v>
      </c>
      <c r="M16" s="16">
        <v>1</v>
      </c>
      <c r="N16" s="16">
        <v>1</v>
      </c>
      <c r="O16" s="16">
        <v>1</v>
      </c>
      <c r="P16" s="16">
        <v>1</v>
      </c>
      <c r="Q16" s="16">
        <v>1</v>
      </c>
      <c r="R16" s="16">
        <v>1</v>
      </c>
    </row>
    <row r="17" spans="2:3" x14ac:dyDescent="0.35">
      <c r="B17" t="s">
        <v>129</v>
      </c>
      <c r="C17" t="s">
        <v>549</v>
      </c>
    </row>
    <row r="18" spans="2:3" x14ac:dyDescent="0.35">
      <c r="C18" t="s">
        <v>549</v>
      </c>
    </row>
    <row r="19" spans="2:3" x14ac:dyDescent="0.35">
      <c r="C19" t="s">
        <v>549</v>
      </c>
    </row>
    <row r="20" spans="2:3" x14ac:dyDescent="0.35">
      <c r="C20" t="s">
        <v>549</v>
      </c>
    </row>
    <row r="21" spans="2:3" x14ac:dyDescent="0.35">
      <c r="C21" t="s">
        <v>549</v>
      </c>
    </row>
  </sheetData>
  <mergeCells count="6">
    <mergeCell ref="D1:K1"/>
    <mergeCell ref="L1:R1"/>
    <mergeCell ref="B3:B8"/>
    <mergeCell ref="L9:M9"/>
    <mergeCell ref="N9:O9"/>
    <mergeCell ref="P9:Q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
  <sheetViews>
    <sheetView topLeftCell="A9" zoomScale="70" zoomScaleNormal="70" workbookViewId="0">
      <selection activeCell="E17" sqref="E17"/>
    </sheetView>
  </sheetViews>
  <sheetFormatPr defaultRowHeight="14.5" x14ac:dyDescent="0.35"/>
  <cols>
    <col min="1" max="1" width="31.54296875" bestFit="1" customWidth="1"/>
    <col min="2" max="2" width="8.54296875" bestFit="1" customWidth="1"/>
    <col min="3" max="3" width="59.1796875" bestFit="1" customWidth="1"/>
    <col min="4" max="4" width="13.54296875" bestFit="1" customWidth="1"/>
    <col min="5" max="5" width="95.54296875" bestFit="1" customWidth="1"/>
    <col min="6" max="6" width="6.453125" bestFit="1" customWidth="1"/>
    <col min="7" max="7" width="4.1796875" bestFit="1" customWidth="1"/>
    <col min="8" max="8" width="8.1796875" bestFit="1" customWidth="1"/>
    <col min="9" max="9" width="6.453125" bestFit="1" customWidth="1"/>
    <col min="10" max="10" width="4.453125" bestFit="1" customWidth="1"/>
    <col min="11" max="11" width="9.81640625" customWidth="1"/>
    <col min="12" max="12" width="17" bestFit="1" customWidth="1"/>
    <col min="13" max="13" width="11.453125" bestFit="1" customWidth="1"/>
    <col min="14" max="14" width="14" bestFit="1" customWidth="1"/>
    <col min="15" max="15" width="88.453125" bestFit="1" customWidth="1"/>
  </cols>
  <sheetData>
    <row r="1" spans="1:15" x14ac:dyDescent="0.35">
      <c r="A1" s="54" t="s">
        <v>0</v>
      </c>
      <c r="B1" s="55" t="s">
        <v>1</v>
      </c>
      <c r="C1" s="56" t="s">
        <v>3</v>
      </c>
    </row>
    <row r="2" spans="1:15" x14ac:dyDescent="0.35">
      <c r="A2" s="57" t="s">
        <v>4</v>
      </c>
      <c r="B2" s="58">
        <f>$B$5*C2</f>
        <v>318.30745833333327</v>
      </c>
      <c r="C2" s="59">
        <v>7.4999999999999997E-2</v>
      </c>
    </row>
    <row r="3" spans="1:15" x14ac:dyDescent="0.35">
      <c r="A3" s="60" t="s">
        <v>5</v>
      </c>
      <c r="B3" s="58">
        <f>$B$5*C3</f>
        <v>275.86646388888886</v>
      </c>
      <c r="C3" s="59">
        <v>6.5000000000000002E-2</v>
      </c>
      <c r="E3" s="65" t="s">
        <v>73</v>
      </c>
      <c r="F3" s="65">
        <f>B10/(16*20)</f>
        <v>18.833191284722222</v>
      </c>
    </row>
    <row r="4" spans="1:15" x14ac:dyDescent="0.35">
      <c r="A4" s="60" t="s">
        <v>74</v>
      </c>
      <c r="B4" s="58">
        <f>$B$5*C4</f>
        <v>509.29193333333325</v>
      </c>
      <c r="C4" s="59">
        <v>0.12</v>
      </c>
    </row>
    <row r="5" spans="1:15" x14ac:dyDescent="0.35">
      <c r="A5" s="57" t="s">
        <v>75</v>
      </c>
      <c r="B5" s="61">
        <f>SUM(N15:N31)</f>
        <v>4244.0994444444441</v>
      </c>
      <c r="C5" s="58">
        <f>SUM(N15:N31)</f>
        <v>4244.0994444444441</v>
      </c>
    </row>
    <row r="6" spans="1:15" x14ac:dyDescent="0.35">
      <c r="A6" s="57" t="s">
        <v>76</v>
      </c>
      <c r="B6" s="58">
        <f>$B$5*C6</f>
        <v>403.18944722222221</v>
      </c>
      <c r="C6" s="62">
        <v>9.5000000000000001E-2</v>
      </c>
    </row>
    <row r="7" spans="1:15" x14ac:dyDescent="0.35">
      <c r="A7" s="57" t="s">
        <v>14</v>
      </c>
      <c r="B7" s="58">
        <f>$B$5*C7</f>
        <v>190.98447499999997</v>
      </c>
      <c r="C7" s="59">
        <v>4.4999999999999998E-2</v>
      </c>
    </row>
    <row r="8" spans="1:15" x14ac:dyDescent="0.35">
      <c r="A8" s="57" t="s">
        <v>15</v>
      </c>
      <c r="B8" s="58">
        <f>$B$5*C8</f>
        <v>63.661491666666656</v>
      </c>
      <c r="C8" s="59">
        <v>1.4999999999999999E-2</v>
      </c>
    </row>
    <row r="9" spans="1:15" x14ac:dyDescent="0.35">
      <c r="A9" s="57" t="s">
        <v>77</v>
      </c>
      <c r="B9" s="58">
        <f>$B$5*C9</f>
        <v>21.220497222222221</v>
      </c>
      <c r="C9" s="59">
        <v>5.0000000000000001E-3</v>
      </c>
    </row>
    <row r="10" spans="1:15" ht="26" x14ac:dyDescent="0.35">
      <c r="A10" s="63" t="s">
        <v>18</v>
      </c>
      <c r="B10" s="64">
        <f>SUM(B2:B9)</f>
        <v>6026.6212111111108</v>
      </c>
      <c r="C10" s="57"/>
    </row>
    <row r="12" spans="1:15" ht="15" thickBot="1" x14ac:dyDescent="0.4"/>
    <row r="13" spans="1:15" ht="15" thickBot="1" x14ac:dyDescent="0.4">
      <c r="F13" s="386" t="s">
        <v>19</v>
      </c>
      <c r="G13" s="387"/>
      <c r="H13" s="388"/>
      <c r="I13" s="389" t="s">
        <v>20</v>
      </c>
      <c r="J13" s="390"/>
      <c r="K13" s="391"/>
      <c r="L13" s="392" t="s">
        <v>21</v>
      </c>
      <c r="M13" s="396" t="s">
        <v>72</v>
      </c>
      <c r="N13" s="396" t="s">
        <v>78</v>
      </c>
      <c r="O13" s="380" t="s">
        <v>3</v>
      </c>
    </row>
    <row r="14" spans="1:15" ht="15" thickBot="1" x14ac:dyDescent="0.4">
      <c r="A14" s="42" t="s">
        <v>23</v>
      </c>
      <c r="B14" s="42" t="s">
        <v>24</v>
      </c>
      <c r="C14" s="32" t="s">
        <v>25</v>
      </c>
      <c r="D14" s="38" t="s">
        <v>26</v>
      </c>
      <c r="E14" s="33" t="s">
        <v>27</v>
      </c>
      <c r="F14" s="46" t="s">
        <v>28</v>
      </c>
      <c r="G14" s="47" t="s">
        <v>29</v>
      </c>
      <c r="H14" s="48" t="s">
        <v>30</v>
      </c>
      <c r="I14" s="49" t="s">
        <v>28</v>
      </c>
      <c r="J14" s="50" t="s">
        <v>29</v>
      </c>
      <c r="K14" s="51" t="s">
        <v>30</v>
      </c>
      <c r="L14" s="393"/>
      <c r="M14" s="397"/>
      <c r="N14" s="397"/>
      <c r="O14" s="381"/>
    </row>
    <row r="15" spans="1:15" ht="43.5" customHeight="1" x14ac:dyDescent="0.35">
      <c r="A15" s="43" t="s">
        <v>31</v>
      </c>
      <c r="B15" s="43" t="s">
        <v>32</v>
      </c>
      <c r="C15" s="34" t="s">
        <v>33</v>
      </c>
      <c r="D15" s="39">
        <v>15724</v>
      </c>
      <c r="E15" s="35" t="s">
        <v>79</v>
      </c>
      <c r="F15" s="17">
        <v>0.3</v>
      </c>
      <c r="G15" s="18">
        <v>0.4</v>
      </c>
      <c r="H15" s="19">
        <v>0.3</v>
      </c>
      <c r="I15" s="21">
        <v>0.5</v>
      </c>
      <c r="J15" s="22">
        <v>0.75</v>
      </c>
      <c r="K15" s="22">
        <v>1</v>
      </c>
      <c r="L15" s="23">
        <f>(D15*F15*I15+D15*G15*J15+D15*H15*K15)/9</f>
        <v>1310.3333333333333</v>
      </c>
      <c r="M15" s="26">
        <v>0.5</v>
      </c>
      <c r="N15" s="30">
        <f t="shared" ref="N15:N16" si="0">L15*(1-M15)</f>
        <v>655.16666666666663</v>
      </c>
      <c r="O15" s="398" t="s">
        <v>80</v>
      </c>
    </row>
    <row r="16" spans="1:15" x14ac:dyDescent="0.35">
      <c r="A16" s="44" t="s">
        <v>31</v>
      </c>
      <c r="B16" s="44" t="s">
        <v>32</v>
      </c>
      <c r="C16" s="36" t="s">
        <v>35</v>
      </c>
      <c r="D16" s="40">
        <v>25992</v>
      </c>
      <c r="E16" s="37" t="s">
        <v>79</v>
      </c>
      <c r="F16" s="17">
        <v>0.7</v>
      </c>
      <c r="G16" s="18">
        <v>0.2</v>
      </c>
      <c r="H16" s="19">
        <v>0.1</v>
      </c>
      <c r="I16" s="21">
        <v>0.25</v>
      </c>
      <c r="J16" s="22">
        <v>0.5</v>
      </c>
      <c r="K16" s="22">
        <v>0.75</v>
      </c>
      <c r="L16" s="24">
        <f t="shared" ref="L16:L31" si="1">(D16*F16*I16+D16*G16*J16+D16*H16*K16)/9</f>
        <v>1010.7999999999998</v>
      </c>
      <c r="M16" s="27">
        <v>0.5</v>
      </c>
      <c r="N16" s="31">
        <f t="shared" si="0"/>
        <v>505.39999999999992</v>
      </c>
      <c r="O16" s="399"/>
    </row>
    <row r="17" spans="1:15" x14ac:dyDescent="0.35">
      <c r="A17" s="44" t="s">
        <v>31</v>
      </c>
      <c r="B17" s="44" t="s">
        <v>81</v>
      </c>
      <c r="C17" s="36" t="s">
        <v>37</v>
      </c>
      <c r="D17" s="41">
        <v>4052</v>
      </c>
      <c r="E17" s="37" t="s">
        <v>82</v>
      </c>
      <c r="F17" s="17">
        <v>1</v>
      </c>
      <c r="G17" s="18">
        <v>0</v>
      </c>
      <c r="H17" s="19">
        <v>0</v>
      </c>
      <c r="I17" s="21">
        <v>3</v>
      </c>
      <c r="J17" s="22">
        <v>4</v>
      </c>
      <c r="K17" s="22">
        <v>5</v>
      </c>
      <c r="L17" s="24">
        <f t="shared" si="1"/>
        <v>1350.6666666666667</v>
      </c>
      <c r="M17" s="27">
        <v>0.5</v>
      </c>
      <c r="N17" s="31">
        <f>L17*(1-M17)</f>
        <v>675.33333333333337</v>
      </c>
      <c r="O17" s="20" t="s">
        <v>83</v>
      </c>
    </row>
    <row r="18" spans="1:15" x14ac:dyDescent="0.35">
      <c r="A18" s="44" t="s">
        <v>31</v>
      </c>
      <c r="B18" s="44" t="s">
        <v>32</v>
      </c>
      <c r="C18" s="36" t="s">
        <v>39</v>
      </c>
      <c r="D18" s="41">
        <v>2148</v>
      </c>
      <c r="E18" s="37" t="s">
        <v>79</v>
      </c>
      <c r="F18" s="17">
        <v>1</v>
      </c>
      <c r="G18" s="18">
        <v>0</v>
      </c>
      <c r="H18" s="19">
        <v>0</v>
      </c>
      <c r="I18" s="21">
        <v>0.25</v>
      </c>
      <c r="J18" s="22">
        <v>1</v>
      </c>
      <c r="K18" s="22">
        <v>1.5</v>
      </c>
      <c r="L18" s="24">
        <f t="shared" si="1"/>
        <v>59.666666666666664</v>
      </c>
      <c r="M18" s="28"/>
      <c r="N18" s="31">
        <f t="shared" ref="N18:N31" si="2">L18*(1-M18)</f>
        <v>59.666666666666664</v>
      </c>
      <c r="O18" s="20" t="s">
        <v>84</v>
      </c>
    </row>
    <row r="19" spans="1:15" x14ac:dyDescent="0.35">
      <c r="A19" s="44" t="s">
        <v>31</v>
      </c>
      <c r="B19" s="44" t="s">
        <v>32</v>
      </c>
      <c r="C19" s="36" t="s">
        <v>41</v>
      </c>
      <c r="D19" s="41">
        <v>1005</v>
      </c>
      <c r="E19" s="37" t="s">
        <v>79</v>
      </c>
      <c r="F19" s="17">
        <v>1</v>
      </c>
      <c r="G19" s="18">
        <v>0</v>
      </c>
      <c r="H19" s="19">
        <v>0</v>
      </c>
      <c r="I19" s="21">
        <v>3</v>
      </c>
      <c r="J19" s="22">
        <v>4</v>
      </c>
      <c r="K19" s="22">
        <v>5</v>
      </c>
      <c r="L19" s="24">
        <f t="shared" si="1"/>
        <v>335</v>
      </c>
      <c r="M19" s="27">
        <v>0.2</v>
      </c>
      <c r="N19" s="31">
        <f t="shared" si="2"/>
        <v>268</v>
      </c>
      <c r="O19" s="20" t="s">
        <v>85</v>
      </c>
    </row>
    <row r="20" spans="1:15" x14ac:dyDescent="0.35">
      <c r="A20" s="44" t="s">
        <v>31</v>
      </c>
      <c r="B20" s="44" t="s">
        <v>81</v>
      </c>
      <c r="C20" s="36" t="s">
        <v>42</v>
      </c>
      <c r="D20" s="41">
        <v>394</v>
      </c>
      <c r="E20" s="37" t="s">
        <v>82</v>
      </c>
      <c r="F20" s="17">
        <v>0.8</v>
      </c>
      <c r="G20" s="18">
        <v>0.15</v>
      </c>
      <c r="H20" s="19">
        <v>0.05</v>
      </c>
      <c r="I20" s="21">
        <v>3</v>
      </c>
      <c r="J20" s="22">
        <v>4</v>
      </c>
      <c r="K20" s="22">
        <v>5</v>
      </c>
      <c r="L20" s="24">
        <f t="shared" si="1"/>
        <v>142.27777777777777</v>
      </c>
      <c r="M20" s="27">
        <v>0.2</v>
      </c>
      <c r="N20" s="31">
        <f t="shared" si="2"/>
        <v>113.82222222222222</v>
      </c>
      <c r="O20" s="20" t="s">
        <v>85</v>
      </c>
    </row>
    <row r="21" spans="1:15" x14ac:dyDescent="0.35">
      <c r="A21" s="44" t="s">
        <v>31</v>
      </c>
      <c r="B21" s="44" t="s">
        <v>32</v>
      </c>
      <c r="C21" s="36" t="s">
        <v>43</v>
      </c>
      <c r="D21" s="41">
        <v>50</v>
      </c>
      <c r="E21" s="37" t="s">
        <v>86</v>
      </c>
      <c r="F21" s="17">
        <v>0.3</v>
      </c>
      <c r="G21" s="18">
        <v>0.4</v>
      </c>
      <c r="H21" s="19">
        <v>0.3</v>
      </c>
      <c r="I21" s="21">
        <v>0.5</v>
      </c>
      <c r="J21" s="22">
        <v>1</v>
      </c>
      <c r="K21" s="22">
        <v>2</v>
      </c>
      <c r="L21" s="24">
        <f t="shared" si="1"/>
        <v>6.3888888888888893</v>
      </c>
      <c r="M21" s="28"/>
      <c r="N21" s="31">
        <f t="shared" si="2"/>
        <v>6.3888888888888893</v>
      </c>
      <c r="O21" s="20" t="s">
        <v>83</v>
      </c>
    </row>
    <row r="22" spans="1:15" x14ac:dyDescent="0.35">
      <c r="A22" s="44" t="s">
        <v>31</v>
      </c>
      <c r="B22" s="44" t="s">
        <v>50</v>
      </c>
      <c r="C22" s="36" t="s">
        <v>51</v>
      </c>
      <c r="D22" s="41">
        <v>2484</v>
      </c>
      <c r="E22" s="37" t="s">
        <v>87</v>
      </c>
      <c r="F22" s="17">
        <v>0.8</v>
      </c>
      <c r="G22" s="18">
        <v>0.15</v>
      </c>
      <c r="H22" s="19">
        <v>0.05</v>
      </c>
      <c r="I22" s="21">
        <v>3</v>
      </c>
      <c r="J22" s="22">
        <v>4</v>
      </c>
      <c r="K22" s="22">
        <v>5</v>
      </c>
      <c r="L22" s="24">
        <f t="shared" si="1"/>
        <v>897</v>
      </c>
      <c r="M22" s="28"/>
      <c r="N22" s="31">
        <f t="shared" si="2"/>
        <v>897</v>
      </c>
      <c r="O22" s="20" t="s">
        <v>88</v>
      </c>
    </row>
    <row r="23" spans="1:15" x14ac:dyDescent="0.35">
      <c r="A23" s="44" t="s">
        <v>31</v>
      </c>
      <c r="B23" s="44" t="s">
        <v>53</v>
      </c>
      <c r="C23" s="36" t="s">
        <v>54</v>
      </c>
      <c r="D23" s="41">
        <v>1039</v>
      </c>
      <c r="E23" s="37" t="s">
        <v>89</v>
      </c>
      <c r="F23" s="17">
        <v>0.8</v>
      </c>
      <c r="G23" s="18">
        <v>0.15</v>
      </c>
      <c r="H23" s="19">
        <v>0.05</v>
      </c>
      <c r="I23" s="21">
        <v>3</v>
      </c>
      <c r="J23" s="22">
        <v>4</v>
      </c>
      <c r="K23" s="22">
        <v>5</v>
      </c>
      <c r="L23" s="24">
        <f t="shared" si="1"/>
        <v>375.19444444444451</v>
      </c>
      <c r="M23" s="27">
        <v>0.3</v>
      </c>
      <c r="N23" s="31">
        <f t="shared" si="2"/>
        <v>262.63611111111112</v>
      </c>
      <c r="O23" s="20" t="s">
        <v>90</v>
      </c>
    </row>
    <row r="24" spans="1:15" x14ac:dyDescent="0.35">
      <c r="A24" s="44" t="s">
        <v>31</v>
      </c>
      <c r="B24" s="44" t="s">
        <v>53</v>
      </c>
      <c r="C24" s="36" t="s">
        <v>55</v>
      </c>
      <c r="D24" s="41">
        <v>89</v>
      </c>
      <c r="E24" s="37" t="s">
        <v>91</v>
      </c>
      <c r="F24" s="17">
        <v>0.8</v>
      </c>
      <c r="G24" s="18">
        <v>0.15</v>
      </c>
      <c r="H24" s="19">
        <v>0.05</v>
      </c>
      <c r="I24" s="21">
        <v>3</v>
      </c>
      <c r="J24" s="22">
        <v>4</v>
      </c>
      <c r="K24" s="22">
        <v>5</v>
      </c>
      <c r="L24" s="24">
        <f t="shared" si="1"/>
        <v>32.138888888888886</v>
      </c>
      <c r="M24" s="27">
        <v>0.3</v>
      </c>
      <c r="N24" s="31">
        <f t="shared" si="2"/>
        <v>22.49722222222222</v>
      </c>
      <c r="O24" s="20" t="s">
        <v>92</v>
      </c>
    </row>
    <row r="25" spans="1:15" x14ac:dyDescent="0.35">
      <c r="A25" s="44" t="s">
        <v>31</v>
      </c>
      <c r="B25" s="44" t="s">
        <v>56</v>
      </c>
      <c r="C25" s="36" t="s">
        <v>57</v>
      </c>
      <c r="D25" s="41">
        <v>8</v>
      </c>
      <c r="E25" s="37" t="s">
        <v>93</v>
      </c>
      <c r="F25" s="17">
        <v>0.3</v>
      </c>
      <c r="G25" s="18">
        <v>0.4</v>
      </c>
      <c r="H25" s="19">
        <v>0.3</v>
      </c>
      <c r="I25" s="21"/>
      <c r="J25" s="22"/>
      <c r="K25" s="22"/>
      <c r="L25" s="24">
        <f t="shared" si="1"/>
        <v>0</v>
      </c>
      <c r="M25" s="28" t="s">
        <v>93</v>
      </c>
      <c r="N25" s="31"/>
      <c r="O25" s="20"/>
    </row>
    <row r="26" spans="1:15" x14ac:dyDescent="0.35">
      <c r="A26" s="44" t="s">
        <v>31</v>
      </c>
      <c r="B26" s="44" t="s">
        <v>56</v>
      </c>
      <c r="C26" s="36" t="s">
        <v>58</v>
      </c>
      <c r="D26" s="41">
        <v>32</v>
      </c>
      <c r="E26" s="37" t="s">
        <v>93</v>
      </c>
      <c r="F26" s="17">
        <v>0.3</v>
      </c>
      <c r="G26" s="18">
        <v>0.4</v>
      </c>
      <c r="H26" s="19">
        <v>0.3</v>
      </c>
      <c r="I26" s="21"/>
      <c r="J26" s="22"/>
      <c r="K26" s="22"/>
      <c r="L26" s="24">
        <f t="shared" si="1"/>
        <v>0</v>
      </c>
      <c r="M26" s="28" t="s">
        <v>93</v>
      </c>
      <c r="N26" s="31"/>
      <c r="O26" s="20"/>
    </row>
    <row r="27" spans="1:15" x14ac:dyDescent="0.35">
      <c r="A27" s="44" t="s">
        <v>31</v>
      </c>
      <c r="B27" s="44" t="s">
        <v>56</v>
      </c>
      <c r="C27" s="36" t="s">
        <v>59</v>
      </c>
      <c r="D27" s="41">
        <v>1</v>
      </c>
      <c r="E27" s="37" t="s">
        <v>93</v>
      </c>
      <c r="F27" s="17">
        <v>0.3</v>
      </c>
      <c r="G27" s="18">
        <v>0.4</v>
      </c>
      <c r="H27" s="19">
        <v>0.3</v>
      </c>
      <c r="I27" s="21"/>
      <c r="J27" s="22"/>
      <c r="K27" s="22"/>
      <c r="L27" s="24">
        <f t="shared" si="1"/>
        <v>0</v>
      </c>
      <c r="M27" s="28" t="s">
        <v>93</v>
      </c>
      <c r="N27" s="31"/>
      <c r="O27" s="20"/>
    </row>
    <row r="28" spans="1:15" x14ac:dyDescent="0.35">
      <c r="A28" s="44" t="s">
        <v>31</v>
      </c>
      <c r="B28" s="44" t="s">
        <v>56</v>
      </c>
      <c r="C28" s="36" t="s">
        <v>60</v>
      </c>
      <c r="D28" s="41">
        <v>3</v>
      </c>
      <c r="E28" s="37" t="s">
        <v>93</v>
      </c>
      <c r="F28" s="17">
        <v>0.3</v>
      </c>
      <c r="G28" s="18">
        <v>0.4</v>
      </c>
      <c r="H28" s="19">
        <v>0.3</v>
      </c>
      <c r="I28" s="21"/>
      <c r="J28" s="22"/>
      <c r="K28" s="22"/>
      <c r="L28" s="24">
        <f t="shared" si="1"/>
        <v>0</v>
      </c>
      <c r="M28" s="28" t="s">
        <v>93</v>
      </c>
      <c r="N28" s="31"/>
      <c r="O28" s="20"/>
    </row>
    <row r="29" spans="1:15" x14ac:dyDescent="0.35">
      <c r="A29" s="44" t="s">
        <v>94</v>
      </c>
      <c r="B29" s="44" t="s">
        <v>95</v>
      </c>
      <c r="C29" s="36" t="s">
        <v>61</v>
      </c>
      <c r="D29" s="41">
        <v>230</v>
      </c>
      <c r="E29" s="37" t="s">
        <v>93</v>
      </c>
      <c r="F29" s="17">
        <v>0.3</v>
      </c>
      <c r="G29" s="18">
        <v>0.4</v>
      </c>
      <c r="H29" s="19">
        <v>0.3</v>
      </c>
      <c r="I29" s="21"/>
      <c r="J29" s="22"/>
      <c r="K29" s="22"/>
      <c r="L29" s="24">
        <f t="shared" si="1"/>
        <v>0</v>
      </c>
      <c r="M29" s="28" t="s">
        <v>93</v>
      </c>
      <c r="N29" s="31"/>
      <c r="O29" s="20"/>
    </row>
    <row r="30" spans="1:15" x14ac:dyDescent="0.35">
      <c r="A30" s="44" t="s">
        <v>31</v>
      </c>
      <c r="B30" s="44" t="s">
        <v>32</v>
      </c>
      <c r="C30" s="36" t="s">
        <v>96</v>
      </c>
      <c r="D30" s="41">
        <v>2654</v>
      </c>
      <c r="E30" s="37" t="s">
        <v>97</v>
      </c>
      <c r="F30" s="17">
        <v>0.3</v>
      </c>
      <c r="G30" s="18">
        <v>0.4</v>
      </c>
      <c r="H30" s="19">
        <v>0.3</v>
      </c>
      <c r="I30" s="21">
        <v>2</v>
      </c>
      <c r="J30" s="22">
        <v>3</v>
      </c>
      <c r="K30" s="22">
        <v>4</v>
      </c>
      <c r="L30" s="24">
        <f t="shared" si="1"/>
        <v>884.66666666666663</v>
      </c>
      <c r="M30" s="27">
        <v>0.2</v>
      </c>
      <c r="N30" s="31">
        <f t="shared" si="2"/>
        <v>707.73333333333335</v>
      </c>
      <c r="O30" s="20" t="s">
        <v>98</v>
      </c>
    </row>
    <row r="31" spans="1:15" x14ac:dyDescent="0.35">
      <c r="A31" s="44" t="s">
        <v>31</v>
      </c>
      <c r="B31" s="44" t="s">
        <v>32</v>
      </c>
      <c r="C31" s="36" t="s">
        <v>48</v>
      </c>
      <c r="D31" s="41">
        <v>6039</v>
      </c>
      <c r="E31" s="37" t="s">
        <v>99</v>
      </c>
      <c r="F31" s="17">
        <v>0.5</v>
      </c>
      <c r="G31" s="18">
        <v>0.5</v>
      </c>
      <c r="H31" s="19">
        <v>0</v>
      </c>
      <c r="I31" s="21">
        <v>0.1</v>
      </c>
      <c r="J31" s="22">
        <v>0.2</v>
      </c>
      <c r="K31" s="22">
        <v>0.5</v>
      </c>
      <c r="L31" s="24">
        <f t="shared" si="1"/>
        <v>100.64999999999999</v>
      </c>
      <c r="M31" s="28">
        <v>0.3</v>
      </c>
      <c r="N31" s="31">
        <f t="shared" si="2"/>
        <v>70.454999999999984</v>
      </c>
      <c r="O31" s="20" t="s">
        <v>100</v>
      </c>
    </row>
    <row r="32" spans="1:15" x14ac:dyDescent="0.35">
      <c r="A32" s="44"/>
      <c r="B32" s="44"/>
      <c r="C32" s="36"/>
      <c r="D32" s="41"/>
      <c r="E32" s="37"/>
      <c r="F32" s="17"/>
      <c r="G32" s="18"/>
      <c r="H32" s="19"/>
      <c r="I32" s="21"/>
      <c r="J32" s="22"/>
      <c r="K32" s="22"/>
      <c r="L32" s="24"/>
      <c r="M32" s="28"/>
      <c r="N32" s="31"/>
      <c r="O32" s="20"/>
    </row>
    <row r="33" spans="1:15" x14ac:dyDescent="0.35">
      <c r="A33" s="44"/>
      <c r="B33" s="44"/>
      <c r="C33" s="36"/>
      <c r="D33" s="41"/>
      <c r="E33" s="37"/>
      <c r="F33" s="17"/>
      <c r="G33" s="18"/>
      <c r="H33" s="19"/>
      <c r="I33" s="21"/>
      <c r="J33" s="22"/>
      <c r="K33" s="22"/>
      <c r="L33" s="24"/>
      <c r="M33" s="28"/>
      <c r="N33" s="31"/>
      <c r="O33" s="20"/>
    </row>
    <row r="36" spans="1:15" ht="15" thickBot="1" x14ac:dyDescent="0.4">
      <c r="L36" t="s">
        <v>70</v>
      </c>
      <c r="M36" t="s">
        <v>71</v>
      </c>
    </row>
    <row r="37" spans="1:15" ht="15" thickBot="1" x14ac:dyDescent="0.4">
      <c r="K37" s="52" t="s">
        <v>73</v>
      </c>
      <c r="L37" s="25">
        <f>SUM(L15:L31)/(16*20)</f>
        <v>20.327447916666664</v>
      </c>
      <c r="M37" s="25">
        <f>SUM(N15:N31)/(16*20)</f>
        <v>13.262810763888888</v>
      </c>
    </row>
    <row r="38" spans="1:15" x14ac:dyDescent="0.35">
      <c r="L38" s="29" t="s">
        <v>72</v>
      </c>
      <c r="M38" s="53">
        <f>(L37-M37)/M37</f>
        <v>0.53266515511273871</v>
      </c>
    </row>
  </sheetData>
  <mergeCells count="7">
    <mergeCell ref="O15:O16"/>
    <mergeCell ref="F13:H13"/>
    <mergeCell ref="I13:K13"/>
    <mergeCell ref="L13:L14"/>
    <mergeCell ref="M13:M14"/>
    <mergeCell ref="O13:O14"/>
    <mergeCell ref="N13:N1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2729-B04E-4A34-B197-434989B11FF8}">
  <dimension ref="A1:AF265"/>
  <sheetViews>
    <sheetView zoomScale="85" zoomScaleNormal="85" workbookViewId="0">
      <pane ySplit="3" topLeftCell="A4" activePane="bottomLeft" state="frozen"/>
      <selection pane="bottomLeft" activeCell="B16" sqref="B16"/>
    </sheetView>
  </sheetViews>
  <sheetFormatPr defaultRowHeight="14.5" x14ac:dyDescent="0.35"/>
  <cols>
    <col min="1" max="1" width="5.7265625" bestFit="1" customWidth="1"/>
    <col min="2" max="2" width="16.1796875" style="278" bestFit="1" customWidth="1"/>
    <col min="3" max="3" width="17.6328125" style="278" bestFit="1" customWidth="1"/>
    <col min="4" max="4" width="4.90625" style="278" bestFit="1" customWidth="1"/>
    <col min="5" max="5" width="5.1796875" style="278" bestFit="1" customWidth="1"/>
    <col min="6" max="6" width="5.1796875" style="277" bestFit="1" customWidth="1"/>
    <col min="7" max="15" width="4.453125" style="297" bestFit="1" customWidth="1"/>
    <col min="16" max="27" width="4.6328125" style="297" bestFit="1" customWidth="1"/>
    <col min="28" max="28" width="6.08984375" style="280" bestFit="1" customWidth="1"/>
    <col min="29" max="29" width="7.26953125" style="280" bestFit="1" customWidth="1"/>
  </cols>
  <sheetData>
    <row r="1" spans="1:31" x14ac:dyDescent="0.35">
      <c r="G1" s="281">
        <f t="shared" ref="G1:AC1" si="0">SUM(G4:G123)</f>
        <v>6.25</v>
      </c>
      <c r="H1" s="281">
        <f t="shared" si="0"/>
        <v>26</v>
      </c>
      <c r="I1" s="281">
        <f t="shared" si="0"/>
        <v>47.5</v>
      </c>
      <c r="J1" s="281">
        <f t="shared" si="0"/>
        <v>78</v>
      </c>
      <c r="K1" s="281">
        <f t="shared" si="0"/>
        <v>97</v>
      </c>
      <c r="L1" s="281">
        <f t="shared" si="0"/>
        <v>99</v>
      </c>
      <c r="M1" s="281">
        <f t="shared" si="0"/>
        <v>98</v>
      </c>
      <c r="N1" s="281">
        <f t="shared" si="0"/>
        <v>98</v>
      </c>
      <c r="O1" s="281">
        <f t="shared" si="0"/>
        <v>98</v>
      </c>
      <c r="P1" s="281">
        <f t="shared" si="0"/>
        <v>98</v>
      </c>
      <c r="Q1" s="281">
        <f t="shared" si="0"/>
        <v>97</v>
      </c>
      <c r="R1" s="281">
        <f t="shared" si="0"/>
        <v>97</v>
      </c>
      <c r="S1" s="281">
        <f t="shared" si="0"/>
        <v>97</v>
      </c>
      <c r="T1" s="281">
        <f t="shared" si="0"/>
        <v>96</v>
      </c>
      <c r="U1" s="281">
        <f t="shared" si="0"/>
        <v>96</v>
      </c>
      <c r="V1" s="281">
        <f t="shared" si="0"/>
        <v>96</v>
      </c>
      <c r="W1" s="281">
        <f t="shared" si="0"/>
        <v>94</v>
      </c>
      <c r="X1" s="281">
        <f t="shared" si="0"/>
        <v>88</v>
      </c>
      <c r="Y1" s="281">
        <f t="shared" si="0"/>
        <v>81</v>
      </c>
      <c r="Z1" s="281">
        <f t="shared" si="0"/>
        <v>70</v>
      </c>
      <c r="AA1" s="281">
        <f t="shared" si="0"/>
        <v>38</v>
      </c>
      <c r="AB1" s="290">
        <f t="shared" si="0"/>
        <v>1695.75</v>
      </c>
      <c r="AC1" s="290">
        <f t="shared" si="0"/>
        <v>35610.75</v>
      </c>
    </row>
    <row r="2" spans="1:31" x14ac:dyDescent="0.35">
      <c r="G2" s="292" t="s">
        <v>379</v>
      </c>
      <c r="H2" s="292" t="s">
        <v>380</v>
      </c>
      <c r="I2" s="292" t="s">
        <v>381</v>
      </c>
      <c r="J2" s="292" t="s">
        <v>382</v>
      </c>
      <c r="K2" s="292" t="s">
        <v>383</v>
      </c>
      <c r="L2" s="292" t="s">
        <v>384</v>
      </c>
      <c r="M2" s="292" t="s">
        <v>385</v>
      </c>
      <c r="N2" s="292" t="s">
        <v>386</v>
      </c>
      <c r="O2" s="293" t="s">
        <v>387</v>
      </c>
      <c r="P2" s="293" t="s">
        <v>388</v>
      </c>
      <c r="Q2" s="293" t="s">
        <v>389</v>
      </c>
      <c r="R2" s="293" t="s">
        <v>390</v>
      </c>
      <c r="S2" s="293" t="s">
        <v>379</v>
      </c>
      <c r="T2" s="293" t="s">
        <v>380</v>
      </c>
      <c r="U2" s="293" t="s">
        <v>381</v>
      </c>
      <c r="V2" s="293" t="s">
        <v>382</v>
      </c>
      <c r="W2" s="293" t="s">
        <v>383</v>
      </c>
      <c r="X2" s="293" t="s">
        <v>384</v>
      </c>
      <c r="Y2" s="293" t="s">
        <v>385</v>
      </c>
      <c r="Z2" s="293" t="s">
        <v>386</v>
      </c>
      <c r="AA2" s="291" t="s">
        <v>387</v>
      </c>
      <c r="AB2" s="279"/>
      <c r="AC2" s="279"/>
    </row>
    <row r="3" spans="1:31" s="276" customFormat="1" ht="36" x14ac:dyDescent="0.35">
      <c r="A3" s="276" t="s">
        <v>23</v>
      </c>
      <c r="B3" s="285" t="s">
        <v>356</v>
      </c>
      <c r="C3" s="285" t="s">
        <v>102</v>
      </c>
      <c r="D3" s="286" t="s">
        <v>355</v>
      </c>
      <c r="E3" s="286" t="s">
        <v>354</v>
      </c>
      <c r="F3" s="282" t="s">
        <v>104</v>
      </c>
      <c r="G3" s="294" t="s">
        <v>357</v>
      </c>
      <c r="H3" s="295" t="s">
        <v>358</v>
      </c>
      <c r="I3" s="294" t="s">
        <v>359</v>
      </c>
      <c r="J3" s="294" t="s">
        <v>360</v>
      </c>
      <c r="K3" s="294" t="s">
        <v>361</v>
      </c>
      <c r="L3" s="294" t="s">
        <v>362</v>
      </c>
      <c r="M3" s="294" t="s">
        <v>363</v>
      </c>
      <c r="N3" s="294" t="s">
        <v>364</v>
      </c>
      <c r="O3" s="294" t="s">
        <v>365</v>
      </c>
      <c r="P3" s="294" t="s">
        <v>366</v>
      </c>
      <c r="Q3" s="294" t="s">
        <v>367</v>
      </c>
      <c r="R3" s="294" t="s">
        <v>368</v>
      </c>
      <c r="S3" s="294" t="s">
        <v>369</v>
      </c>
      <c r="T3" s="294" t="s">
        <v>370</v>
      </c>
      <c r="U3" s="294" t="s">
        <v>371</v>
      </c>
      <c r="V3" s="294" t="s">
        <v>372</v>
      </c>
      <c r="W3" s="294" t="s">
        <v>373</v>
      </c>
      <c r="X3" s="294" t="s">
        <v>374</v>
      </c>
      <c r="Y3" s="294" t="s">
        <v>375</v>
      </c>
      <c r="Z3" s="294" t="s">
        <v>376</v>
      </c>
      <c r="AA3" s="294" t="s">
        <v>377</v>
      </c>
      <c r="AB3" s="289" t="s">
        <v>453</v>
      </c>
      <c r="AC3" s="289" t="s">
        <v>378</v>
      </c>
    </row>
    <row r="4" spans="1:31" x14ac:dyDescent="0.35">
      <c r="A4" s="306" t="s">
        <v>418</v>
      </c>
      <c r="B4" s="306" t="s">
        <v>391</v>
      </c>
      <c r="C4" s="306" t="s">
        <v>392</v>
      </c>
      <c r="D4" s="306" t="s">
        <v>393</v>
      </c>
      <c r="E4" s="306" t="s">
        <v>120</v>
      </c>
      <c r="F4" s="307" t="s">
        <v>259</v>
      </c>
      <c r="G4" s="308">
        <v>1</v>
      </c>
      <c r="H4" s="308">
        <v>1</v>
      </c>
      <c r="I4" s="308">
        <v>1</v>
      </c>
      <c r="J4" s="308">
        <v>1</v>
      </c>
      <c r="K4" s="308">
        <v>1</v>
      </c>
      <c r="L4" s="308">
        <v>1</v>
      </c>
      <c r="M4" s="308">
        <v>1</v>
      </c>
      <c r="N4" s="308">
        <v>1</v>
      </c>
      <c r="O4" s="308">
        <v>1</v>
      </c>
      <c r="P4" s="308">
        <v>1</v>
      </c>
      <c r="Q4" s="308">
        <v>1</v>
      </c>
      <c r="R4" s="308">
        <v>1</v>
      </c>
      <c r="S4" s="308">
        <v>1</v>
      </c>
      <c r="T4" s="308">
        <v>1</v>
      </c>
      <c r="U4" s="308">
        <v>1</v>
      </c>
      <c r="V4" s="308">
        <v>1</v>
      </c>
      <c r="W4" s="308">
        <v>1</v>
      </c>
      <c r="X4" s="308">
        <v>1</v>
      </c>
      <c r="Y4" s="308">
        <v>1</v>
      </c>
      <c r="Z4" s="308">
        <v>1</v>
      </c>
      <c r="AA4" s="308">
        <v>0.5</v>
      </c>
      <c r="AB4" s="309">
        <f t="shared" ref="AB4:AB19" si="1">SUM(G4:AA4)</f>
        <v>20.5</v>
      </c>
      <c r="AC4" s="309">
        <f t="shared" ref="AC4:AC19" si="2">AB4*21</f>
        <v>430.5</v>
      </c>
    </row>
    <row r="5" spans="1:31" x14ac:dyDescent="0.35">
      <c r="A5" s="306" t="s">
        <v>32</v>
      </c>
      <c r="B5" s="306" t="s">
        <v>391</v>
      </c>
      <c r="C5" s="306" t="s">
        <v>402</v>
      </c>
      <c r="D5" s="306" t="s">
        <v>394</v>
      </c>
      <c r="E5" s="306" t="s">
        <v>117</v>
      </c>
      <c r="F5" s="307" t="s">
        <v>395</v>
      </c>
      <c r="G5" s="308">
        <v>1</v>
      </c>
      <c r="H5" s="308">
        <v>1</v>
      </c>
      <c r="I5" s="308">
        <v>1</v>
      </c>
      <c r="J5" s="308">
        <v>1</v>
      </c>
      <c r="K5" s="308">
        <v>1</v>
      </c>
      <c r="L5" s="308">
        <v>1</v>
      </c>
      <c r="M5" s="308">
        <v>1</v>
      </c>
      <c r="N5" s="308">
        <v>1</v>
      </c>
      <c r="O5" s="308">
        <v>1</v>
      </c>
      <c r="P5" s="308">
        <v>1</v>
      </c>
      <c r="Q5" s="308">
        <v>1</v>
      </c>
      <c r="R5" s="308">
        <v>1</v>
      </c>
      <c r="S5" s="308">
        <v>1</v>
      </c>
      <c r="T5" s="308">
        <v>1</v>
      </c>
      <c r="U5" s="308">
        <v>1</v>
      </c>
      <c r="V5" s="308">
        <v>1</v>
      </c>
      <c r="W5" s="308">
        <v>1</v>
      </c>
      <c r="X5" s="308">
        <v>1</v>
      </c>
      <c r="Y5" s="308">
        <v>1</v>
      </c>
      <c r="Z5" s="308">
        <v>1</v>
      </c>
      <c r="AA5" s="308">
        <v>0.5</v>
      </c>
      <c r="AB5" s="309">
        <f t="shared" si="1"/>
        <v>20.5</v>
      </c>
      <c r="AC5" s="309">
        <f t="shared" si="2"/>
        <v>430.5</v>
      </c>
    </row>
    <row r="6" spans="1:31" x14ac:dyDescent="0.35">
      <c r="A6" s="310" t="s">
        <v>418</v>
      </c>
      <c r="B6" s="310" t="s">
        <v>397</v>
      </c>
      <c r="C6" s="310" t="s">
        <v>401</v>
      </c>
      <c r="D6" s="310" t="s">
        <v>399</v>
      </c>
      <c r="E6" s="310" t="s">
        <v>123</v>
      </c>
      <c r="F6" s="311" t="s">
        <v>259</v>
      </c>
      <c r="G6" s="312">
        <v>1</v>
      </c>
      <c r="H6" s="312">
        <v>1</v>
      </c>
      <c r="I6" s="312">
        <v>1</v>
      </c>
      <c r="J6" s="312">
        <v>1</v>
      </c>
      <c r="K6" s="312">
        <v>1</v>
      </c>
      <c r="L6" s="312">
        <v>1</v>
      </c>
      <c r="M6" s="312">
        <v>1</v>
      </c>
      <c r="N6" s="312">
        <v>1</v>
      </c>
      <c r="O6" s="312">
        <v>1</v>
      </c>
      <c r="P6" s="312">
        <v>1</v>
      </c>
      <c r="Q6" s="312">
        <v>1</v>
      </c>
      <c r="R6" s="312">
        <v>1</v>
      </c>
      <c r="S6" s="312">
        <v>1</v>
      </c>
      <c r="T6" s="312">
        <v>1</v>
      </c>
      <c r="U6" s="312">
        <v>1</v>
      </c>
      <c r="V6" s="312">
        <v>1</v>
      </c>
      <c r="W6" s="312">
        <v>1</v>
      </c>
      <c r="X6" s="312">
        <v>1</v>
      </c>
      <c r="Y6" s="312">
        <v>1</v>
      </c>
      <c r="Z6" s="312">
        <v>1</v>
      </c>
      <c r="AA6" s="312"/>
      <c r="AB6" s="313">
        <f t="shared" si="1"/>
        <v>20</v>
      </c>
      <c r="AC6" s="313">
        <f t="shared" si="2"/>
        <v>420</v>
      </c>
      <c r="AE6" s="281"/>
    </row>
    <row r="7" spans="1:31" x14ac:dyDescent="0.35">
      <c r="A7" s="310" t="s">
        <v>32</v>
      </c>
      <c r="B7" s="310" t="s">
        <v>397</v>
      </c>
      <c r="C7" s="310" t="s">
        <v>398</v>
      </c>
      <c r="D7" s="310" t="s">
        <v>393</v>
      </c>
      <c r="E7" s="310" t="s">
        <v>120</v>
      </c>
      <c r="F7" s="311" t="s">
        <v>395</v>
      </c>
      <c r="G7" s="312">
        <v>1</v>
      </c>
      <c r="H7" s="312">
        <v>1</v>
      </c>
      <c r="I7" s="312">
        <v>1</v>
      </c>
      <c r="J7" s="312">
        <v>1</v>
      </c>
      <c r="K7" s="312">
        <v>1</v>
      </c>
      <c r="L7" s="312">
        <v>1</v>
      </c>
      <c r="M7" s="312">
        <v>1</v>
      </c>
      <c r="N7" s="312">
        <v>1</v>
      </c>
      <c r="O7" s="312">
        <v>1</v>
      </c>
      <c r="P7" s="312">
        <v>1</v>
      </c>
      <c r="Q7" s="312">
        <v>1</v>
      </c>
      <c r="R7" s="312">
        <v>1</v>
      </c>
      <c r="S7" s="312">
        <v>1</v>
      </c>
      <c r="T7" s="312">
        <v>1</v>
      </c>
      <c r="U7" s="312">
        <v>1</v>
      </c>
      <c r="V7" s="312">
        <v>1</v>
      </c>
      <c r="W7" s="312">
        <v>1</v>
      </c>
      <c r="X7" s="312">
        <v>1</v>
      </c>
      <c r="Y7" s="312">
        <v>1</v>
      </c>
      <c r="Z7" s="312">
        <v>1</v>
      </c>
      <c r="AA7" s="312">
        <v>1</v>
      </c>
      <c r="AB7" s="313">
        <f t="shared" si="1"/>
        <v>21</v>
      </c>
      <c r="AC7" s="313">
        <f t="shared" si="2"/>
        <v>441</v>
      </c>
      <c r="AE7" s="330"/>
    </row>
    <row r="8" spans="1:31" x14ac:dyDescent="0.35">
      <c r="A8" s="310" t="s">
        <v>418</v>
      </c>
      <c r="B8" s="310" t="s">
        <v>397</v>
      </c>
      <c r="C8" s="310" t="s">
        <v>404</v>
      </c>
      <c r="D8" s="310" t="s">
        <v>399</v>
      </c>
      <c r="E8" s="310" t="s">
        <v>123</v>
      </c>
      <c r="F8" s="311" t="s">
        <v>259</v>
      </c>
      <c r="G8" s="312">
        <v>0.75</v>
      </c>
      <c r="H8" s="312">
        <v>1</v>
      </c>
      <c r="I8" s="312">
        <v>1</v>
      </c>
      <c r="J8" s="312">
        <v>1</v>
      </c>
      <c r="K8" s="312"/>
      <c r="L8" s="312"/>
      <c r="M8" s="312"/>
      <c r="N8" s="312"/>
      <c r="O8" s="312"/>
      <c r="P8" s="312"/>
      <c r="Q8" s="312"/>
      <c r="R8" s="312"/>
      <c r="S8" s="312"/>
      <c r="T8" s="312"/>
      <c r="U8" s="312"/>
      <c r="V8" s="312"/>
      <c r="W8" s="312"/>
      <c r="X8" s="312"/>
      <c r="Y8" s="312"/>
      <c r="Z8" s="312"/>
      <c r="AA8" s="312"/>
      <c r="AB8" s="313">
        <f t="shared" si="1"/>
        <v>3.75</v>
      </c>
      <c r="AC8" s="313">
        <f t="shared" si="2"/>
        <v>78.75</v>
      </c>
    </row>
    <row r="9" spans="1:31" x14ac:dyDescent="0.35">
      <c r="A9" s="310" t="s">
        <v>32</v>
      </c>
      <c r="B9" s="310" t="s">
        <v>397</v>
      </c>
      <c r="C9" s="310" t="s">
        <v>404</v>
      </c>
      <c r="D9" s="310" t="s">
        <v>393</v>
      </c>
      <c r="E9" s="310" t="s">
        <v>130</v>
      </c>
      <c r="F9" s="311" t="s">
        <v>395</v>
      </c>
      <c r="G9" s="312">
        <v>1</v>
      </c>
      <c r="H9" s="312">
        <v>1</v>
      </c>
      <c r="I9" s="312">
        <v>1</v>
      </c>
      <c r="J9" s="312">
        <v>1</v>
      </c>
      <c r="K9" s="312">
        <v>1</v>
      </c>
      <c r="L9" s="312">
        <v>1</v>
      </c>
      <c r="M9" s="312">
        <v>1</v>
      </c>
      <c r="N9" s="312">
        <v>1</v>
      </c>
      <c r="O9" s="312">
        <v>1</v>
      </c>
      <c r="P9" s="312">
        <v>1</v>
      </c>
      <c r="Q9" s="312">
        <v>1</v>
      </c>
      <c r="R9" s="312">
        <v>1</v>
      </c>
      <c r="S9" s="312">
        <v>1</v>
      </c>
      <c r="T9" s="312">
        <v>1</v>
      </c>
      <c r="U9" s="312">
        <v>1</v>
      </c>
      <c r="V9" s="312">
        <v>1</v>
      </c>
      <c r="W9" s="312">
        <v>1</v>
      </c>
      <c r="X9" s="312">
        <v>1</v>
      </c>
      <c r="Y9" s="312">
        <v>1</v>
      </c>
      <c r="Z9" s="312">
        <v>1</v>
      </c>
      <c r="AA9" s="312"/>
      <c r="AB9" s="313">
        <f t="shared" si="1"/>
        <v>20</v>
      </c>
      <c r="AC9" s="313">
        <f t="shared" si="2"/>
        <v>420</v>
      </c>
    </row>
    <row r="10" spans="1:31" x14ac:dyDescent="0.35">
      <c r="A10" s="318" t="s">
        <v>153</v>
      </c>
      <c r="B10" s="318" t="s">
        <v>403</v>
      </c>
      <c r="C10" s="318" t="s">
        <v>405</v>
      </c>
      <c r="D10" s="318" t="s">
        <v>399</v>
      </c>
      <c r="E10" s="318" t="s">
        <v>123</v>
      </c>
      <c r="F10" s="319" t="s">
        <v>259</v>
      </c>
      <c r="G10" s="320"/>
      <c r="H10" s="320">
        <v>1</v>
      </c>
      <c r="I10" s="320">
        <v>1</v>
      </c>
      <c r="J10" s="320">
        <v>1</v>
      </c>
      <c r="K10" s="320">
        <v>1</v>
      </c>
      <c r="L10" s="320">
        <v>1</v>
      </c>
      <c r="M10" s="320">
        <v>1</v>
      </c>
      <c r="N10" s="320">
        <v>1</v>
      </c>
      <c r="O10" s="320">
        <v>1</v>
      </c>
      <c r="P10" s="320">
        <v>1</v>
      </c>
      <c r="Q10" s="320">
        <v>1</v>
      </c>
      <c r="R10" s="320">
        <v>1</v>
      </c>
      <c r="S10" s="320">
        <v>1</v>
      </c>
      <c r="T10" s="320">
        <v>1</v>
      </c>
      <c r="U10" s="320">
        <v>1</v>
      </c>
      <c r="V10" s="320">
        <v>1</v>
      </c>
      <c r="W10" s="320">
        <v>1</v>
      </c>
      <c r="X10" s="320">
        <v>1</v>
      </c>
      <c r="Y10" s="320">
        <v>1</v>
      </c>
      <c r="Z10" s="320">
        <v>1</v>
      </c>
      <c r="AA10" s="320"/>
      <c r="AB10" s="321">
        <f t="shared" si="1"/>
        <v>19</v>
      </c>
      <c r="AC10" s="321">
        <f t="shared" si="2"/>
        <v>399</v>
      </c>
    </row>
    <row r="11" spans="1:31" x14ac:dyDescent="0.35">
      <c r="A11" s="326" t="s">
        <v>418</v>
      </c>
      <c r="B11" s="326" t="s">
        <v>407</v>
      </c>
      <c r="C11" s="326" t="s">
        <v>449</v>
      </c>
      <c r="D11" s="326" t="s">
        <v>399</v>
      </c>
      <c r="E11" s="326" t="s">
        <v>121</v>
      </c>
      <c r="F11" s="327" t="s">
        <v>259</v>
      </c>
      <c r="G11" s="328"/>
      <c r="H11" s="328">
        <v>1</v>
      </c>
      <c r="I11" s="328">
        <v>1</v>
      </c>
      <c r="J11" s="328">
        <v>1</v>
      </c>
      <c r="K11" s="328">
        <v>1</v>
      </c>
      <c r="L11" s="328">
        <v>1</v>
      </c>
      <c r="M11" s="328">
        <v>1</v>
      </c>
      <c r="N11" s="328">
        <v>1</v>
      </c>
      <c r="O11" s="328">
        <v>1</v>
      </c>
      <c r="P11" s="328">
        <v>1</v>
      </c>
      <c r="Q11" s="328">
        <v>1</v>
      </c>
      <c r="R11" s="328">
        <v>1</v>
      </c>
      <c r="S11" s="328">
        <v>1</v>
      </c>
      <c r="T11" s="328">
        <v>1</v>
      </c>
      <c r="U11" s="328">
        <v>1</v>
      </c>
      <c r="V11" s="328">
        <v>1</v>
      </c>
      <c r="W11" s="328">
        <v>1</v>
      </c>
      <c r="X11" s="328">
        <v>1</v>
      </c>
      <c r="Y11" s="328">
        <v>1</v>
      </c>
      <c r="Z11" s="328">
        <v>1</v>
      </c>
      <c r="AA11" s="328"/>
      <c r="AB11" s="329">
        <f t="shared" si="1"/>
        <v>19</v>
      </c>
      <c r="AC11" s="329">
        <f t="shared" si="2"/>
        <v>399</v>
      </c>
    </row>
    <row r="12" spans="1:31" x14ac:dyDescent="0.35">
      <c r="A12" s="326" t="s">
        <v>418</v>
      </c>
      <c r="B12" s="326" t="s">
        <v>407</v>
      </c>
      <c r="C12" s="326" t="s">
        <v>450</v>
      </c>
      <c r="D12" s="326" t="s">
        <v>396</v>
      </c>
      <c r="E12" s="326" t="s">
        <v>134</v>
      </c>
      <c r="F12" s="327" t="s">
        <v>259</v>
      </c>
      <c r="G12" s="328"/>
      <c r="H12" s="328">
        <v>1</v>
      </c>
      <c r="I12" s="328">
        <v>1</v>
      </c>
      <c r="J12" s="328">
        <v>1</v>
      </c>
      <c r="K12" s="328">
        <v>1</v>
      </c>
      <c r="L12" s="328">
        <v>1</v>
      </c>
      <c r="M12" s="328">
        <v>1</v>
      </c>
      <c r="N12" s="328">
        <v>1</v>
      </c>
      <c r="O12" s="328">
        <v>1</v>
      </c>
      <c r="P12" s="328">
        <v>1</v>
      </c>
      <c r="Q12" s="328">
        <v>1</v>
      </c>
      <c r="R12" s="328">
        <v>1</v>
      </c>
      <c r="S12" s="328">
        <v>1</v>
      </c>
      <c r="T12" s="328">
        <v>1</v>
      </c>
      <c r="U12" s="328">
        <v>1</v>
      </c>
      <c r="V12" s="328">
        <v>1</v>
      </c>
      <c r="W12" s="328">
        <v>1</v>
      </c>
      <c r="X12" s="328">
        <v>1</v>
      </c>
      <c r="Y12" s="328">
        <v>1</v>
      </c>
      <c r="Z12" s="328">
        <v>1</v>
      </c>
      <c r="AA12" s="328">
        <v>1</v>
      </c>
      <c r="AB12" s="329">
        <f t="shared" si="1"/>
        <v>20</v>
      </c>
      <c r="AC12" s="329">
        <f t="shared" si="2"/>
        <v>420</v>
      </c>
    </row>
    <row r="13" spans="1:31" x14ac:dyDescent="0.35">
      <c r="A13" s="326" t="s">
        <v>32</v>
      </c>
      <c r="B13" s="326" t="s">
        <v>407</v>
      </c>
      <c r="C13" s="326" t="s">
        <v>451</v>
      </c>
      <c r="D13" s="326" t="s">
        <v>396</v>
      </c>
      <c r="E13" s="326" t="s">
        <v>134</v>
      </c>
      <c r="F13" s="327" t="s">
        <v>395</v>
      </c>
      <c r="G13" s="328"/>
      <c r="H13" s="328">
        <v>1</v>
      </c>
      <c r="I13" s="328">
        <v>1</v>
      </c>
      <c r="J13" s="328">
        <v>1</v>
      </c>
      <c r="K13" s="328">
        <v>1</v>
      </c>
      <c r="L13" s="328">
        <v>1</v>
      </c>
      <c r="M13" s="328">
        <v>1</v>
      </c>
      <c r="N13" s="328">
        <v>1</v>
      </c>
      <c r="O13" s="328">
        <v>1</v>
      </c>
      <c r="P13" s="328">
        <v>1</v>
      </c>
      <c r="Q13" s="328">
        <v>1</v>
      </c>
      <c r="R13" s="328">
        <v>1</v>
      </c>
      <c r="S13" s="328">
        <v>1</v>
      </c>
      <c r="T13" s="328">
        <v>1</v>
      </c>
      <c r="U13" s="328">
        <v>1</v>
      </c>
      <c r="V13" s="328">
        <v>1</v>
      </c>
      <c r="W13" s="328">
        <v>1</v>
      </c>
      <c r="X13" s="328">
        <v>1</v>
      </c>
      <c r="Y13" s="328">
        <v>1</v>
      </c>
      <c r="Z13" s="328">
        <v>1</v>
      </c>
      <c r="AA13" s="328"/>
      <c r="AB13" s="329">
        <f t="shared" si="1"/>
        <v>19</v>
      </c>
      <c r="AC13" s="329">
        <f t="shared" si="2"/>
        <v>399</v>
      </c>
    </row>
    <row r="14" spans="1:31" x14ac:dyDescent="0.35">
      <c r="A14" s="326" t="s">
        <v>32</v>
      </c>
      <c r="B14" s="326" t="s">
        <v>407</v>
      </c>
      <c r="C14" s="326" t="s">
        <v>452</v>
      </c>
      <c r="D14" s="326" t="s">
        <v>396</v>
      </c>
      <c r="E14" s="326" t="s">
        <v>138</v>
      </c>
      <c r="F14" s="327" t="s">
        <v>395</v>
      </c>
      <c r="G14" s="328"/>
      <c r="H14" s="328">
        <v>1</v>
      </c>
      <c r="I14" s="328">
        <v>1</v>
      </c>
      <c r="J14" s="328">
        <v>1</v>
      </c>
      <c r="K14" s="328">
        <v>1</v>
      </c>
      <c r="L14" s="328">
        <v>1</v>
      </c>
      <c r="M14" s="328">
        <v>1</v>
      </c>
      <c r="N14" s="328">
        <v>1</v>
      </c>
      <c r="O14" s="328">
        <v>1</v>
      </c>
      <c r="P14" s="328">
        <v>1</v>
      </c>
      <c r="Q14" s="328">
        <v>1</v>
      </c>
      <c r="R14" s="328">
        <v>1</v>
      </c>
      <c r="S14" s="328">
        <v>1</v>
      </c>
      <c r="T14" s="328">
        <v>1</v>
      </c>
      <c r="U14" s="328">
        <v>1</v>
      </c>
      <c r="V14" s="328">
        <v>1</v>
      </c>
      <c r="W14" s="328">
        <v>1</v>
      </c>
      <c r="X14" s="328">
        <v>1</v>
      </c>
      <c r="Y14" s="328">
        <v>1</v>
      </c>
      <c r="Z14" s="328">
        <v>1</v>
      </c>
      <c r="AA14" s="328">
        <v>1</v>
      </c>
      <c r="AB14" s="329">
        <f t="shared" si="1"/>
        <v>20</v>
      </c>
      <c r="AC14" s="329">
        <f t="shared" si="2"/>
        <v>420</v>
      </c>
    </row>
    <row r="15" spans="1:31" x14ac:dyDescent="0.35">
      <c r="A15" s="310" t="s">
        <v>32</v>
      </c>
      <c r="B15" s="310" t="s">
        <v>432</v>
      </c>
      <c r="C15" s="310" t="s">
        <v>408</v>
      </c>
      <c r="D15" s="310" t="s">
        <v>399</v>
      </c>
      <c r="E15" s="310" t="s">
        <v>121</v>
      </c>
      <c r="F15" s="311" t="s">
        <v>395</v>
      </c>
      <c r="G15" s="312"/>
      <c r="H15" s="312">
        <v>0.5</v>
      </c>
      <c r="I15" s="312">
        <v>1</v>
      </c>
      <c r="J15" s="312">
        <v>1</v>
      </c>
      <c r="K15" s="312">
        <v>1</v>
      </c>
      <c r="L15" s="312">
        <v>1</v>
      </c>
      <c r="M15" s="312">
        <v>1</v>
      </c>
      <c r="N15" s="312">
        <v>1</v>
      </c>
      <c r="O15" s="312">
        <v>1</v>
      </c>
      <c r="P15" s="312">
        <v>1</v>
      </c>
      <c r="Q15" s="312">
        <v>1</v>
      </c>
      <c r="R15" s="312">
        <v>1</v>
      </c>
      <c r="S15" s="312">
        <v>1</v>
      </c>
      <c r="T15" s="312">
        <v>1</v>
      </c>
      <c r="U15" s="312">
        <v>1</v>
      </c>
      <c r="V15" s="312">
        <v>1</v>
      </c>
      <c r="W15" s="312">
        <v>1</v>
      </c>
      <c r="X15" s="312">
        <v>1</v>
      </c>
      <c r="Y15" s="312">
        <v>1</v>
      </c>
      <c r="Z15" s="312">
        <v>1</v>
      </c>
      <c r="AA15" s="312"/>
      <c r="AB15" s="313">
        <f t="shared" si="1"/>
        <v>18.5</v>
      </c>
      <c r="AC15" s="313">
        <f t="shared" si="2"/>
        <v>388.5</v>
      </c>
    </row>
    <row r="16" spans="1:31" x14ac:dyDescent="0.35">
      <c r="A16" s="310" t="s">
        <v>417</v>
      </c>
      <c r="B16" s="310" t="s">
        <v>432</v>
      </c>
      <c r="C16" s="310" t="s">
        <v>409</v>
      </c>
      <c r="D16" s="310" t="s">
        <v>394</v>
      </c>
      <c r="E16" s="310" t="s">
        <v>117</v>
      </c>
      <c r="F16" s="311" t="s">
        <v>395</v>
      </c>
      <c r="G16" s="312"/>
      <c r="H16" s="312">
        <v>1</v>
      </c>
      <c r="I16" s="312">
        <v>1</v>
      </c>
      <c r="J16" s="312">
        <v>1</v>
      </c>
      <c r="K16" s="312">
        <v>1</v>
      </c>
      <c r="L16" s="312">
        <v>1</v>
      </c>
      <c r="M16" s="312">
        <v>1</v>
      </c>
      <c r="N16" s="312">
        <v>1</v>
      </c>
      <c r="O16" s="312">
        <v>1</v>
      </c>
      <c r="P16" s="312">
        <v>1</v>
      </c>
      <c r="Q16" s="312">
        <v>1</v>
      </c>
      <c r="R16" s="312">
        <v>1</v>
      </c>
      <c r="S16" s="312">
        <v>1</v>
      </c>
      <c r="T16" s="312"/>
      <c r="U16" s="312"/>
      <c r="V16" s="312"/>
      <c r="W16" s="312"/>
      <c r="X16" s="312"/>
      <c r="Y16" s="312"/>
      <c r="Z16" s="312"/>
      <c r="AA16" s="312"/>
      <c r="AB16" s="313">
        <f t="shared" si="1"/>
        <v>12</v>
      </c>
      <c r="AC16" s="313">
        <f t="shared" si="2"/>
        <v>252</v>
      </c>
    </row>
    <row r="17" spans="1:30" x14ac:dyDescent="0.35">
      <c r="A17" s="310" t="s">
        <v>417</v>
      </c>
      <c r="B17" s="310" t="s">
        <v>432</v>
      </c>
      <c r="C17" s="310" t="s">
        <v>409</v>
      </c>
      <c r="D17" s="310" t="s">
        <v>396</v>
      </c>
      <c r="E17" s="310" t="s">
        <v>134</v>
      </c>
      <c r="F17" s="311" t="s">
        <v>395</v>
      </c>
      <c r="G17" s="312"/>
      <c r="H17" s="312">
        <v>1</v>
      </c>
      <c r="I17" s="312">
        <v>1</v>
      </c>
      <c r="J17" s="312">
        <v>1</v>
      </c>
      <c r="K17" s="312">
        <v>1</v>
      </c>
      <c r="L17" s="312">
        <v>1</v>
      </c>
      <c r="M17" s="312">
        <v>1</v>
      </c>
      <c r="N17" s="312">
        <v>1</v>
      </c>
      <c r="O17" s="312">
        <v>1</v>
      </c>
      <c r="P17" s="312">
        <v>1</v>
      </c>
      <c r="Q17" s="312">
        <v>1</v>
      </c>
      <c r="R17" s="312">
        <v>1</v>
      </c>
      <c r="S17" s="312">
        <v>1</v>
      </c>
      <c r="T17" s="312">
        <v>1</v>
      </c>
      <c r="U17" s="312">
        <v>1</v>
      </c>
      <c r="V17" s="312">
        <v>1</v>
      </c>
      <c r="W17" s="312">
        <v>1</v>
      </c>
      <c r="X17" s="312">
        <v>1</v>
      </c>
      <c r="Y17" s="312">
        <v>1</v>
      </c>
      <c r="Z17" s="312">
        <v>1</v>
      </c>
      <c r="AA17" s="312"/>
      <c r="AB17" s="313">
        <f t="shared" si="1"/>
        <v>19</v>
      </c>
      <c r="AC17" s="313">
        <f t="shared" si="2"/>
        <v>399</v>
      </c>
    </row>
    <row r="18" spans="1:30" x14ac:dyDescent="0.35">
      <c r="A18" s="302" t="s">
        <v>418</v>
      </c>
      <c r="B18" s="302" t="s">
        <v>413</v>
      </c>
      <c r="C18" s="302" t="s">
        <v>412</v>
      </c>
      <c r="D18" s="302" t="s">
        <v>399</v>
      </c>
      <c r="E18" s="302" t="s">
        <v>121</v>
      </c>
      <c r="F18" s="303" t="s">
        <v>259</v>
      </c>
      <c r="G18" s="304">
        <v>0.5</v>
      </c>
      <c r="H18" s="304">
        <v>1</v>
      </c>
      <c r="I18" s="304">
        <v>1</v>
      </c>
      <c r="J18" s="304">
        <v>1</v>
      </c>
      <c r="K18" s="304">
        <v>1</v>
      </c>
      <c r="L18" s="304">
        <v>1</v>
      </c>
      <c r="M18" s="304">
        <v>1</v>
      </c>
      <c r="N18" s="304">
        <v>1</v>
      </c>
      <c r="O18" s="304">
        <v>1</v>
      </c>
      <c r="P18" s="304">
        <v>1</v>
      </c>
      <c r="Q18" s="304">
        <v>1</v>
      </c>
      <c r="R18" s="304">
        <v>1</v>
      </c>
      <c r="S18" s="304">
        <v>1</v>
      </c>
      <c r="T18" s="304">
        <v>1</v>
      </c>
      <c r="U18" s="304">
        <v>1</v>
      </c>
      <c r="V18" s="304">
        <v>1</v>
      </c>
      <c r="W18" s="304">
        <v>1</v>
      </c>
      <c r="X18" s="304"/>
      <c r="Y18" s="304"/>
      <c r="Z18" s="304"/>
      <c r="AA18" s="304"/>
      <c r="AB18" s="305">
        <f t="shared" si="1"/>
        <v>16.5</v>
      </c>
      <c r="AC18" s="305">
        <f t="shared" si="2"/>
        <v>346.5</v>
      </c>
    </row>
    <row r="19" spans="1:30" x14ac:dyDescent="0.35">
      <c r="A19" s="302" t="s">
        <v>416</v>
      </c>
      <c r="B19" s="302" t="s">
        <v>413</v>
      </c>
      <c r="C19" s="302" t="s">
        <v>410</v>
      </c>
      <c r="D19" s="302" t="s">
        <v>399</v>
      </c>
      <c r="E19" s="302" t="s">
        <v>123</v>
      </c>
      <c r="F19" s="303" t="s">
        <v>395</v>
      </c>
      <c r="G19" s="304"/>
      <c r="H19" s="304">
        <v>1</v>
      </c>
      <c r="I19" s="304">
        <v>1</v>
      </c>
      <c r="J19" s="304">
        <v>1</v>
      </c>
      <c r="K19" s="304">
        <v>1</v>
      </c>
      <c r="L19" s="304">
        <v>1</v>
      </c>
      <c r="M19" s="304">
        <v>1</v>
      </c>
      <c r="N19" s="304">
        <v>1</v>
      </c>
      <c r="O19" s="304">
        <v>1</v>
      </c>
      <c r="P19" s="304">
        <v>1</v>
      </c>
      <c r="Q19" s="304">
        <v>1</v>
      </c>
      <c r="R19" s="304">
        <v>1</v>
      </c>
      <c r="S19" s="304">
        <v>1</v>
      </c>
      <c r="T19" s="304">
        <v>1</v>
      </c>
      <c r="U19" s="304">
        <v>1</v>
      </c>
      <c r="V19" s="304">
        <v>1</v>
      </c>
      <c r="W19" s="304">
        <v>1</v>
      </c>
      <c r="X19" s="304">
        <v>1</v>
      </c>
      <c r="Y19" s="304">
        <v>1</v>
      </c>
      <c r="Z19" s="304">
        <v>1</v>
      </c>
      <c r="AA19" s="304"/>
      <c r="AB19" s="305">
        <f t="shared" si="1"/>
        <v>19</v>
      </c>
      <c r="AC19" s="305">
        <f t="shared" si="2"/>
        <v>399</v>
      </c>
      <c r="AD19" s="284"/>
    </row>
    <row r="20" spans="1:30" x14ac:dyDescent="0.35">
      <c r="A20" s="302" t="s">
        <v>416</v>
      </c>
      <c r="B20" s="302" t="s">
        <v>413</v>
      </c>
      <c r="C20" s="302" t="s">
        <v>411</v>
      </c>
      <c r="D20" s="302" t="s">
        <v>399</v>
      </c>
      <c r="E20" s="302" t="s">
        <v>121</v>
      </c>
      <c r="F20" s="303" t="s">
        <v>395</v>
      </c>
      <c r="G20" s="304"/>
      <c r="H20" s="304">
        <v>1</v>
      </c>
      <c r="I20" s="304">
        <v>1</v>
      </c>
      <c r="J20" s="304">
        <v>1</v>
      </c>
      <c r="K20" s="304">
        <v>1</v>
      </c>
      <c r="L20" s="304">
        <v>1</v>
      </c>
      <c r="M20" s="304">
        <v>1</v>
      </c>
      <c r="N20" s="304">
        <v>1</v>
      </c>
      <c r="O20" s="304">
        <v>1</v>
      </c>
      <c r="P20" s="304">
        <v>1</v>
      </c>
      <c r="Q20" s="304">
        <v>1</v>
      </c>
      <c r="R20" s="304">
        <v>1</v>
      </c>
      <c r="S20" s="304">
        <v>1</v>
      </c>
      <c r="T20" s="304">
        <v>1</v>
      </c>
      <c r="U20" s="304">
        <v>1</v>
      </c>
      <c r="V20" s="304">
        <v>1</v>
      </c>
      <c r="W20" s="304">
        <v>1</v>
      </c>
      <c r="X20" s="304"/>
      <c r="Y20" s="304"/>
      <c r="Z20" s="304"/>
      <c r="AA20" s="304"/>
      <c r="AB20" s="305">
        <f t="shared" ref="AB20:AB37" si="3">SUM(G20:AA20)</f>
        <v>16</v>
      </c>
      <c r="AC20" s="305">
        <f t="shared" ref="AC20:AC37" si="4">AB20*21</f>
        <v>336</v>
      </c>
    </row>
    <row r="21" spans="1:30" x14ac:dyDescent="0.35">
      <c r="A21" s="302" t="s">
        <v>416</v>
      </c>
      <c r="B21" s="302" t="s">
        <v>413</v>
      </c>
      <c r="C21" s="302" t="s">
        <v>411</v>
      </c>
      <c r="D21" s="302" t="s">
        <v>396</v>
      </c>
      <c r="E21" s="302" t="s">
        <v>138</v>
      </c>
      <c r="F21" s="303" t="s">
        <v>395</v>
      </c>
      <c r="G21" s="304"/>
      <c r="H21" s="304">
        <v>1</v>
      </c>
      <c r="I21" s="304">
        <v>1</v>
      </c>
      <c r="J21" s="304">
        <v>1</v>
      </c>
      <c r="K21" s="304">
        <v>1</v>
      </c>
      <c r="L21" s="304">
        <v>1</v>
      </c>
      <c r="M21" s="304">
        <v>1</v>
      </c>
      <c r="N21" s="304">
        <v>1</v>
      </c>
      <c r="O21" s="304">
        <v>1</v>
      </c>
      <c r="P21" s="304">
        <v>1</v>
      </c>
      <c r="Q21" s="304">
        <v>1</v>
      </c>
      <c r="R21" s="304">
        <v>1</v>
      </c>
      <c r="S21" s="304">
        <v>1</v>
      </c>
      <c r="T21" s="304">
        <v>1</v>
      </c>
      <c r="U21" s="304">
        <v>1</v>
      </c>
      <c r="V21" s="304">
        <v>1</v>
      </c>
      <c r="W21" s="304">
        <v>1</v>
      </c>
      <c r="X21" s="304">
        <v>1</v>
      </c>
      <c r="Y21" s="304">
        <v>1</v>
      </c>
      <c r="Z21" s="304">
        <v>1</v>
      </c>
      <c r="AA21" s="304"/>
      <c r="AB21" s="305">
        <f>SUM(G21:AA21)</f>
        <v>19</v>
      </c>
      <c r="AC21" s="305">
        <f>AB21*21</f>
        <v>399</v>
      </c>
    </row>
    <row r="22" spans="1:30" x14ac:dyDescent="0.35">
      <c r="A22" s="314" t="s">
        <v>32</v>
      </c>
      <c r="B22" s="314" t="s">
        <v>414</v>
      </c>
      <c r="C22" s="314" t="s">
        <v>415</v>
      </c>
      <c r="D22" s="314" t="s">
        <v>399</v>
      </c>
      <c r="E22" s="314" t="s">
        <v>123</v>
      </c>
      <c r="F22" s="315" t="s">
        <v>395</v>
      </c>
      <c r="G22" s="316"/>
      <c r="H22" s="316">
        <v>0.5</v>
      </c>
      <c r="I22" s="316">
        <v>1</v>
      </c>
      <c r="J22" s="316">
        <v>1</v>
      </c>
      <c r="K22" s="316">
        <v>1</v>
      </c>
      <c r="L22" s="316">
        <v>1</v>
      </c>
      <c r="M22" s="316">
        <v>1</v>
      </c>
      <c r="N22" s="316">
        <v>1</v>
      </c>
      <c r="O22" s="316">
        <v>1</v>
      </c>
      <c r="P22" s="316">
        <v>1</v>
      </c>
      <c r="Q22" s="316">
        <v>1</v>
      </c>
      <c r="R22" s="316">
        <v>1</v>
      </c>
      <c r="S22" s="316">
        <v>1</v>
      </c>
      <c r="T22" s="316">
        <v>1</v>
      </c>
      <c r="U22" s="316">
        <v>1</v>
      </c>
      <c r="V22" s="316">
        <v>1</v>
      </c>
      <c r="W22" s="316">
        <v>1</v>
      </c>
      <c r="X22" s="316">
        <v>1</v>
      </c>
      <c r="Y22" s="316">
        <v>1</v>
      </c>
      <c r="Z22" s="316">
        <v>1</v>
      </c>
      <c r="AA22" s="316"/>
      <c r="AB22" s="317">
        <f t="shared" si="3"/>
        <v>18.5</v>
      </c>
      <c r="AC22" s="317">
        <f t="shared" si="4"/>
        <v>388.5</v>
      </c>
    </row>
    <row r="23" spans="1:30" x14ac:dyDescent="0.35">
      <c r="A23" s="314" t="s">
        <v>32</v>
      </c>
      <c r="B23" s="314" t="s">
        <v>414</v>
      </c>
      <c r="C23" s="314" t="s">
        <v>419</v>
      </c>
      <c r="D23" s="314" t="s">
        <v>396</v>
      </c>
      <c r="E23" s="314" t="s">
        <v>134</v>
      </c>
      <c r="F23" s="315" t="s">
        <v>395</v>
      </c>
      <c r="G23" s="316"/>
      <c r="H23" s="316"/>
      <c r="I23" s="316">
        <v>1</v>
      </c>
      <c r="J23" s="316">
        <v>1</v>
      </c>
      <c r="K23" s="316">
        <v>1</v>
      </c>
      <c r="L23" s="316">
        <v>1</v>
      </c>
      <c r="M23" s="316">
        <v>1</v>
      </c>
      <c r="N23" s="316">
        <v>1</v>
      </c>
      <c r="O23" s="316">
        <v>1</v>
      </c>
      <c r="P23" s="316">
        <v>1</v>
      </c>
      <c r="Q23" s="316">
        <v>1</v>
      </c>
      <c r="R23" s="316">
        <v>1</v>
      </c>
      <c r="S23" s="316">
        <v>1</v>
      </c>
      <c r="T23" s="316">
        <v>1</v>
      </c>
      <c r="U23" s="316">
        <v>1</v>
      </c>
      <c r="V23" s="316">
        <v>1</v>
      </c>
      <c r="W23" s="316">
        <v>1</v>
      </c>
      <c r="X23" s="316">
        <v>1</v>
      </c>
      <c r="Y23" s="316">
        <v>1</v>
      </c>
      <c r="Z23" s="316">
        <v>1</v>
      </c>
      <c r="AA23" s="316"/>
      <c r="AB23" s="317">
        <f t="shared" si="3"/>
        <v>18</v>
      </c>
      <c r="AC23" s="317">
        <f t="shared" si="4"/>
        <v>378</v>
      </c>
    </row>
    <row r="24" spans="1:30" x14ac:dyDescent="0.35">
      <c r="A24" s="314" t="s">
        <v>32</v>
      </c>
      <c r="B24" s="314" t="s">
        <v>414</v>
      </c>
      <c r="C24" s="314" t="s">
        <v>419</v>
      </c>
      <c r="D24" s="314" t="s">
        <v>420</v>
      </c>
      <c r="E24" s="314" t="s">
        <v>143</v>
      </c>
      <c r="F24" s="315" t="s">
        <v>395</v>
      </c>
      <c r="G24" s="316"/>
      <c r="H24" s="316"/>
      <c r="I24" s="316">
        <v>0.5</v>
      </c>
      <c r="J24" s="316">
        <v>1</v>
      </c>
      <c r="K24" s="316">
        <v>1</v>
      </c>
      <c r="L24" s="316">
        <v>1</v>
      </c>
      <c r="M24" s="316">
        <v>1</v>
      </c>
      <c r="N24" s="316">
        <v>1</v>
      </c>
      <c r="O24" s="316">
        <v>1</v>
      </c>
      <c r="P24" s="316">
        <v>1</v>
      </c>
      <c r="Q24" s="316">
        <v>1</v>
      </c>
      <c r="R24" s="316">
        <v>1</v>
      </c>
      <c r="S24" s="316">
        <v>1</v>
      </c>
      <c r="T24" s="316">
        <v>1</v>
      </c>
      <c r="U24" s="316">
        <v>1</v>
      </c>
      <c r="V24" s="316">
        <v>1</v>
      </c>
      <c r="W24" s="316">
        <v>1</v>
      </c>
      <c r="X24" s="316">
        <v>1</v>
      </c>
      <c r="Y24" s="316">
        <v>1</v>
      </c>
      <c r="Z24" s="316">
        <v>1</v>
      </c>
      <c r="AA24" s="316"/>
      <c r="AB24" s="317">
        <f t="shared" si="3"/>
        <v>17.5</v>
      </c>
      <c r="AC24" s="317">
        <f t="shared" si="4"/>
        <v>367.5</v>
      </c>
    </row>
    <row r="25" spans="1:30" x14ac:dyDescent="0.35">
      <c r="A25" s="298" t="s">
        <v>32</v>
      </c>
      <c r="B25" s="298" t="s">
        <v>437</v>
      </c>
      <c r="C25" s="298" t="s">
        <v>421</v>
      </c>
      <c r="D25" s="298" t="s">
        <v>399</v>
      </c>
      <c r="E25" s="298" t="s">
        <v>123</v>
      </c>
      <c r="F25" s="299" t="s">
        <v>395</v>
      </c>
      <c r="G25" s="300"/>
      <c r="H25" s="300">
        <v>0.5</v>
      </c>
      <c r="I25" s="300">
        <v>1</v>
      </c>
      <c r="J25" s="300">
        <v>1</v>
      </c>
      <c r="K25" s="300">
        <v>1</v>
      </c>
      <c r="L25" s="300">
        <v>1</v>
      </c>
      <c r="M25" s="300">
        <v>1</v>
      </c>
      <c r="N25" s="300">
        <v>1</v>
      </c>
      <c r="O25" s="300">
        <v>1</v>
      </c>
      <c r="P25" s="300">
        <v>1</v>
      </c>
      <c r="Q25" s="300">
        <v>1</v>
      </c>
      <c r="R25" s="300">
        <v>1</v>
      </c>
      <c r="S25" s="300">
        <v>1</v>
      </c>
      <c r="T25" s="300">
        <v>1</v>
      </c>
      <c r="U25" s="300">
        <v>1</v>
      </c>
      <c r="V25" s="300">
        <v>1</v>
      </c>
      <c r="W25" s="300">
        <v>1</v>
      </c>
      <c r="X25" s="300">
        <v>1</v>
      </c>
      <c r="Y25" s="300">
        <v>1</v>
      </c>
      <c r="Z25" s="300">
        <v>1</v>
      </c>
      <c r="AA25" s="300">
        <v>1</v>
      </c>
      <c r="AB25" s="301">
        <f t="shared" si="3"/>
        <v>19.5</v>
      </c>
      <c r="AC25" s="301">
        <f t="shared" si="4"/>
        <v>409.5</v>
      </c>
      <c r="AD25" s="284"/>
    </row>
    <row r="26" spans="1:30" x14ac:dyDescent="0.35">
      <c r="A26" s="298" t="s">
        <v>418</v>
      </c>
      <c r="B26" s="298" t="s">
        <v>437</v>
      </c>
      <c r="C26" s="298" t="s">
        <v>419</v>
      </c>
      <c r="D26" s="298" t="s">
        <v>396</v>
      </c>
      <c r="E26" s="298" t="s">
        <v>134</v>
      </c>
      <c r="F26" s="299" t="s">
        <v>259</v>
      </c>
      <c r="G26" s="300"/>
      <c r="H26" s="300">
        <v>0.5</v>
      </c>
      <c r="I26" s="300">
        <v>1</v>
      </c>
      <c r="J26" s="300">
        <v>1</v>
      </c>
      <c r="K26" s="300">
        <v>1</v>
      </c>
      <c r="L26" s="300">
        <v>1</v>
      </c>
      <c r="M26" s="300">
        <v>1</v>
      </c>
      <c r="N26" s="300">
        <v>1</v>
      </c>
      <c r="O26" s="300">
        <v>1</v>
      </c>
      <c r="P26" s="300">
        <v>1</v>
      </c>
      <c r="Q26" s="300">
        <v>1</v>
      </c>
      <c r="R26" s="300">
        <v>1</v>
      </c>
      <c r="S26" s="300">
        <v>1</v>
      </c>
      <c r="T26" s="300">
        <v>1</v>
      </c>
      <c r="U26" s="300">
        <v>1</v>
      </c>
      <c r="V26" s="300">
        <v>1</v>
      </c>
      <c r="W26" s="300">
        <v>1</v>
      </c>
      <c r="X26" s="300">
        <v>1</v>
      </c>
      <c r="Y26" s="300">
        <v>1</v>
      </c>
      <c r="Z26" s="300">
        <v>1</v>
      </c>
      <c r="AA26" s="300">
        <v>1</v>
      </c>
      <c r="AB26" s="301">
        <f t="shared" si="3"/>
        <v>19.5</v>
      </c>
      <c r="AC26" s="301">
        <f t="shared" si="4"/>
        <v>409.5</v>
      </c>
    </row>
    <row r="27" spans="1:30" x14ac:dyDescent="0.35">
      <c r="A27" s="298" t="s">
        <v>32</v>
      </c>
      <c r="B27" s="298" t="s">
        <v>437</v>
      </c>
      <c r="C27" s="298" t="s">
        <v>423</v>
      </c>
      <c r="D27" s="298" t="s">
        <v>396</v>
      </c>
      <c r="E27" s="298" t="s">
        <v>138</v>
      </c>
      <c r="F27" s="299" t="s">
        <v>395</v>
      </c>
      <c r="G27" s="300"/>
      <c r="H27" s="300">
        <v>0.5</v>
      </c>
      <c r="I27" s="300">
        <v>2</v>
      </c>
      <c r="J27" s="300">
        <v>3</v>
      </c>
      <c r="K27" s="300">
        <v>3</v>
      </c>
      <c r="L27" s="300">
        <v>3</v>
      </c>
      <c r="M27" s="300">
        <v>3</v>
      </c>
      <c r="N27" s="300">
        <v>3</v>
      </c>
      <c r="O27" s="300">
        <v>3</v>
      </c>
      <c r="P27" s="300">
        <v>3</v>
      </c>
      <c r="Q27" s="300">
        <v>3</v>
      </c>
      <c r="R27" s="300">
        <v>3</v>
      </c>
      <c r="S27" s="300">
        <v>3</v>
      </c>
      <c r="T27" s="300">
        <v>3</v>
      </c>
      <c r="U27" s="300">
        <v>3</v>
      </c>
      <c r="V27" s="300">
        <v>3</v>
      </c>
      <c r="W27" s="300">
        <v>3</v>
      </c>
      <c r="X27" s="300">
        <v>3</v>
      </c>
      <c r="Y27" s="300">
        <v>3</v>
      </c>
      <c r="Z27" s="300">
        <v>2</v>
      </c>
      <c r="AA27" s="300">
        <v>1</v>
      </c>
      <c r="AB27" s="301">
        <f t="shared" si="3"/>
        <v>53.5</v>
      </c>
      <c r="AC27" s="301">
        <f t="shared" si="4"/>
        <v>1123.5</v>
      </c>
    </row>
    <row r="28" spans="1:30" x14ac:dyDescent="0.35">
      <c r="A28" s="298" t="s">
        <v>32</v>
      </c>
      <c r="B28" s="298" t="s">
        <v>437</v>
      </c>
      <c r="C28" s="298" t="s">
        <v>422</v>
      </c>
      <c r="D28" s="298" t="s">
        <v>420</v>
      </c>
      <c r="E28" s="298" t="s">
        <v>143</v>
      </c>
      <c r="F28" s="299" t="s">
        <v>395</v>
      </c>
      <c r="G28" s="300"/>
      <c r="H28" s="300">
        <v>0.5</v>
      </c>
      <c r="I28" s="300">
        <v>1</v>
      </c>
      <c r="J28" s="300">
        <v>2</v>
      </c>
      <c r="K28" s="300">
        <v>2</v>
      </c>
      <c r="L28" s="300">
        <v>2</v>
      </c>
      <c r="M28" s="300">
        <v>2</v>
      </c>
      <c r="N28" s="300">
        <v>2</v>
      </c>
      <c r="O28" s="300">
        <v>2</v>
      </c>
      <c r="P28" s="300">
        <v>2</v>
      </c>
      <c r="Q28" s="300">
        <v>2</v>
      </c>
      <c r="R28" s="300">
        <v>2</v>
      </c>
      <c r="S28" s="300">
        <v>2</v>
      </c>
      <c r="T28" s="300">
        <v>2</v>
      </c>
      <c r="U28" s="300">
        <v>2</v>
      </c>
      <c r="V28" s="300">
        <v>2</v>
      </c>
      <c r="W28" s="300">
        <v>2</v>
      </c>
      <c r="X28" s="300">
        <v>2</v>
      </c>
      <c r="Y28" s="300">
        <v>2</v>
      </c>
      <c r="Z28" s="300">
        <v>1</v>
      </c>
      <c r="AA28" s="300">
        <v>1</v>
      </c>
      <c r="AB28" s="301">
        <f t="shared" si="3"/>
        <v>35.5</v>
      </c>
      <c r="AC28" s="301">
        <f t="shared" si="4"/>
        <v>745.5</v>
      </c>
    </row>
    <row r="29" spans="1:30" x14ac:dyDescent="0.35">
      <c r="A29" s="298" t="s">
        <v>32</v>
      </c>
      <c r="B29" s="298" t="s">
        <v>439</v>
      </c>
      <c r="C29" s="298" t="s">
        <v>421</v>
      </c>
      <c r="D29" s="298" t="s">
        <v>399</v>
      </c>
      <c r="E29" s="298" t="s">
        <v>121</v>
      </c>
      <c r="F29" s="299" t="s">
        <v>395</v>
      </c>
      <c r="G29" s="300"/>
      <c r="H29" s="300"/>
      <c r="I29" s="300">
        <v>0.5</v>
      </c>
      <c r="J29" s="300">
        <v>1</v>
      </c>
      <c r="K29" s="300">
        <v>1</v>
      </c>
      <c r="L29" s="300">
        <v>1</v>
      </c>
      <c r="M29" s="300">
        <v>1</v>
      </c>
      <c r="N29" s="300">
        <v>1</v>
      </c>
      <c r="O29" s="300">
        <v>1</v>
      </c>
      <c r="P29" s="300">
        <v>1</v>
      </c>
      <c r="Q29" s="300">
        <v>1</v>
      </c>
      <c r="R29" s="300">
        <v>1</v>
      </c>
      <c r="S29" s="300">
        <v>1</v>
      </c>
      <c r="T29" s="300">
        <v>1</v>
      </c>
      <c r="U29" s="300">
        <v>1</v>
      </c>
      <c r="V29" s="300">
        <v>1</v>
      </c>
      <c r="W29" s="300">
        <v>1</v>
      </c>
      <c r="X29" s="300">
        <v>1</v>
      </c>
      <c r="Y29" s="300">
        <v>1</v>
      </c>
      <c r="Z29" s="300">
        <v>1</v>
      </c>
      <c r="AA29" s="300">
        <v>1</v>
      </c>
      <c r="AB29" s="301">
        <f t="shared" ref="AB29:AB36" si="5">SUM(G29:AA29)</f>
        <v>18.5</v>
      </c>
      <c r="AC29" s="301">
        <f t="shared" ref="AC29:AC36" si="6">AB29*21</f>
        <v>388.5</v>
      </c>
    </row>
    <row r="30" spans="1:30" x14ac:dyDescent="0.35">
      <c r="A30" s="298" t="s">
        <v>418</v>
      </c>
      <c r="B30" s="298" t="s">
        <v>439</v>
      </c>
      <c r="C30" s="298" t="s">
        <v>419</v>
      </c>
      <c r="D30" s="298" t="s">
        <v>396</v>
      </c>
      <c r="E30" s="298" t="s">
        <v>134</v>
      </c>
      <c r="F30" s="299" t="s">
        <v>259</v>
      </c>
      <c r="G30" s="300"/>
      <c r="H30" s="300"/>
      <c r="I30" s="300">
        <v>0.5</v>
      </c>
      <c r="J30" s="300">
        <v>1</v>
      </c>
      <c r="K30" s="300">
        <v>1</v>
      </c>
      <c r="L30" s="300">
        <v>1</v>
      </c>
      <c r="M30" s="300">
        <v>1</v>
      </c>
      <c r="N30" s="300">
        <v>1</v>
      </c>
      <c r="O30" s="300">
        <v>1</v>
      </c>
      <c r="P30" s="300">
        <v>1</v>
      </c>
      <c r="Q30" s="300">
        <v>1</v>
      </c>
      <c r="R30" s="300">
        <v>1</v>
      </c>
      <c r="S30" s="300">
        <v>1</v>
      </c>
      <c r="T30" s="300">
        <v>1</v>
      </c>
      <c r="U30" s="300">
        <v>1</v>
      </c>
      <c r="V30" s="300">
        <v>1</v>
      </c>
      <c r="W30" s="300">
        <v>1</v>
      </c>
      <c r="X30" s="300">
        <v>1</v>
      </c>
      <c r="Y30" s="300">
        <v>1</v>
      </c>
      <c r="Z30" s="300">
        <v>1</v>
      </c>
      <c r="AA30" s="300">
        <v>1</v>
      </c>
      <c r="AB30" s="301">
        <f t="shared" si="5"/>
        <v>18.5</v>
      </c>
      <c r="AC30" s="301">
        <f t="shared" si="6"/>
        <v>388.5</v>
      </c>
    </row>
    <row r="31" spans="1:30" x14ac:dyDescent="0.35">
      <c r="A31" s="298" t="s">
        <v>32</v>
      </c>
      <c r="B31" s="298" t="s">
        <v>439</v>
      </c>
      <c r="C31" s="298" t="s">
        <v>423</v>
      </c>
      <c r="D31" s="298" t="s">
        <v>396</v>
      </c>
      <c r="E31" s="298" t="s">
        <v>138</v>
      </c>
      <c r="F31" s="299" t="s">
        <v>395</v>
      </c>
      <c r="G31" s="300"/>
      <c r="H31" s="300"/>
      <c r="I31" s="300">
        <v>0.5</v>
      </c>
      <c r="J31" s="300">
        <v>2</v>
      </c>
      <c r="K31" s="300">
        <v>3</v>
      </c>
      <c r="L31" s="300">
        <v>3</v>
      </c>
      <c r="M31" s="300">
        <v>3</v>
      </c>
      <c r="N31" s="300">
        <v>3</v>
      </c>
      <c r="O31" s="300">
        <v>3</v>
      </c>
      <c r="P31" s="300">
        <v>3</v>
      </c>
      <c r="Q31" s="300">
        <v>3</v>
      </c>
      <c r="R31" s="300">
        <v>3</v>
      </c>
      <c r="S31" s="300">
        <v>3</v>
      </c>
      <c r="T31" s="300">
        <v>3</v>
      </c>
      <c r="U31" s="300">
        <v>3</v>
      </c>
      <c r="V31" s="300">
        <v>3</v>
      </c>
      <c r="W31" s="300">
        <v>3</v>
      </c>
      <c r="X31" s="300">
        <v>3</v>
      </c>
      <c r="Y31" s="300">
        <v>3</v>
      </c>
      <c r="Z31" s="300">
        <v>2</v>
      </c>
      <c r="AA31" s="300">
        <v>1</v>
      </c>
      <c r="AB31" s="301">
        <f t="shared" si="5"/>
        <v>50.5</v>
      </c>
      <c r="AC31" s="301">
        <f t="shared" si="6"/>
        <v>1060.5</v>
      </c>
    </row>
    <row r="32" spans="1:30" x14ac:dyDescent="0.35">
      <c r="A32" s="298" t="s">
        <v>32</v>
      </c>
      <c r="B32" s="298" t="s">
        <v>439</v>
      </c>
      <c r="C32" s="298" t="s">
        <v>422</v>
      </c>
      <c r="D32" s="298" t="s">
        <v>420</v>
      </c>
      <c r="E32" s="298" t="s">
        <v>143</v>
      </c>
      <c r="F32" s="299" t="s">
        <v>395</v>
      </c>
      <c r="G32" s="300"/>
      <c r="H32" s="300"/>
      <c r="I32" s="300">
        <v>0.5</v>
      </c>
      <c r="J32" s="300">
        <v>2</v>
      </c>
      <c r="K32" s="300">
        <v>2</v>
      </c>
      <c r="L32" s="300">
        <v>2</v>
      </c>
      <c r="M32" s="300">
        <v>2</v>
      </c>
      <c r="N32" s="300">
        <v>2</v>
      </c>
      <c r="O32" s="300">
        <v>2</v>
      </c>
      <c r="P32" s="300">
        <v>2</v>
      </c>
      <c r="Q32" s="300">
        <v>2</v>
      </c>
      <c r="R32" s="300">
        <v>2</v>
      </c>
      <c r="S32" s="300">
        <v>2</v>
      </c>
      <c r="T32" s="300">
        <v>2</v>
      </c>
      <c r="U32" s="300">
        <v>2</v>
      </c>
      <c r="V32" s="300">
        <v>2</v>
      </c>
      <c r="W32" s="300">
        <v>2</v>
      </c>
      <c r="X32" s="300">
        <v>2</v>
      </c>
      <c r="Y32" s="300">
        <v>2</v>
      </c>
      <c r="Z32" s="300">
        <v>1</v>
      </c>
      <c r="AA32" s="300">
        <v>1</v>
      </c>
      <c r="AB32" s="301">
        <f t="shared" si="5"/>
        <v>34.5</v>
      </c>
      <c r="AC32" s="301">
        <f t="shared" si="6"/>
        <v>724.5</v>
      </c>
    </row>
    <row r="33" spans="1:29" x14ac:dyDescent="0.35">
      <c r="A33" s="314" t="s">
        <v>32</v>
      </c>
      <c r="B33" s="314" t="s">
        <v>440</v>
      </c>
      <c r="C33" s="314" t="s">
        <v>424</v>
      </c>
      <c r="D33" s="314" t="s">
        <v>399</v>
      </c>
      <c r="E33" s="314" t="s">
        <v>123</v>
      </c>
      <c r="F33" s="315" t="s">
        <v>395</v>
      </c>
      <c r="G33" s="316"/>
      <c r="H33" s="316">
        <v>0.5</v>
      </c>
      <c r="I33" s="316">
        <v>1</v>
      </c>
      <c r="J33" s="316">
        <v>1</v>
      </c>
      <c r="K33" s="316">
        <v>1</v>
      </c>
      <c r="L33" s="316">
        <v>1</v>
      </c>
      <c r="M33" s="316">
        <v>1</v>
      </c>
      <c r="N33" s="316">
        <v>1</v>
      </c>
      <c r="O33" s="316">
        <v>1</v>
      </c>
      <c r="P33" s="316">
        <v>1</v>
      </c>
      <c r="Q33" s="316">
        <v>1</v>
      </c>
      <c r="R33" s="316">
        <v>1</v>
      </c>
      <c r="S33" s="316">
        <v>1</v>
      </c>
      <c r="T33" s="316">
        <v>1</v>
      </c>
      <c r="U33" s="316">
        <v>1</v>
      </c>
      <c r="V33" s="316">
        <v>1</v>
      </c>
      <c r="W33" s="316">
        <v>1</v>
      </c>
      <c r="X33" s="316">
        <v>1</v>
      </c>
      <c r="Y33" s="316">
        <v>1</v>
      </c>
      <c r="Z33" s="316">
        <v>1</v>
      </c>
      <c r="AA33" s="316">
        <v>1</v>
      </c>
      <c r="AB33" s="317">
        <f t="shared" si="5"/>
        <v>19.5</v>
      </c>
      <c r="AC33" s="317">
        <f t="shared" si="6"/>
        <v>409.5</v>
      </c>
    </row>
    <row r="34" spans="1:29" x14ac:dyDescent="0.35">
      <c r="A34" s="314" t="s">
        <v>32</v>
      </c>
      <c r="B34" s="314" t="s">
        <v>440</v>
      </c>
      <c r="C34" s="314" t="s">
        <v>419</v>
      </c>
      <c r="D34" s="314" t="s">
        <v>396</v>
      </c>
      <c r="E34" s="314" t="s">
        <v>134</v>
      </c>
      <c r="F34" s="315" t="s">
        <v>395</v>
      </c>
      <c r="G34" s="316"/>
      <c r="H34" s="316">
        <v>0.5</v>
      </c>
      <c r="I34" s="316">
        <v>1</v>
      </c>
      <c r="J34" s="316">
        <v>1</v>
      </c>
      <c r="K34" s="316">
        <v>1</v>
      </c>
      <c r="L34" s="316">
        <v>1</v>
      </c>
      <c r="M34" s="316">
        <v>1</v>
      </c>
      <c r="N34" s="316">
        <v>1</v>
      </c>
      <c r="O34" s="316">
        <v>1</v>
      </c>
      <c r="P34" s="316">
        <v>1</v>
      </c>
      <c r="Q34" s="316">
        <v>1</v>
      </c>
      <c r="R34" s="316">
        <v>1</v>
      </c>
      <c r="S34" s="316">
        <v>1</v>
      </c>
      <c r="T34" s="316">
        <v>1</v>
      </c>
      <c r="U34" s="316">
        <v>1</v>
      </c>
      <c r="V34" s="316">
        <v>1</v>
      </c>
      <c r="W34" s="316">
        <v>1</v>
      </c>
      <c r="X34" s="316">
        <v>1</v>
      </c>
      <c r="Y34" s="316"/>
      <c r="Z34" s="316"/>
      <c r="AA34" s="316"/>
      <c r="AB34" s="317">
        <f t="shared" si="5"/>
        <v>16.5</v>
      </c>
      <c r="AC34" s="317">
        <f t="shared" si="6"/>
        <v>346.5</v>
      </c>
    </row>
    <row r="35" spans="1:29" x14ac:dyDescent="0.35">
      <c r="A35" s="314" t="s">
        <v>32</v>
      </c>
      <c r="B35" s="314" t="s">
        <v>440</v>
      </c>
      <c r="C35" s="314" t="s">
        <v>423</v>
      </c>
      <c r="D35" s="314" t="s">
        <v>396</v>
      </c>
      <c r="E35" s="314" t="s">
        <v>138</v>
      </c>
      <c r="F35" s="315" t="s">
        <v>395</v>
      </c>
      <c r="G35" s="316"/>
      <c r="H35" s="316">
        <v>0.5</v>
      </c>
      <c r="I35" s="316">
        <v>1.5</v>
      </c>
      <c r="J35" s="316">
        <v>3</v>
      </c>
      <c r="K35" s="316">
        <v>3</v>
      </c>
      <c r="L35" s="316">
        <v>3</v>
      </c>
      <c r="M35" s="316">
        <v>3</v>
      </c>
      <c r="N35" s="316">
        <v>3</v>
      </c>
      <c r="O35" s="316">
        <v>3</v>
      </c>
      <c r="P35" s="316">
        <v>3</v>
      </c>
      <c r="Q35" s="316">
        <v>3</v>
      </c>
      <c r="R35" s="316">
        <v>3</v>
      </c>
      <c r="S35" s="316">
        <v>3</v>
      </c>
      <c r="T35" s="316">
        <v>3</v>
      </c>
      <c r="U35" s="316">
        <v>3</v>
      </c>
      <c r="V35" s="316">
        <v>3</v>
      </c>
      <c r="W35" s="316">
        <v>2</v>
      </c>
      <c r="X35" s="316">
        <v>1</v>
      </c>
      <c r="Y35" s="316">
        <v>1</v>
      </c>
      <c r="Z35" s="316">
        <v>1</v>
      </c>
      <c r="AA35" s="316">
        <v>1</v>
      </c>
      <c r="AB35" s="317">
        <f t="shared" si="5"/>
        <v>47</v>
      </c>
      <c r="AC35" s="317">
        <f t="shared" si="6"/>
        <v>987</v>
      </c>
    </row>
    <row r="36" spans="1:29" x14ac:dyDescent="0.35">
      <c r="A36" s="314" t="s">
        <v>32</v>
      </c>
      <c r="B36" s="314" t="s">
        <v>440</v>
      </c>
      <c r="C36" s="314" t="s">
        <v>423</v>
      </c>
      <c r="D36" s="314" t="s">
        <v>420</v>
      </c>
      <c r="E36" s="314" t="s">
        <v>143</v>
      </c>
      <c r="F36" s="315" t="s">
        <v>395</v>
      </c>
      <c r="G36" s="316"/>
      <c r="H36" s="316">
        <v>0.5</v>
      </c>
      <c r="I36" s="316">
        <v>1</v>
      </c>
      <c r="J36" s="316">
        <v>2</v>
      </c>
      <c r="K36" s="316">
        <v>2</v>
      </c>
      <c r="L36" s="316">
        <v>2</v>
      </c>
      <c r="M36" s="316">
        <v>2</v>
      </c>
      <c r="N36" s="316">
        <v>2</v>
      </c>
      <c r="O36" s="316">
        <v>2</v>
      </c>
      <c r="P36" s="316">
        <v>2</v>
      </c>
      <c r="Q36" s="316">
        <v>2</v>
      </c>
      <c r="R36" s="316">
        <v>2</v>
      </c>
      <c r="S36" s="316">
        <v>2</v>
      </c>
      <c r="T36" s="316">
        <v>2</v>
      </c>
      <c r="U36" s="316">
        <v>2</v>
      </c>
      <c r="V36" s="316">
        <v>2</v>
      </c>
      <c r="W36" s="316">
        <v>2</v>
      </c>
      <c r="X36" s="316">
        <v>1</v>
      </c>
      <c r="Y36" s="316"/>
      <c r="Z36" s="316"/>
      <c r="AA36" s="316"/>
      <c r="AB36" s="317">
        <f t="shared" si="5"/>
        <v>30.5</v>
      </c>
      <c r="AC36" s="317">
        <f t="shared" si="6"/>
        <v>640.5</v>
      </c>
    </row>
    <row r="37" spans="1:29" x14ac:dyDescent="0.35">
      <c r="A37" s="314" t="s">
        <v>32</v>
      </c>
      <c r="B37" s="314" t="s">
        <v>441</v>
      </c>
      <c r="C37" s="314" t="s">
        <v>424</v>
      </c>
      <c r="D37" s="314" t="s">
        <v>399</v>
      </c>
      <c r="E37" s="314" t="s">
        <v>123</v>
      </c>
      <c r="F37" s="315" t="s">
        <v>395</v>
      </c>
      <c r="G37" s="316"/>
      <c r="H37" s="316"/>
      <c r="I37" s="316"/>
      <c r="J37" s="316">
        <v>1</v>
      </c>
      <c r="K37" s="316">
        <v>1</v>
      </c>
      <c r="L37" s="316">
        <v>1</v>
      </c>
      <c r="M37" s="316">
        <v>1</v>
      </c>
      <c r="N37" s="316">
        <v>1</v>
      </c>
      <c r="O37" s="316">
        <v>1</v>
      </c>
      <c r="P37" s="316">
        <v>1</v>
      </c>
      <c r="Q37" s="316">
        <v>1</v>
      </c>
      <c r="R37" s="316">
        <v>1</v>
      </c>
      <c r="S37" s="316">
        <v>1</v>
      </c>
      <c r="T37" s="316">
        <v>1</v>
      </c>
      <c r="U37" s="316">
        <v>1</v>
      </c>
      <c r="V37" s="316">
        <v>1</v>
      </c>
      <c r="W37" s="316">
        <v>1</v>
      </c>
      <c r="X37" s="316">
        <v>1</v>
      </c>
      <c r="Y37" s="316">
        <v>1</v>
      </c>
      <c r="Z37" s="316">
        <v>1</v>
      </c>
      <c r="AA37" s="316">
        <v>1</v>
      </c>
      <c r="AB37" s="317">
        <f t="shared" si="3"/>
        <v>18</v>
      </c>
      <c r="AC37" s="317">
        <f t="shared" si="4"/>
        <v>378</v>
      </c>
    </row>
    <row r="38" spans="1:29" x14ac:dyDescent="0.35">
      <c r="A38" s="314" t="s">
        <v>32</v>
      </c>
      <c r="B38" s="314" t="s">
        <v>441</v>
      </c>
      <c r="C38" s="314" t="s">
        <v>419</v>
      </c>
      <c r="D38" s="314" t="s">
        <v>396</v>
      </c>
      <c r="E38" s="314" t="s">
        <v>134</v>
      </c>
      <c r="F38" s="315" t="s">
        <v>395</v>
      </c>
      <c r="G38" s="316"/>
      <c r="H38" s="316"/>
      <c r="I38" s="316"/>
      <c r="J38" s="316">
        <v>1</v>
      </c>
      <c r="K38" s="316">
        <v>1</v>
      </c>
      <c r="L38" s="316">
        <v>1</v>
      </c>
      <c r="M38" s="316">
        <v>1</v>
      </c>
      <c r="N38" s="316">
        <v>1</v>
      </c>
      <c r="O38" s="316">
        <v>1</v>
      </c>
      <c r="P38" s="316">
        <v>1</v>
      </c>
      <c r="Q38" s="316">
        <v>1</v>
      </c>
      <c r="R38" s="316">
        <v>1</v>
      </c>
      <c r="S38" s="316">
        <v>1</v>
      </c>
      <c r="T38" s="316">
        <v>1</v>
      </c>
      <c r="U38" s="316">
        <v>1</v>
      </c>
      <c r="V38" s="316">
        <v>1</v>
      </c>
      <c r="W38" s="316">
        <v>1</v>
      </c>
      <c r="X38" s="316">
        <v>1</v>
      </c>
      <c r="Y38" s="316"/>
      <c r="Z38" s="316"/>
      <c r="AA38" s="316"/>
      <c r="AB38" s="317">
        <f t="shared" ref="AB38:AB69" si="7">SUM(G38:AA38)</f>
        <v>15</v>
      </c>
      <c r="AC38" s="317">
        <f t="shared" ref="AC38:AC69" si="8">AB38*21</f>
        <v>315</v>
      </c>
    </row>
    <row r="39" spans="1:29" x14ac:dyDescent="0.35">
      <c r="A39" s="314" t="s">
        <v>32</v>
      </c>
      <c r="B39" s="314" t="s">
        <v>441</v>
      </c>
      <c r="C39" s="314" t="s">
        <v>423</v>
      </c>
      <c r="D39" s="314" t="s">
        <v>396</v>
      </c>
      <c r="E39" s="314" t="s">
        <v>138</v>
      </c>
      <c r="F39" s="315" t="s">
        <v>395</v>
      </c>
      <c r="G39" s="316"/>
      <c r="H39" s="316"/>
      <c r="I39" s="316"/>
      <c r="J39" s="316">
        <v>1</v>
      </c>
      <c r="K39" s="316">
        <v>3</v>
      </c>
      <c r="L39" s="316">
        <v>3</v>
      </c>
      <c r="M39" s="316">
        <v>3</v>
      </c>
      <c r="N39" s="316">
        <v>3</v>
      </c>
      <c r="O39" s="316">
        <v>3</v>
      </c>
      <c r="P39" s="316">
        <v>3</v>
      </c>
      <c r="Q39" s="316">
        <v>3</v>
      </c>
      <c r="R39" s="316">
        <v>3</v>
      </c>
      <c r="S39" s="316">
        <v>3</v>
      </c>
      <c r="T39" s="316">
        <v>3</v>
      </c>
      <c r="U39" s="316">
        <v>3</v>
      </c>
      <c r="V39" s="316">
        <v>3</v>
      </c>
      <c r="W39" s="316">
        <v>2</v>
      </c>
      <c r="X39" s="316">
        <v>1</v>
      </c>
      <c r="Y39" s="316">
        <v>1</v>
      </c>
      <c r="Z39" s="316">
        <v>1</v>
      </c>
      <c r="AA39" s="316">
        <v>1</v>
      </c>
      <c r="AB39" s="317">
        <f t="shared" si="7"/>
        <v>43</v>
      </c>
      <c r="AC39" s="317">
        <f t="shared" si="8"/>
        <v>903</v>
      </c>
    </row>
    <row r="40" spans="1:29" x14ac:dyDescent="0.35">
      <c r="A40" s="314" t="s">
        <v>32</v>
      </c>
      <c r="B40" s="314" t="s">
        <v>441</v>
      </c>
      <c r="C40" s="314" t="s">
        <v>423</v>
      </c>
      <c r="D40" s="314" t="s">
        <v>420</v>
      </c>
      <c r="E40" s="314" t="s">
        <v>143</v>
      </c>
      <c r="F40" s="315" t="s">
        <v>395</v>
      </c>
      <c r="G40" s="316"/>
      <c r="H40" s="316"/>
      <c r="I40" s="316"/>
      <c r="J40" s="316">
        <v>1</v>
      </c>
      <c r="K40" s="316">
        <v>2</v>
      </c>
      <c r="L40" s="316">
        <v>2</v>
      </c>
      <c r="M40" s="316">
        <v>2</v>
      </c>
      <c r="N40" s="316">
        <v>2</v>
      </c>
      <c r="O40" s="316">
        <v>2</v>
      </c>
      <c r="P40" s="316">
        <v>2</v>
      </c>
      <c r="Q40" s="316">
        <v>2</v>
      </c>
      <c r="R40" s="316">
        <v>2</v>
      </c>
      <c r="S40" s="316">
        <v>2</v>
      </c>
      <c r="T40" s="316">
        <v>2</v>
      </c>
      <c r="U40" s="316">
        <v>2</v>
      </c>
      <c r="V40" s="316">
        <v>2</v>
      </c>
      <c r="W40" s="316">
        <v>2</v>
      </c>
      <c r="X40" s="316">
        <v>1</v>
      </c>
      <c r="Y40" s="316"/>
      <c r="Z40" s="316"/>
      <c r="AA40" s="316"/>
      <c r="AB40" s="317">
        <f t="shared" si="7"/>
        <v>28</v>
      </c>
      <c r="AC40" s="317">
        <f t="shared" si="8"/>
        <v>588</v>
      </c>
    </row>
    <row r="41" spans="1:29" x14ac:dyDescent="0.35">
      <c r="A41" s="322" t="s">
        <v>32</v>
      </c>
      <c r="B41" s="322" t="s">
        <v>442</v>
      </c>
      <c r="C41" s="322" t="s">
        <v>425</v>
      </c>
      <c r="D41" s="322" t="s">
        <v>399</v>
      </c>
      <c r="E41" s="322" t="s">
        <v>123</v>
      </c>
      <c r="F41" s="323" t="s">
        <v>395</v>
      </c>
      <c r="G41" s="324"/>
      <c r="H41" s="324"/>
      <c r="I41" s="324">
        <v>1</v>
      </c>
      <c r="J41" s="324">
        <v>1</v>
      </c>
      <c r="K41" s="324">
        <v>1</v>
      </c>
      <c r="L41" s="324">
        <v>1</v>
      </c>
      <c r="M41" s="324">
        <v>1</v>
      </c>
      <c r="N41" s="324">
        <v>1</v>
      </c>
      <c r="O41" s="324">
        <v>1</v>
      </c>
      <c r="P41" s="324">
        <v>1</v>
      </c>
      <c r="Q41" s="324">
        <v>1</v>
      </c>
      <c r="R41" s="324">
        <v>1</v>
      </c>
      <c r="S41" s="324">
        <v>1</v>
      </c>
      <c r="T41" s="324">
        <v>1</v>
      </c>
      <c r="U41" s="324">
        <v>1</v>
      </c>
      <c r="V41" s="324">
        <v>1</v>
      </c>
      <c r="W41" s="324">
        <v>1</v>
      </c>
      <c r="X41" s="324">
        <v>1</v>
      </c>
      <c r="Y41" s="324">
        <v>1</v>
      </c>
      <c r="Z41" s="324">
        <v>1</v>
      </c>
      <c r="AA41" s="324">
        <v>1</v>
      </c>
      <c r="AB41" s="325">
        <f t="shared" si="7"/>
        <v>19</v>
      </c>
      <c r="AC41" s="325">
        <f t="shared" si="8"/>
        <v>399</v>
      </c>
    </row>
    <row r="42" spans="1:29" x14ac:dyDescent="0.35">
      <c r="A42" s="322" t="s">
        <v>32</v>
      </c>
      <c r="B42" s="322" t="s">
        <v>442</v>
      </c>
      <c r="C42" s="322" t="s">
        <v>419</v>
      </c>
      <c r="D42" s="322" t="s">
        <v>399</v>
      </c>
      <c r="E42" s="322" t="s">
        <v>121</v>
      </c>
      <c r="F42" s="323" t="s">
        <v>395</v>
      </c>
      <c r="G42" s="324"/>
      <c r="H42" s="324"/>
      <c r="I42" s="324">
        <v>1</v>
      </c>
      <c r="J42" s="324">
        <v>1</v>
      </c>
      <c r="K42" s="324">
        <v>1</v>
      </c>
      <c r="L42" s="324">
        <v>1</v>
      </c>
      <c r="M42" s="324">
        <v>1</v>
      </c>
      <c r="N42" s="324">
        <v>1</v>
      </c>
      <c r="O42" s="324">
        <v>1</v>
      </c>
      <c r="P42" s="324">
        <v>1</v>
      </c>
      <c r="Q42" s="324">
        <v>1</v>
      </c>
      <c r="R42" s="324">
        <v>1</v>
      </c>
      <c r="S42" s="324">
        <v>1</v>
      </c>
      <c r="T42" s="324">
        <v>1</v>
      </c>
      <c r="U42" s="324">
        <v>1</v>
      </c>
      <c r="V42" s="324">
        <v>1</v>
      </c>
      <c r="W42" s="324">
        <v>1</v>
      </c>
      <c r="X42" s="324">
        <v>1</v>
      </c>
      <c r="Y42" s="324">
        <v>1</v>
      </c>
      <c r="Z42" s="324">
        <v>1</v>
      </c>
      <c r="AA42" s="324"/>
      <c r="AB42" s="325">
        <f t="shared" si="7"/>
        <v>18</v>
      </c>
      <c r="AC42" s="325">
        <f t="shared" si="8"/>
        <v>378</v>
      </c>
    </row>
    <row r="43" spans="1:29" x14ac:dyDescent="0.35">
      <c r="A43" s="322" t="s">
        <v>32</v>
      </c>
      <c r="B43" s="322" t="s">
        <v>442</v>
      </c>
      <c r="C43" s="322" t="s">
        <v>419</v>
      </c>
      <c r="D43" s="322" t="s">
        <v>396</v>
      </c>
      <c r="E43" s="322" t="s">
        <v>134</v>
      </c>
      <c r="F43" s="323" t="s">
        <v>395</v>
      </c>
      <c r="G43" s="324"/>
      <c r="H43" s="324"/>
      <c r="I43" s="324">
        <v>1</v>
      </c>
      <c r="J43" s="324">
        <v>2</v>
      </c>
      <c r="K43" s="324">
        <v>2</v>
      </c>
      <c r="L43" s="324">
        <v>2</v>
      </c>
      <c r="M43" s="324">
        <v>2</v>
      </c>
      <c r="N43" s="324">
        <v>2</v>
      </c>
      <c r="O43" s="324">
        <v>2</v>
      </c>
      <c r="P43" s="324">
        <v>2</v>
      </c>
      <c r="Q43" s="324">
        <v>2</v>
      </c>
      <c r="R43" s="324">
        <v>2</v>
      </c>
      <c r="S43" s="324">
        <v>2</v>
      </c>
      <c r="T43" s="324">
        <v>2</v>
      </c>
      <c r="U43" s="324">
        <v>2</v>
      </c>
      <c r="V43" s="324">
        <v>2</v>
      </c>
      <c r="W43" s="324">
        <v>2</v>
      </c>
      <c r="X43" s="324">
        <v>2</v>
      </c>
      <c r="Y43" s="324">
        <v>2</v>
      </c>
      <c r="Z43" s="324">
        <v>2</v>
      </c>
      <c r="AA43" s="324">
        <v>1</v>
      </c>
      <c r="AB43" s="325">
        <f t="shared" si="7"/>
        <v>36</v>
      </c>
      <c r="AC43" s="325">
        <f t="shared" si="8"/>
        <v>756</v>
      </c>
    </row>
    <row r="44" spans="1:29" x14ac:dyDescent="0.35">
      <c r="A44" s="322" t="s">
        <v>32</v>
      </c>
      <c r="B44" s="322" t="s">
        <v>442</v>
      </c>
      <c r="C44" s="322" t="s">
        <v>423</v>
      </c>
      <c r="D44" s="322" t="s">
        <v>396</v>
      </c>
      <c r="E44" s="322" t="s">
        <v>138</v>
      </c>
      <c r="F44" s="323" t="s">
        <v>395</v>
      </c>
      <c r="G44" s="324"/>
      <c r="H44" s="324"/>
      <c r="I44" s="324">
        <v>1.5</v>
      </c>
      <c r="J44" s="324">
        <v>2.5</v>
      </c>
      <c r="K44" s="324">
        <v>3</v>
      </c>
      <c r="L44" s="324">
        <v>3</v>
      </c>
      <c r="M44" s="324">
        <v>3</v>
      </c>
      <c r="N44" s="324">
        <v>3</v>
      </c>
      <c r="O44" s="324">
        <v>3</v>
      </c>
      <c r="P44" s="324">
        <v>3</v>
      </c>
      <c r="Q44" s="324">
        <v>3</v>
      </c>
      <c r="R44" s="324">
        <v>3</v>
      </c>
      <c r="S44" s="324">
        <v>3</v>
      </c>
      <c r="T44" s="324">
        <v>3</v>
      </c>
      <c r="U44" s="324">
        <v>3</v>
      </c>
      <c r="V44" s="324">
        <v>3</v>
      </c>
      <c r="W44" s="324">
        <v>3</v>
      </c>
      <c r="X44" s="324">
        <v>3</v>
      </c>
      <c r="Y44" s="324">
        <v>3</v>
      </c>
      <c r="Z44" s="324">
        <v>2</v>
      </c>
      <c r="AA44" s="324">
        <v>1</v>
      </c>
      <c r="AB44" s="325">
        <f t="shared" si="7"/>
        <v>52</v>
      </c>
      <c r="AC44" s="325">
        <f t="shared" si="8"/>
        <v>1092</v>
      </c>
    </row>
    <row r="45" spans="1:29" x14ac:dyDescent="0.35">
      <c r="A45" s="322" t="s">
        <v>32</v>
      </c>
      <c r="B45" s="322" t="s">
        <v>442</v>
      </c>
      <c r="C45" s="322" t="s">
        <v>423</v>
      </c>
      <c r="D45" s="322" t="s">
        <v>420</v>
      </c>
      <c r="E45" s="322" t="s">
        <v>143</v>
      </c>
      <c r="F45" s="323" t="s">
        <v>395</v>
      </c>
      <c r="G45" s="324"/>
      <c r="H45" s="324"/>
      <c r="I45" s="324">
        <v>1</v>
      </c>
      <c r="J45" s="324">
        <v>2</v>
      </c>
      <c r="K45" s="324">
        <v>3</v>
      </c>
      <c r="L45" s="324">
        <v>3</v>
      </c>
      <c r="M45" s="324">
        <v>3</v>
      </c>
      <c r="N45" s="324">
        <v>3</v>
      </c>
      <c r="O45" s="324">
        <v>3</v>
      </c>
      <c r="P45" s="324">
        <v>3</v>
      </c>
      <c r="Q45" s="324">
        <v>3</v>
      </c>
      <c r="R45" s="324">
        <v>3</v>
      </c>
      <c r="S45" s="324">
        <v>3</v>
      </c>
      <c r="T45" s="324">
        <v>3</v>
      </c>
      <c r="U45" s="324">
        <v>3</v>
      </c>
      <c r="V45" s="324">
        <v>3</v>
      </c>
      <c r="W45" s="324">
        <v>3</v>
      </c>
      <c r="X45" s="324">
        <v>3</v>
      </c>
      <c r="Y45" s="324">
        <v>2</v>
      </c>
      <c r="Z45" s="324">
        <v>2</v>
      </c>
      <c r="AA45" s="324">
        <v>1</v>
      </c>
      <c r="AB45" s="325">
        <f t="shared" si="7"/>
        <v>50</v>
      </c>
      <c r="AC45" s="325">
        <f t="shared" si="8"/>
        <v>1050</v>
      </c>
    </row>
    <row r="46" spans="1:29" x14ac:dyDescent="0.35">
      <c r="A46" s="322" t="s">
        <v>32</v>
      </c>
      <c r="B46" s="322" t="s">
        <v>443</v>
      </c>
      <c r="C46" s="322" t="s">
        <v>425</v>
      </c>
      <c r="D46" s="322" t="s">
        <v>399</v>
      </c>
      <c r="E46" s="322" t="s">
        <v>123</v>
      </c>
      <c r="F46" s="323" t="s">
        <v>395</v>
      </c>
      <c r="G46" s="324"/>
      <c r="H46" s="324"/>
      <c r="I46" s="324"/>
      <c r="J46" s="324">
        <v>1</v>
      </c>
      <c r="K46" s="324">
        <v>1</v>
      </c>
      <c r="L46" s="324">
        <v>1</v>
      </c>
      <c r="M46" s="324">
        <v>1</v>
      </c>
      <c r="N46" s="324">
        <v>1</v>
      </c>
      <c r="O46" s="324">
        <v>1</v>
      </c>
      <c r="P46" s="324">
        <v>1</v>
      </c>
      <c r="Q46" s="324">
        <v>1</v>
      </c>
      <c r="R46" s="324">
        <v>1</v>
      </c>
      <c r="S46" s="324">
        <v>1</v>
      </c>
      <c r="T46" s="324">
        <v>1</v>
      </c>
      <c r="U46" s="324">
        <v>1</v>
      </c>
      <c r="V46" s="324">
        <v>1</v>
      </c>
      <c r="W46" s="324">
        <v>1</v>
      </c>
      <c r="X46" s="324">
        <v>1</v>
      </c>
      <c r="Y46" s="324">
        <v>1</v>
      </c>
      <c r="Z46" s="324">
        <v>1</v>
      </c>
      <c r="AA46" s="324">
        <v>1</v>
      </c>
      <c r="AB46" s="325">
        <f t="shared" si="7"/>
        <v>18</v>
      </c>
      <c r="AC46" s="325">
        <f t="shared" si="8"/>
        <v>378</v>
      </c>
    </row>
    <row r="47" spans="1:29" x14ac:dyDescent="0.35">
      <c r="A47" s="322" t="s">
        <v>32</v>
      </c>
      <c r="B47" s="322" t="s">
        <v>443</v>
      </c>
      <c r="C47" s="322" t="s">
        <v>419</v>
      </c>
      <c r="D47" s="322" t="s">
        <v>399</v>
      </c>
      <c r="E47" s="322" t="s">
        <v>121</v>
      </c>
      <c r="F47" s="323" t="s">
        <v>395</v>
      </c>
      <c r="G47" s="324"/>
      <c r="H47" s="324"/>
      <c r="I47" s="324"/>
      <c r="J47" s="324">
        <v>1</v>
      </c>
      <c r="K47" s="324">
        <v>1</v>
      </c>
      <c r="L47" s="324">
        <v>1</v>
      </c>
      <c r="M47" s="324">
        <v>1</v>
      </c>
      <c r="N47" s="324">
        <v>1</v>
      </c>
      <c r="O47" s="324">
        <v>1</v>
      </c>
      <c r="P47" s="324">
        <v>1</v>
      </c>
      <c r="Q47" s="324">
        <v>1</v>
      </c>
      <c r="R47" s="324">
        <v>1</v>
      </c>
      <c r="S47" s="324">
        <v>1</v>
      </c>
      <c r="T47" s="324">
        <v>1</v>
      </c>
      <c r="U47" s="324">
        <v>1</v>
      </c>
      <c r="V47" s="324">
        <v>1</v>
      </c>
      <c r="W47" s="324">
        <v>1</v>
      </c>
      <c r="X47" s="324">
        <v>1</v>
      </c>
      <c r="Y47" s="324">
        <v>1</v>
      </c>
      <c r="Z47" s="324">
        <v>1</v>
      </c>
      <c r="AA47" s="324"/>
      <c r="AB47" s="325">
        <f t="shared" si="7"/>
        <v>17</v>
      </c>
      <c r="AC47" s="325">
        <f t="shared" si="8"/>
        <v>357</v>
      </c>
    </row>
    <row r="48" spans="1:29" x14ac:dyDescent="0.35">
      <c r="A48" s="322" t="s">
        <v>32</v>
      </c>
      <c r="B48" s="322" t="s">
        <v>443</v>
      </c>
      <c r="C48" s="322" t="s">
        <v>419</v>
      </c>
      <c r="D48" s="322" t="s">
        <v>396</v>
      </c>
      <c r="E48" s="322" t="s">
        <v>134</v>
      </c>
      <c r="F48" s="323" t="s">
        <v>395</v>
      </c>
      <c r="G48" s="324"/>
      <c r="H48" s="324"/>
      <c r="I48" s="324"/>
      <c r="J48" s="324">
        <v>1</v>
      </c>
      <c r="K48" s="324">
        <v>2</v>
      </c>
      <c r="L48" s="324">
        <v>2</v>
      </c>
      <c r="M48" s="324">
        <v>2</v>
      </c>
      <c r="N48" s="324">
        <v>2</v>
      </c>
      <c r="O48" s="324">
        <v>2</v>
      </c>
      <c r="P48" s="324">
        <v>2</v>
      </c>
      <c r="Q48" s="324">
        <v>2</v>
      </c>
      <c r="R48" s="324">
        <v>2</v>
      </c>
      <c r="S48" s="324">
        <v>2</v>
      </c>
      <c r="T48" s="324">
        <v>2</v>
      </c>
      <c r="U48" s="324">
        <v>2</v>
      </c>
      <c r="V48" s="324">
        <v>2</v>
      </c>
      <c r="W48" s="324">
        <v>2</v>
      </c>
      <c r="X48" s="324">
        <v>2</v>
      </c>
      <c r="Y48" s="324">
        <v>2</v>
      </c>
      <c r="Z48" s="324">
        <v>2</v>
      </c>
      <c r="AA48" s="324">
        <v>1</v>
      </c>
      <c r="AB48" s="325">
        <f t="shared" si="7"/>
        <v>34</v>
      </c>
      <c r="AC48" s="325">
        <f t="shared" si="8"/>
        <v>714</v>
      </c>
    </row>
    <row r="49" spans="1:29" x14ac:dyDescent="0.35">
      <c r="A49" s="322" t="s">
        <v>32</v>
      </c>
      <c r="B49" s="322" t="s">
        <v>443</v>
      </c>
      <c r="C49" s="322" t="s">
        <v>423</v>
      </c>
      <c r="D49" s="322" t="s">
        <v>396</v>
      </c>
      <c r="E49" s="322" t="s">
        <v>138</v>
      </c>
      <c r="F49" s="323" t="s">
        <v>395</v>
      </c>
      <c r="G49" s="324"/>
      <c r="H49" s="324"/>
      <c r="I49" s="324"/>
      <c r="J49" s="324">
        <v>2.5</v>
      </c>
      <c r="K49" s="324">
        <v>3</v>
      </c>
      <c r="L49" s="324">
        <v>3</v>
      </c>
      <c r="M49" s="324">
        <v>3</v>
      </c>
      <c r="N49" s="324">
        <v>3</v>
      </c>
      <c r="O49" s="324">
        <v>3</v>
      </c>
      <c r="P49" s="324">
        <v>3</v>
      </c>
      <c r="Q49" s="324">
        <v>3</v>
      </c>
      <c r="R49" s="324">
        <v>3</v>
      </c>
      <c r="S49" s="324">
        <v>3</v>
      </c>
      <c r="T49" s="324">
        <v>3</v>
      </c>
      <c r="U49" s="324">
        <v>3</v>
      </c>
      <c r="V49" s="324">
        <v>3</v>
      </c>
      <c r="W49" s="324">
        <v>3</v>
      </c>
      <c r="X49" s="324">
        <v>3</v>
      </c>
      <c r="Y49" s="324">
        <v>3</v>
      </c>
      <c r="Z49" s="324">
        <v>2</v>
      </c>
      <c r="AA49" s="324">
        <v>1</v>
      </c>
      <c r="AB49" s="325">
        <f t="shared" si="7"/>
        <v>50.5</v>
      </c>
      <c r="AC49" s="325">
        <f t="shared" si="8"/>
        <v>1060.5</v>
      </c>
    </row>
    <row r="50" spans="1:29" x14ac:dyDescent="0.35">
      <c r="A50" s="322" t="s">
        <v>32</v>
      </c>
      <c r="B50" s="322" t="s">
        <v>443</v>
      </c>
      <c r="C50" s="322" t="s">
        <v>423</v>
      </c>
      <c r="D50" s="322" t="s">
        <v>420</v>
      </c>
      <c r="E50" s="322" t="s">
        <v>143</v>
      </c>
      <c r="F50" s="323" t="s">
        <v>395</v>
      </c>
      <c r="G50" s="324"/>
      <c r="H50" s="324"/>
      <c r="I50" s="324"/>
      <c r="J50" s="324">
        <v>2</v>
      </c>
      <c r="K50" s="324">
        <v>3</v>
      </c>
      <c r="L50" s="324">
        <v>3</v>
      </c>
      <c r="M50" s="324">
        <v>3</v>
      </c>
      <c r="N50" s="324">
        <v>3</v>
      </c>
      <c r="O50" s="324">
        <v>3</v>
      </c>
      <c r="P50" s="324">
        <v>3</v>
      </c>
      <c r="Q50" s="324">
        <v>3</v>
      </c>
      <c r="R50" s="324">
        <v>3</v>
      </c>
      <c r="S50" s="324">
        <v>3</v>
      </c>
      <c r="T50" s="324">
        <v>3</v>
      </c>
      <c r="U50" s="324">
        <v>3</v>
      </c>
      <c r="V50" s="324">
        <v>3</v>
      </c>
      <c r="W50" s="324">
        <v>3</v>
      </c>
      <c r="X50" s="324">
        <v>3</v>
      </c>
      <c r="Y50" s="324">
        <v>2</v>
      </c>
      <c r="Z50" s="324">
        <v>2</v>
      </c>
      <c r="AA50" s="324">
        <v>1</v>
      </c>
      <c r="AB50" s="325">
        <f t="shared" si="7"/>
        <v>49</v>
      </c>
      <c r="AC50" s="325">
        <f t="shared" si="8"/>
        <v>1029</v>
      </c>
    </row>
    <row r="51" spans="1:29" x14ac:dyDescent="0.35">
      <c r="A51" s="322" t="s">
        <v>32</v>
      </c>
      <c r="B51" s="322" t="s">
        <v>443</v>
      </c>
      <c r="C51" s="322" t="s">
        <v>425</v>
      </c>
      <c r="D51" s="322" t="s">
        <v>399</v>
      </c>
      <c r="E51" s="322" t="s">
        <v>123</v>
      </c>
      <c r="F51" s="323" t="s">
        <v>395</v>
      </c>
      <c r="G51" s="324"/>
      <c r="H51" s="324"/>
      <c r="I51" s="324"/>
      <c r="J51" s="324"/>
      <c r="K51" s="324">
        <v>1</v>
      </c>
      <c r="L51" s="324">
        <v>1</v>
      </c>
      <c r="M51" s="324">
        <v>1</v>
      </c>
      <c r="N51" s="324">
        <v>1</v>
      </c>
      <c r="O51" s="324">
        <v>1</v>
      </c>
      <c r="P51" s="324">
        <v>1</v>
      </c>
      <c r="Q51" s="324">
        <v>1</v>
      </c>
      <c r="R51" s="324">
        <v>1</v>
      </c>
      <c r="S51" s="324">
        <v>1</v>
      </c>
      <c r="T51" s="324">
        <v>1</v>
      </c>
      <c r="U51" s="324">
        <v>1</v>
      </c>
      <c r="V51" s="324">
        <v>1</v>
      </c>
      <c r="W51" s="324">
        <v>1</v>
      </c>
      <c r="X51" s="324">
        <v>1</v>
      </c>
      <c r="Y51" s="324">
        <v>1</v>
      </c>
      <c r="Z51" s="324">
        <v>1</v>
      </c>
      <c r="AA51" s="324">
        <v>1</v>
      </c>
      <c r="AB51" s="325">
        <f t="shared" si="7"/>
        <v>17</v>
      </c>
      <c r="AC51" s="325">
        <f t="shared" si="8"/>
        <v>357</v>
      </c>
    </row>
    <row r="52" spans="1:29" x14ac:dyDescent="0.35">
      <c r="A52" s="322" t="s">
        <v>32</v>
      </c>
      <c r="B52" s="322" t="s">
        <v>444</v>
      </c>
      <c r="C52" s="322" t="s">
        <v>419</v>
      </c>
      <c r="D52" s="322" t="s">
        <v>399</v>
      </c>
      <c r="E52" s="322" t="s">
        <v>121</v>
      </c>
      <c r="F52" s="323" t="s">
        <v>395</v>
      </c>
      <c r="G52" s="324"/>
      <c r="H52" s="324"/>
      <c r="I52" s="324"/>
      <c r="J52" s="324"/>
      <c r="K52" s="324">
        <v>1</v>
      </c>
      <c r="L52" s="324">
        <v>1</v>
      </c>
      <c r="M52" s="324">
        <v>1</v>
      </c>
      <c r="N52" s="324">
        <v>1</v>
      </c>
      <c r="O52" s="324">
        <v>1</v>
      </c>
      <c r="P52" s="324">
        <v>1</v>
      </c>
      <c r="Q52" s="324">
        <v>1</v>
      </c>
      <c r="R52" s="324">
        <v>1</v>
      </c>
      <c r="S52" s="324">
        <v>1</v>
      </c>
      <c r="T52" s="324">
        <v>1</v>
      </c>
      <c r="U52" s="324">
        <v>1</v>
      </c>
      <c r="V52" s="324">
        <v>1</v>
      </c>
      <c r="W52" s="324">
        <v>1</v>
      </c>
      <c r="X52" s="324">
        <v>1</v>
      </c>
      <c r="Y52" s="324">
        <v>1</v>
      </c>
      <c r="Z52" s="324">
        <v>1</v>
      </c>
      <c r="AA52" s="324"/>
      <c r="AB52" s="325">
        <f t="shared" si="7"/>
        <v>16</v>
      </c>
      <c r="AC52" s="325">
        <f t="shared" si="8"/>
        <v>336</v>
      </c>
    </row>
    <row r="53" spans="1:29" x14ac:dyDescent="0.35">
      <c r="A53" s="322" t="s">
        <v>32</v>
      </c>
      <c r="B53" s="322" t="s">
        <v>444</v>
      </c>
      <c r="C53" s="322" t="s">
        <v>419</v>
      </c>
      <c r="D53" s="322" t="s">
        <v>396</v>
      </c>
      <c r="E53" s="322" t="s">
        <v>134</v>
      </c>
      <c r="F53" s="323" t="s">
        <v>395</v>
      </c>
      <c r="G53" s="324"/>
      <c r="H53" s="324"/>
      <c r="I53" s="324"/>
      <c r="J53" s="324"/>
      <c r="K53" s="324">
        <v>1</v>
      </c>
      <c r="L53" s="324">
        <v>2</v>
      </c>
      <c r="M53" s="324">
        <v>2</v>
      </c>
      <c r="N53" s="324">
        <v>2</v>
      </c>
      <c r="O53" s="324">
        <v>2</v>
      </c>
      <c r="P53" s="324">
        <v>2</v>
      </c>
      <c r="Q53" s="324">
        <v>2</v>
      </c>
      <c r="R53" s="324">
        <v>2</v>
      </c>
      <c r="S53" s="324">
        <v>2</v>
      </c>
      <c r="T53" s="324">
        <v>2</v>
      </c>
      <c r="U53" s="324">
        <v>2</v>
      </c>
      <c r="V53" s="324">
        <v>2</v>
      </c>
      <c r="W53" s="324">
        <v>2</v>
      </c>
      <c r="X53" s="324">
        <v>2</v>
      </c>
      <c r="Y53" s="324">
        <v>2</v>
      </c>
      <c r="Z53" s="324">
        <v>2</v>
      </c>
      <c r="AA53" s="324">
        <v>1</v>
      </c>
      <c r="AB53" s="325">
        <f t="shared" si="7"/>
        <v>32</v>
      </c>
      <c r="AC53" s="325">
        <f t="shared" si="8"/>
        <v>672</v>
      </c>
    </row>
    <row r="54" spans="1:29" x14ac:dyDescent="0.35">
      <c r="A54" s="322" t="s">
        <v>32</v>
      </c>
      <c r="B54" s="322" t="s">
        <v>444</v>
      </c>
      <c r="C54" s="322" t="s">
        <v>423</v>
      </c>
      <c r="D54" s="322" t="s">
        <v>396</v>
      </c>
      <c r="E54" s="322" t="s">
        <v>138</v>
      </c>
      <c r="F54" s="323" t="s">
        <v>395</v>
      </c>
      <c r="G54" s="324"/>
      <c r="H54" s="324"/>
      <c r="I54" s="324"/>
      <c r="J54" s="324"/>
      <c r="K54" s="324">
        <v>2</v>
      </c>
      <c r="L54" s="324">
        <v>3</v>
      </c>
      <c r="M54" s="324">
        <v>3</v>
      </c>
      <c r="N54" s="324">
        <v>3</v>
      </c>
      <c r="O54" s="324">
        <v>3</v>
      </c>
      <c r="P54" s="324">
        <v>3</v>
      </c>
      <c r="Q54" s="324">
        <v>3</v>
      </c>
      <c r="R54" s="324">
        <v>3</v>
      </c>
      <c r="S54" s="324">
        <v>3</v>
      </c>
      <c r="T54" s="324">
        <v>3</v>
      </c>
      <c r="U54" s="324">
        <v>3</v>
      </c>
      <c r="V54" s="324">
        <v>3</v>
      </c>
      <c r="W54" s="324">
        <v>3</v>
      </c>
      <c r="X54" s="324">
        <v>3</v>
      </c>
      <c r="Y54" s="324">
        <v>3</v>
      </c>
      <c r="Z54" s="324">
        <v>2</v>
      </c>
      <c r="AA54" s="324">
        <v>1</v>
      </c>
      <c r="AB54" s="325">
        <f t="shared" si="7"/>
        <v>47</v>
      </c>
      <c r="AC54" s="325">
        <f t="shared" si="8"/>
        <v>987</v>
      </c>
    </row>
    <row r="55" spans="1:29" x14ac:dyDescent="0.35">
      <c r="A55" s="322" t="s">
        <v>32</v>
      </c>
      <c r="B55" s="322" t="s">
        <v>444</v>
      </c>
      <c r="C55" s="322" t="s">
        <v>423</v>
      </c>
      <c r="D55" s="322" t="s">
        <v>420</v>
      </c>
      <c r="E55" s="322" t="s">
        <v>143</v>
      </c>
      <c r="F55" s="323" t="s">
        <v>395</v>
      </c>
      <c r="G55" s="324"/>
      <c r="H55" s="324"/>
      <c r="I55" s="324"/>
      <c r="J55" s="324"/>
      <c r="K55" s="324">
        <v>2</v>
      </c>
      <c r="L55" s="324">
        <v>3</v>
      </c>
      <c r="M55" s="324">
        <v>3</v>
      </c>
      <c r="N55" s="324">
        <v>3</v>
      </c>
      <c r="O55" s="324">
        <v>3</v>
      </c>
      <c r="P55" s="324">
        <v>3</v>
      </c>
      <c r="Q55" s="324">
        <v>3</v>
      </c>
      <c r="R55" s="324">
        <v>3</v>
      </c>
      <c r="S55" s="324">
        <v>3</v>
      </c>
      <c r="T55" s="324">
        <v>3</v>
      </c>
      <c r="U55" s="324">
        <v>3</v>
      </c>
      <c r="V55" s="324">
        <v>3</v>
      </c>
      <c r="W55" s="324">
        <v>3</v>
      </c>
      <c r="X55" s="324">
        <v>3</v>
      </c>
      <c r="Y55" s="324">
        <v>2</v>
      </c>
      <c r="Z55" s="324">
        <v>2</v>
      </c>
      <c r="AA55" s="324">
        <v>1</v>
      </c>
      <c r="AB55" s="325">
        <f t="shared" si="7"/>
        <v>46</v>
      </c>
      <c r="AC55" s="325">
        <f t="shared" si="8"/>
        <v>966</v>
      </c>
    </row>
    <row r="56" spans="1:29" x14ac:dyDescent="0.35">
      <c r="A56" s="318" t="s">
        <v>94</v>
      </c>
      <c r="B56" s="318" t="s">
        <v>426</v>
      </c>
      <c r="C56" s="318" t="s">
        <v>455</v>
      </c>
      <c r="D56" s="318" t="s">
        <v>399</v>
      </c>
      <c r="E56" s="318" t="s">
        <v>121</v>
      </c>
      <c r="F56" s="319" t="s">
        <v>395</v>
      </c>
      <c r="G56" s="320"/>
      <c r="H56" s="320"/>
      <c r="I56" s="320"/>
      <c r="J56" s="320">
        <v>1</v>
      </c>
      <c r="K56" s="320">
        <v>1</v>
      </c>
      <c r="L56" s="320">
        <v>0.5</v>
      </c>
      <c r="M56" s="320"/>
      <c r="N56" s="320"/>
      <c r="O56" s="320"/>
      <c r="P56" s="320"/>
      <c r="Q56" s="320"/>
      <c r="R56" s="320"/>
      <c r="S56" s="320"/>
      <c r="T56" s="320"/>
      <c r="U56" s="320"/>
      <c r="V56" s="320"/>
      <c r="W56" s="320"/>
      <c r="X56" s="320"/>
      <c r="Y56" s="320"/>
      <c r="Z56" s="320"/>
      <c r="AA56" s="320"/>
      <c r="AB56" s="321">
        <f t="shared" si="7"/>
        <v>2.5</v>
      </c>
      <c r="AC56" s="321">
        <f t="shared" si="8"/>
        <v>52.5</v>
      </c>
    </row>
    <row r="57" spans="1:29" x14ac:dyDescent="0.35">
      <c r="A57" s="318" t="s">
        <v>94</v>
      </c>
      <c r="B57" s="318" t="s">
        <v>426</v>
      </c>
      <c r="C57" s="318" t="s">
        <v>455</v>
      </c>
      <c r="D57" s="318" t="s">
        <v>396</v>
      </c>
      <c r="E57" s="318" t="s">
        <v>134</v>
      </c>
      <c r="F57" s="319" t="s">
        <v>395</v>
      </c>
      <c r="G57" s="320"/>
      <c r="H57" s="320"/>
      <c r="I57" s="320"/>
      <c r="J57" s="320">
        <v>1</v>
      </c>
      <c r="K57" s="320">
        <v>1</v>
      </c>
      <c r="L57" s="320">
        <v>0.5</v>
      </c>
      <c r="M57" s="320"/>
      <c r="N57" s="320"/>
      <c r="O57" s="320"/>
      <c r="P57" s="320"/>
      <c r="Q57" s="320"/>
      <c r="R57" s="320"/>
      <c r="S57" s="320"/>
      <c r="T57" s="320"/>
      <c r="U57" s="320"/>
      <c r="V57" s="320"/>
      <c r="W57" s="320"/>
      <c r="X57" s="320"/>
      <c r="Y57" s="320"/>
      <c r="Z57" s="320"/>
      <c r="AA57" s="320"/>
      <c r="AB57" s="321">
        <f t="shared" si="7"/>
        <v>2.5</v>
      </c>
      <c r="AC57" s="321">
        <f t="shared" si="8"/>
        <v>52.5</v>
      </c>
    </row>
    <row r="58" spans="1:29" x14ac:dyDescent="0.35">
      <c r="A58" s="306" t="s">
        <v>433</v>
      </c>
      <c r="B58" s="306" t="s">
        <v>391</v>
      </c>
      <c r="C58" s="306" t="s">
        <v>445</v>
      </c>
      <c r="D58" s="306" t="s">
        <v>399</v>
      </c>
      <c r="E58" s="306" t="s">
        <v>123</v>
      </c>
      <c r="F58" s="307" t="s">
        <v>395</v>
      </c>
      <c r="G58" s="308"/>
      <c r="H58" s="308">
        <v>1</v>
      </c>
      <c r="I58" s="308">
        <v>1</v>
      </c>
      <c r="J58" s="308">
        <v>1</v>
      </c>
      <c r="K58" s="308">
        <v>1</v>
      </c>
      <c r="L58" s="308">
        <v>1</v>
      </c>
      <c r="M58" s="308">
        <v>1</v>
      </c>
      <c r="N58" s="308">
        <v>1</v>
      </c>
      <c r="O58" s="308">
        <v>1</v>
      </c>
      <c r="P58" s="308">
        <v>1</v>
      </c>
      <c r="Q58" s="308">
        <v>1</v>
      </c>
      <c r="R58" s="308">
        <v>1</v>
      </c>
      <c r="S58" s="308">
        <v>1</v>
      </c>
      <c r="T58" s="308">
        <v>1</v>
      </c>
      <c r="U58" s="308">
        <v>1</v>
      </c>
      <c r="V58" s="308">
        <v>1</v>
      </c>
      <c r="W58" s="308">
        <v>1</v>
      </c>
      <c r="X58" s="308">
        <v>1</v>
      </c>
      <c r="Y58" s="308">
        <v>1</v>
      </c>
      <c r="Z58" s="308">
        <v>1</v>
      </c>
      <c r="AA58" s="308">
        <v>1</v>
      </c>
      <c r="AB58" s="309">
        <f t="shared" si="7"/>
        <v>20</v>
      </c>
      <c r="AC58" s="309">
        <f t="shared" si="8"/>
        <v>420</v>
      </c>
    </row>
    <row r="59" spans="1:29" x14ac:dyDescent="0.35">
      <c r="A59" s="306" t="s">
        <v>433</v>
      </c>
      <c r="B59" s="306" t="s">
        <v>427</v>
      </c>
      <c r="C59" s="306" t="s">
        <v>428</v>
      </c>
      <c r="D59" s="306" t="s">
        <v>399</v>
      </c>
      <c r="E59" s="306" t="s">
        <v>121</v>
      </c>
      <c r="F59" s="307" t="s">
        <v>395</v>
      </c>
      <c r="G59" s="308"/>
      <c r="H59" s="308"/>
      <c r="I59" s="308"/>
      <c r="J59" s="308"/>
      <c r="K59" s="308">
        <v>1</v>
      </c>
      <c r="L59" s="308">
        <v>1</v>
      </c>
      <c r="M59" s="308">
        <v>1</v>
      </c>
      <c r="N59" s="308">
        <v>1</v>
      </c>
      <c r="O59" s="308">
        <v>1</v>
      </c>
      <c r="P59" s="308">
        <v>1</v>
      </c>
      <c r="Q59" s="308">
        <v>1</v>
      </c>
      <c r="R59" s="308">
        <v>1</v>
      </c>
      <c r="S59" s="308">
        <v>1</v>
      </c>
      <c r="T59" s="308">
        <v>1</v>
      </c>
      <c r="U59" s="308">
        <v>1</v>
      </c>
      <c r="V59" s="308">
        <v>1</v>
      </c>
      <c r="W59" s="308">
        <v>1</v>
      </c>
      <c r="X59" s="308">
        <v>1</v>
      </c>
      <c r="Y59" s="308">
        <v>1</v>
      </c>
      <c r="Z59" s="308">
        <v>1</v>
      </c>
      <c r="AA59" s="308">
        <v>1</v>
      </c>
      <c r="AB59" s="309">
        <f t="shared" si="7"/>
        <v>17</v>
      </c>
      <c r="AC59" s="309">
        <f t="shared" si="8"/>
        <v>357</v>
      </c>
    </row>
    <row r="60" spans="1:29" x14ac:dyDescent="0.35">
      <c r="A60" s="310" t="s">
        <v>433</v>
      </c>
      <c r="B60" s="310" t="s">
        <v>429</v>
      </c>
      <c r="C60" s="310" t="s">
        <v>428</v>
      </c>
      <c r="D60" s="310" t="s">
        <v>399</v>
      </c>
      <c r="E60" s="310" t="s">
        <v>121</v>
      </c>
      <c r="F60" s="311" t="s">
        <v>395</v>
      </c>
      <c r="G60" s="312"/>
      <c r="H60" s="312"/>
      <c r="I60" s="312">
        <v>1</v>
      </c>
      <c r="J60" s="312">
        <v>1</v>
      </c>
      <c r="K60" s="312">
        <v>1</v>
      </c>
      <c r="L60" s="312">
        <v>1</v>
      </c>
      <c r="M60" s="312">
        <v>1</v>
      </c>
      <c r="N60" s="312">
        <v>1</v>
      </c>
      <c r="O60" s="312">
        <v>1</v>
      </c>
      <c r="P60" s="312">
        <v>1</v>
      </c>
      <c r="Q60" s="312">
        <v>1</v>
      </c>
      <c r="R60" s="312">
        <v>1</v>
      </c>
      <c r="S60" s="312">
        <v>1</v>
      </c>
      <c r="T60" s="312">
        <v>1</v>
      </c>
      <c r="U60" s="312">
        <v>1</v>
      </c>
      <c r="V60" s="312">
        <v>1</v>
      </c>
      <c r="W60" s="312">
        <v>1</v>
      </c>
      <c r="X60" s="312">
        <v>1</v>
      </c>
      <c r="Y60" s="312">
        <v>1</v>
      </c>
      <c r="Z60" s="312">
        <v>1</v>
      </c>
      <c r="AA60" s="312">
        <v>1</v>
      </c>
      <c r="AB60" s="313">
        <f t="shared" si="7"/>
        <v>19</v>
      </c>
      <c r="AC60" s="313">
        <f t="shared" si="8"/>
        <v>399</v>
      </c>
    </row>
    <row r="61" spans="1:29" x14ac:dyDescent="0.35">
      <c r="A61" s="310" t="s">
        <v>433</v>
      </c>
      <c r="B61" s="310" t="s">
        <v>429</v>
      </c>
      <c r="C61" s="310" t="s">
        <v>428</v>
      </c>
      <c r="D61" s="310" t="s">
        <v>396</v>
      </c>
      <c r="E61" s="310" t="s">
        <v>134</v>
      </c>
      <c r="F61" s="311" t="s">
        <v>395</v>
      </c>
      <c r="G61" s="312"/>
      <c r="H61" s="312"/>
      <c r="I61" s="312">
        <v>1</v>
      </c>
      <c r="J61" s="312">
        <v>1</v>
      </c>
      <c r="K61" s="312">
        <v>1</v>
      </c>
      <c r="L61" s="312">
        <v>1</v>
      </c>
      <c r="M61" s="312">
        <v>1</v>
      </c>
      <c r="N61" s="312">
        <v>1</v>
      </c>
      <c r="O61" s="312">
        <v>1</v>
      </c>
      <c r="P61" s="312">
        <v>1</v>
      </c>
      <c r="Q61" s="312">
        <v>1</v>
      </c>
      <c r="R61" s="312">
        <v>1</v>
      </c>
      <c r="S61" s="312">
        <v>1</v>
      </c>
      <c r="T61" s="312">
        <v>1</v>
      </c>
      <c r="U61" s="312">
        <v>1</v>
      </c>
      <c r="V61" s="312">
        <v>1</v>
      </c>
      <c r="W61" s="312">
        <v>1</v>
      </c>
      <c r="X61" s="312">
        <v>1</v>
      </c>
      <c r="Y61" s="312">
        <v>1</v>
      </c>
      <c r="Z61" s="312">
        <v>1</v>
      </c>
      <c r="AA61" s="312">
        <v>1</v>
      </c>
      <c r="AB61" s="313">
        <f t="shared" si="7"/>
        <v>19</v>
      </c>
      <c r="AC61" s="313">
        <f t="shared" si="8"/>
        <v>399</v>
      </c>
    </row>
    <row r="62" spans="1:29" x14ac:dyDescent="0.35">
      <c r="A62" s="310" t="s">
        <v>433</v>
      </c>
      <c r="B62" s="310" t="s">
        <v>429</v>
      </c>
      <c r="C62" s="310" t="s">
        <v>430</v>
      </c>
      <c r="D62" s="310" t="s">
        <v>396</v>
      </c>
      <c r="E62" s="310" t="s">
        <v>138</v>
      </c>
      <c r="F62" s="311" t="s">
        <v>395</v>
      </c>
      <c r="G62" s="312"/>
      <c r="H62" s="312"/>
      <c r="I62" s="312"/>
      <c r="J62" s="312">
        <v>1</v>
      </c>
      <c r="K62" s="312">
        <v>1</v>
      </c>
      <c r="L62" s="312">
        <v>1</v>
      </c>
      <c r="M62" s="312">
        <v>1</v>
      </c>
      <c r="N62" s="312">
        <v>1</v>
      </c>
      <c r="O62" s="312">
        <v>1</v>
      </c>
      <c r="P62" s="312">
        <v>1</v>
      </c>
      <c r="Q62" s="312">
        <v>1</v>
      </c>
      <c r="R62" s="312">
        <v>1</v>
      </c>
      <c r="S62" s="312">
        <v>1</v>
      </c>
      <c r="T62" s="312">
        <v>1</v>
      </c>
      <c r="U62" s="312">
        <v>1</v>
      </c>
      <c r="V62" s="312">
        <v>1</v>
      </c>
      <c r="W62" s="312">
        <v>1</v>
      </c>
      <c r="X62" s="312">
        <v>1</v>
      </c>
      <c r="Y62" s="312">
        <v>1</v>
      </c>
      <c r="Z62" s="312">
        <v>1</v>
      </c>
      <c r="AA62" s="312">
        <v>1</v>
      </c>
      <c r="AB62" s="313">
        <f t="shared" si="7"/>
        <v>18</v>
      </c>
      <c r="AC62" s="313">
        <f t="shared" si="8"/>
        <v>378</v>
      </c>
    </row>
    <row r="63" spans="1:29" x14ac:dyDescent="0.35">
      <c r="A63" s="310" t="s">
        <v>433</v>
      </c>
      <c r="B63" s="310" t="s">
        <v>429</v>
      </c>
      <c r="C63" s="310" t="s">
        <v>430</v>
      </c>
      <c r="D63" s="310" t="s">
        <v>420</v>
      </c>
      <c r="E63" s="310" t="s">
        <v>143</v>
      </c>
      <c r="F63" s="311" t="s">
        <v>395</v>
      </c>
      <c r="G63" s="312"/>
      <c r="H63" s="312"/>
      <c r="I63" s="312"/>
      <c r="J63" s="312">
        <v>1</v>
      </c>
      <c r="K63" s="312">
        <v>2</v>
      </c>
      <c r="L63" s="312">
        <v>2</v>
      </c>
      <c r="M63" s="312">
        <v>2</v>
      </c>
      <c r="N63" s="312">
        <v>2</v>
      </c>
      <c r="O63" s="312">
        <v>2</v>
      </c>
      <c r="P63" s="312">
        <v>2</v>
      </c>
      <c r="Q63" s="312">
        <v>2</v>
      </c>
      <c r="R63" s="312">
        <v>2</v>
      </c>
      <c r="S63" s="312">
        <v>2</v>
      </c>
      <c r="T63" s="312">
        <v>2</v>
      </c>
      <c r="U63" s="312">
        <v>2</v>
      </c>
      <c r="V63" s="312">
        <v>2</v>
      </c>
      <c r="W63" s="312">
        <v>2</v>
      </c>
      <c r="X63" s="312">
        <v>2</v>
      </c>
      <c r="Y63" s="312">
        <v>2</v>
      </c>
      <c r="Z63" s="312">
        <v>1</v>
      </c>
      <c r="AA63" s="312">
        <v>1</v>
      </c>
      <c r="AB63" s="313">
        <f t="shared" si="7"/>
        <v>33</v>
      </c>
      <c r="AC63" s="313">
        <f t="shared" si="8"/>
        <v>693</v>
      </c>
    </row>
    <row r="64" spans="1:29" x14ac:dyDescent="0.35">
      <c r="A64" s="322" t="s">
        <v>433</v>
      </c>
      <c r="B64" s="322" t="s">
        <v>431</v>
      </c>
      <c r="C64" s="322" t="s">
        <v>428</v>
      </c>
      <c r="D64" s="322" t="s">
        <v>399</v>
      </c>
      <c r="E64" s="322" t="s">
        <v>121</v>
      </c>
      <c r="F64" s="323" t="s">
        <v>395</v>
      </c>
      <c r="G64" s="324"/>
      <c r="H64" s="324"/>
      <c r="I64" s="324">
        <v>1</v>
      </c>
      <c r="J64" s="324">
        <v>1</v>
      </c>
      <c r="K64" s="324">
        <v>1</v>
      </c>
      <c r="L64" s="324">
        <v>1</v>
      </c>
      <c r="M64" s="324">
        <v>1</v>
      </c>
      <c r="N64" s="324">
        <v>1</v>
      </c>
      <c r="O64" s="324">
        <v>1</v>
      </c>
      <c r="P64" s="324">
        <v>1</v>
      </c>
      <c r="Q64" s="324">
        <v>1</v>
      </c>
      <c r="R64" s="324">
        <v>1</v>
      </c>
      <c r="S64" s="324">
        <v>1</v>
      </c>
      <c r="T64" s="324">
        <v>1</v>
      </c>
      <c r="U64" s="324">
        <v>1</v>
      </c>
      <c r="V64" s="324">
        <v>1</v>
      </c>
      <c r="W64" s="324">
        <v>1</v>
      </c>
      <c r="X64" s="324">
        <v>1</v>
      </c>
      <c r="Y64" s="324">
        <v>1</v>
      </c>
      <c r="Z64" s="324">
        <v>1</v>
      </c>
      <c r="AA64" s="324">
        <v>1</v>
      </c>
      <c r="AB64" s="325">
        <f t="shared" si="7"/>
        <v>19</v>
      </c>
      <c r="AC64" s="325">
        <f t="shared" si="8"/>
        <v>399</v>
      </c>
    </row>
    <row r="65" spans="1:32" x14ac:dyDescent="0.35">
      <c r="A65" s="322" t="s">
        <v>433</v>
      </c>
      <c r="B65" s="322" t="s">
        <v>431</v>
      </c>
      <c r="C65" s="322" t="s">
        <v>428</v>
      </c>
      <c r="D65" s="322" t="s">
        <v>396</v>
      </c>
      <c r="E65" s="322" t="s">
        <v>134</v>
      </c>
      <c r="F65" s="323" t="s">
        <v>395</v>
      </c>
      <c r="G65" s="324"/>
      <c r="H65" s="324"/>
      <c r="I65" s="324">
        <v>1</v>
      </c>
      <c r="J65" s="324">
        <v>1</v>
      </c>
      <c r="K65" s="324">
        <v>1</v>
      </c>
      <c r="L65" s="324">
        <v>1</v>
      </c>
      <c r="M65" s="324">
        <v>1</v>
      </c>
      <c r="N65" s="324">
        <v>1</v>
      </c>
      <c r="O65" s="324">
        <v>1</v>
      </c>
      <c r="P65" s="324">
        <v>1</v>
      </c>
      <c r="Q65" s="324">
        <v>1</v>
      </c>
      <c r="R65" s="324">
        <v>1</v>
      </c>
      <c r="S65" s="324">
        <v>1</v>
      </c>
      <c r="T65" s="324">
        <v>1</v>
      </c>
      <c r="U65" s="324">
        <v>1</v>
      </c>
      <c r="V65" s="324">
        <v>1</v>
      </c>
      <c r="W65" s="324">
        <v>1</v>
      </c>
      <c r="X65" s="324">
        <v>1</v>
      </c>
      <c r="Y65" s="324">
        <v>1</v>
      </c>
      <c r="Z65" s="324">
        <v>1</v>
      </c>
      <c r="AA65" s="324">
        <v>1</v>
      </c>
      <c r="AB65" s="325">
        <f t="shared" si="7"/>
        <v>19</v>
      </c>
      <c r="AC65" s="325">
        <f t="shared" si="8"/>
        <v>399</v>
      </c>
    </row>
    <row r="66" spans="1:32" x14ac:dyDescent="0.35">
      <c r="A66" s="322" t="s">
        <v>433</v>
      </c>
      <c r="B66" s="322" t="s">
        <v>431</v>
      </c>
      <c r="C66" s="322" t="s">
        <v>430</v>
      </c>
      <c r="D66" s="322" t="s">
        <v>396</v>
      </c>
      <c r="E66" s="322" t="s">
        <v>138</v>
      </c>
      <c r="F66" s="323" t="s">
        <v>395</v>
      </c>
      <c r="G66" s="324"/>
      <c r="H66" s="324"/>
      <c r="I66" s="324">
        <v>1</v>
      </c>
      <c r="J66" s="324">
        <v>2</v>
      </c>
      <c r="K66" s="324">
        <v>2</v>
      </c>
      <c r="L66" s="324">
        <v>2</v>
      </c>
      <c r="M66" s="324">
        <v>2</v>
      </c>
      <c r="N66" s="324">
        <v>2</v>
      </c>
      <c r="O66" s="324">
        <v>2</v>
      </c>
      <c r="P66" s="324">
        <v>2</v>
      </c>
      <c r="Q66" s="324">
        <v>2</v>
      </c>
      <c r="R66" s="324">
        <v>2</v>
      </c>
      <c r="S66" s="324">
        <v>2</v>
      </c>
      <c r="T66" s="324">
        <v>2</v>
      </c>
      <c r="U66" s="324">
        <v>2</v>
      </c>
      <c r="V66" s="324">
        <v>2</v>
      </c>
      <c r="W66" s="324">
        <v>2</v>
      </c>
      <c r="X66" s="324">
        <v>2</v>
      </c>
      <c r="Y66" s="324">
        <v>2</v>
      </c>
      <c r="Z66" s="324">
        <v>2</v>
      </c>
      <c r="AA66" s="324">
        <v>1</v>
      </c>
      <c r="AB66" s="325">
        <f t="shared" si="7"/>
        <v>36</v>
      </c>
      <c r="AC66" s="325">
        <f t="shared" si="8"/>
        <v>756</v>
      </c>
    </row>
    <row r="67" spans="1:32" x14ac:dyDescent="0.35">
      <c r="A67" s="322" t="s">
        <v>433</v>
      </c>
      <c r="B67" s="322" t="s">
        <v>431</v>
      </c>
      <c r="C67" s="322" t="s">
        <v>430</v>
      </c>
      <c r="D67" s="322" t="s">
        <v>420</v>
      </c>
      <c r="E67" s="322" t="s">
        <v>143</v>
      </c>
      <c r="F67" s="323" t="s">
        <v>395</v>
      </c>
      <c r="G67" s="324"/>
      <c r="H67" s="324"/>
      <c r="I67" s="324"/>
      <c r="J67" s="324">
        <v>1</v>
      </c>
      <c r="K67" s="324">
        <v>2</v>
      </c>
      <c r="L67" s="324">
        <v>2</v>
      </c>
      <c r="M67" s="324">
        <v>2</v>
      </c>
      <c r="N67" s="324">
        <v>2</v>
      </c>
      <c r="O67" s="324">
        <v>2</v>
      </c>
      <c r="P67" s="324">
        <v>2</v>
      </c>
      <c r="Q67" s="324">
        <v>2</v>
      </c>
      <c r="R67" s="324">
        <v>2</v>
      </c>
      <c r="S67" s="324">
        <v>2</v>
      </c>
      <c r="T67" s="324">
        <v>2</v>
      </c>
      <c r="U67" s="324">
        <v>2</v>
      </c>
      <c r="V67" s="324">
        <v>2</v>
      </c>
      <c r="W67" s="324">
        <v>2</v>
      </c>
      <c r="X67" s="324">
        <v>2</v>
      </c>
      <c r="Y67" s="324">
        <v>2</v>
      </c>
      <c r="Z67" s="324">
        <v>1</v>
      </c>
      <c r="AA67" s="324">
        <v>1</v>
      </c>
      <c r="AB67" s="325">
        <f t="shared" si="7"/>
        <v>33</v>
      </c>
      <c r="AC67" s="325">
        <f t="shared" si="8"/>
        <v>693</v>
      </c>
    </row>
    <row r="68" spans="1:32" x14ac:dyDescent="0.35">
      <c r="A68" s="318" t="s">
        <v>153</v>
      </c>
      <c r="B68" s="318" t="s">
        <v>403</v>
      </c>
      <c r="C68" s="318" t="s">
        <v>154</v>
      </c>
      <c r="D68" s="318" t="s">
        <v>399</v>
      </c>
      <c r="E68" s="318" t="s">
        <v>121</v>
      </c>
      <c r="F68" s="319" t="s">
        <v>395</v>
      </c>
      <c r="G68" s="320"/>
      <c r="H68" s="320">
        <v>1</v>
      </c>
      <c r="I68" s="320">
        <v>1</v>
      </c>
      <c r="J68" s="320">
        <v>1</v>
      </c>
      <c r="K68" s="320">
        <v>1</v>
      </c>
      <c r="L68" s="320">
        <v>1</v>
      </c>
      <c r="M68" s="320">
        <v>1</v>
      </c>
      <c r="N68" s="320">
        <v>1</v>
      </c>
      <c r="O68" s="320">
        <v>1</v>
      </c>
      <c r="P68" s="320">
        <v>1</v>
      </c>
      <c r="Q68" s="320">
        <v>1</v>
      </c>
      <c r="R68" s="320">
        <v>1</v>
      </c>
      <c r="S68" s="320">
        <v>1</v>
      </c>
      <c r="T68" s="320">
        <v>1</v>
      </c>
      <c r="U68" s="320">
        <v>1</v>
      </c>
      <c r="V68" s="320">
        <v>1</v>
      </c>
      <c r="W68" s="320">
        <v>1</v>
      </c>
      <c r="X68" s="320">
        <v>1</v>
      </c>
      <c r="Y68" s="320">
        <v>1</v>
      </c>
      <c r="Z68" s="320">
        <v>1</v>
      </c>
      <c r="AA68" s="320"/>
      <c r="AB68" s="321">
        <f t="shared" si="7"/>
        <v>19</v>
      </c>
      <c r="AC68" s="321">
        <f t="shared" si="8"/>
        <v>399</v>
      </c>
      <c r="AD68" s="284"/>
      <c r="AE68">
        <v>2715</v>
      </c>
      <c r="AF68" s="330">
        <f>AE68-AD68</f>
        <v>2715</v>
      </c>
    </row>
    <row r="69" spans="1:32" x14ac:dyDescent="0.35">
      <c r="A69" s="318" t="s">
        <v>153</v>
      </c>
      <c r="B69" s="318" t="s">
        <v>403</v>
      </c>
      <c r="C69" s="318" t="s">
        <v>434</v>
      </c>
      <c r="D69" s="318" t="s">
        <v>396</v>
      </c>
      <c r="E69" s="318" t="s">
        <v>134</v>
      </c>
      <c r="F69" s="319" t="s">
        <v>395</v>
      </c>
      <c r="G69" s="320"/>
      <c r="H69" s="320">
        <v>1</v>
      </c>
      <c r="I69" s="320">
        <v>1</v>
      </c>
      <c r="J69" s="320">
        <v>1</v>
      </c>
      <c r="K69" s="320">
        <v>1</v>
      </c>
      <c r="L69" s="320">
        <v>1</v>
      </c>
      <c r="M69" s="320">
        <v>1</v>
      </c>
      <c r="N69" s="320">
        <v>1</v>
      </c>
      <c r="O69" s="320">
        <v>1</v>
      </c>
      <c r="P69" s="320">
        <v>1</v>
      </c>
      <c r="Q69" s="320">
        <v>1</v>
      </c>
      <c r="R69" s="320">
        <v>1</v>
      </c>
      <c r="S69" s="320">
        <v>1</v>
      </c>
      <c r="T69" s="320">
        <v>1</v>
      </c>
      <c r="U69" s="320">
        <v>1</v>
      </c>
      <c r="V69" s="320">
        <v>1</v>
      </c>
      <c r="W69" s="320">
        <v>1</v>
      </c>
      <c r="X69" s="320">
        <v>1</v>
      </c>
      <c r="Y69" s="320">
        <v>1</v>
      </c>
      <c r="Z69" s="320">
        <v>1</v>
      </c>
      <c r="AA69" s="320"/>
      <c r="AB69" s="321">
        <f t="shared" si="7"/>
        <v>19</v>
      </c>
      <c r="AC69" s="321">
        <f t="shared" si="8"/>
        <v>399</v>
      </c>
    </row>
    <row r="70" spans="1:32" x14ac:dyDescent="0.35">
      <c r="A70" s="318" t="s">
        <v>153</v>
      </c>
      <c r="B70" s="318" t="s">
        <v>403</v>
      </c>
      <c r="C70" s="318" t="s">
        <v>435</v>
      </c>
      <c r="D70" s="318" t="s">
        <v>396</v>
      </c>
      <c r="E70" s="318" t="s">
        <v>138</v>
      </c>
      <c r="F70" s="319" t="s">
        <v>395</v>
      </c>
      <c r="G70" s="320"/>
      <c r="H70" s="320">
        <v>1</v>
      </c>
      <c r="I70" s="320">
        <v>1</v>
      </c>
      <c r="J70" s="320">
        <v>1</v>
      </c>
      <c r="K70" s="320">
        <v>1</v>
      </c>
      <c r="L70" s="320">
        <v>1</v>
      </c>
      <c r="M70" s="320">
        <v>1</v>
      </c>
      <c r="N70" s="320">
        <v>1</v>
      </c>
      <c r="O70" s="320">
        <v>1</v>
      </c>
      <c r="P70" s="320">
        <v>1</v>
      </c>
      <c r="Q70" s="320">
        <v>1</v>
      </c>
      <c r="R70" s="320">
        <v>1</v>
      </c>
      <c r="S70" s="320">
        <v>1</v>
      </c>
      <c r="T70" s="320">
        <v>1</v>
      </c>
      <c r="U70" s="320">
        <v>1</v>
      </c>
      <c r="V70" s="320">
        <v>1</v>
      </c>
      <c r="W70" s="320">
        <v>1</v>
      </c>
      <c r="X70" s="320">
        <v>1</v>
      </c>
      <c r="Y70" s="320">
        <v>1</v>
      </c>
      <c r="Z70" s="320">
        <v>1</v>
      </c>
      <c r="AA70" s="320"/>
      <c r="AB70" s="321">
        <f t="shared" ref="AB70:AB101" si="9">SUM(G70:AA70)</f>
        <v>19</v>
      </c>
      <c r="AC70" s="321">
        <f t="shared" ref="AC70:AC101" si="10">AB70*21</f>
        <v>399</v>
      </c>
    </row>
    <row r="71" spans="1:32" x14ac:dyDescent="0.35">
      <c r="A71" s="318" t="s">
        <v>153</v>
      </c>
      <c r="B71" s="318" t="s">
        <v>403</v>
      </c>
      <c r="C71" s="318" t="s">
        <v>436</v>
      </c>
      <c r="D71" s="318" t="s">
        <v>420</v>
      </c>
      <c r="E71" s="318" t="s">
        <v>143</v>
      </c>
      <c r="F71" s="319" t="s">
        <v>395</v>
      </c>
      <c r="G71" s="320"/>
      <c r="H71" s="320"/>
      <c r="I71" s="320">
        <v>1</v>
      </c>
      <c r="J71" s="320">
        <v>2</v>
      </c>
      <c r="K71" s="320">
        <v>4</v>
      </c>
      <c r="L71" s="320">
        <v>4</v>
      </c>
      <c r="M71" s="320">
        <v>4</v>
      </c>
      <c r="N71" s="320">
        <v>4</v>
      </c>
      <c r="O71" s="320">
        <v>4</v>
      </c>
      <c r="P71" s="320">
        <v>4</v>
      </c>
      <c r="Q71" s="320">
        <v>3</v>
      </c>
      <c r="R71" s="320">
        <v>3</v>
      </c>
      <c r="S71" s="320">
        <v>3</v>
      </c>
      <c r="T71" s="320">
        <v>3</v>
      </c>
      <c r="U71" s="320">
        <v>3</v>
      </c>
      <c r="V71" s="320">
        <v>3</v>
      </c>
      <c r="W71" s="320">
        <v>3</v>
      </c>
      <c r="X71" s="320">
        <v>3</v>
      </c>
      <c r="Y71" s="320">
        <v>3</v>
      </c>
      <c r="Z71" s="320">
        <v>1</v>
      </c>
      <c r="AA71" s="320"/>
      <c r="AB71" s="321">
        <f t="shared" si="9"/>
        <v>55</v>
      </c>
      <c r="AC71" s="321">
        <f t="shared" si="10"/>
        <v>1155</v>
      </c>
    </row>
    <row r="72" spans="1:32" x14ac:dyDescent="0.35">
      <c r="A72" s="287"/>
      <c r="B72" s="287"/>
      <c r="C72" s="287"/>
      <c r="D72" s="287"/>
      <c r="E72" s="287"/>
      <c r="F72" s="283"/>
      <c r="G72" s="296"/>
      <c r="H72" s="296"/>
      <c r="I72" s="296"/>
      <c r="J72" s="296"/>
      <c r="K72" s="296"/>
      <c r="L72" s="296"/>
      <c r="M72" s="296"/>
      <c r="N72" s="296"/>
      <c r="O72" s="296"/>
      <c r="P72" s="296"/>
      <c r="Q72" s="296"/>
      <c r="R72" s="296"/>
      <c r="S72" s="296"/>
      <c r="T72" s="296"/>
      <c r="U72" s="296"/>
      <c r="V72" s="296"/>
      <c r="W72" s="296"/>
      <c r="X72" s="296"/>
      <c r="Y72" s="296"/>
      <c r="Z72" s="296"/>
      <c r="AA72" s="296"/>
      <c r="AB72" s="281">
        <f t="shared" si="9"/>
        <v>0</v>
      </c>
      <c r="AC72" s="281">
        <f t="shared" si="10"/>
        <v>0</v>
      </c>
    </row>
    <row r="73" spans="1:32" x14ac:dyDescent="0.35">
      <c r="A73" s="287"/>
      <c r="B73" s="287"/>
      <c r="C73" s="287"/>
      <c r="D73" s="287"/>
      <c r="E73" s="287"/>
      <c r="F73" s="283"/>
      <c r="G73" s="296"/>
      <c r="H73" s="296"/>
      <c r="I73" s="296"/>
      <c r="J73" s="296"/>
      <c r="K73" s="296"/>
      <c r="L73" s="296"/>
      <c r="M73" s="296"/>
      <c r="N73" s="296"/>
      <c r="O73" s="296"/>
      <c r="P73" s="296"/>
      <c r="Q73" s="296"/>
      <c r="R73" s="296"/>
      <c r="S73" s="296"/>
      <c r="T73" s="296"/>
      <c r="U73" s="296"/>
      <c r="V73" s="296"/>
      <c r="W73" s="296"/>
      <c r="X73" s="296"/>
      <c r="Y73" s="296"/>
      <c r="Z73" s="296"/>
      <c r="AA73" s="296"/>
      <c r="AB73" s="281">
        <f t="shared" si="9"/>
        <v>0</v>
      </c>
      <c r="AC73" s="281">
        <f t="shared" si="10"/>
        <v>0</v>
      </c>
    </row>
    <row r="74" spans="1:32" x14ac:dyDescent="0.35">
      <c r="A74" s="287"/>
      <c r="B74" s="287"/>
      <c r="C74" s="287"/>
      <c r="D74" s="287"/>
      <c r="E74" s="287"/>
      <c r="F74" s="283"/>
      <c r="G74" s="296"/>
      <c r="H74" s="296"/>
      <c r="I74" s="296"/>
      <c r="J74" s="296"/>
      <c r="K74" s="296"/>
      <c r="L74" s="296"/>
      <c r="M74" s="296"/>
      <c r="N74" s="296"/>
      <c r="O74" s="296"/>
      <c r="P74" s="296"/>
      <c r="Q74" s="296"/>
      <c r="R74" s="296"/>
      <c r="S74" s="296"/>
      <c r="T74" s="296"/>
      <c r="U74" s="296"/>
      <c r="V74" s="296"/>
      <c r="W74" s="296"/>
      <c r="X74" s="296"/>
      <c r="Y74" s="296"/>
      <c r="Z74" s="296"/>
      <c r="AA74" s="296"/>
      <c r="AB74" s="281">
        <f t="shared" si="9"/>
        <v>0</v>
      </c>
      <c r="AC74" s="281">
        <f t="shared" si="10"/>
        <v>0</v>
      </c>
    </row>
    <row r="75" spans="1:32" x14ac:dyDescent="0.35">
      <c r="A75" s="287"/>
      <c r="B75" s="287"/>
      <c r="C75" s="287"/>
      <c r="D75" s="287"/>
      <c r="E75" s="287"/>
      <c r="F75" s="283"/>
      <c r="G75" s="296"/>
      <c r="H75" s="296"/>
      <c r="I75" s="296"/>
      <c r="J75" s="296"/>
      <c r="K75" s="296"/>
      <c r="L75" s="296"/>
      <c r="M75" s="296"/>
      <c r="N75" s="296"/>
      <c r="O75" s="296"/>
      <c r="P75" s="296"/>
      <c r="Q75" s="296"/>
      <c r="R75" s="296"/>
      <c r="S75" s="296"/>
      <c r="T75" s="296"/>
      <c r="U75" s="296"/>
      <c r="V75" s="296"/>
      <c r="W75" s="296"/>
      <c r="X75" s="296"/>
      <c r="Y75" s="296"/>
      <c r="Z75" s="296"/>
      <c r="AA75" s="296"/>
      <c r="AB75" s="281">
        <f t="shared" si="9"/>
        <v>0</v>
      </c>
      <c r="AC75" s="281">
        <f t="shared" si="10"/>
        <v>0</v>
      </c>
    </row>
    <row r="76" spans="1:32" x14ac:dyDescent="0.35">
      <c r="A76" s="287"/>
      <c r="B76" s="287"/>
      <c r="C76" s="287"/>
      <c r="D76" s="287"/>
      <c r="E76" s="287"/>
      <c r="F76" s="283"/>
      <c r="G76" s="296"/>
      <c r="H76" s="296"/>
      <c r="I76" s="296"/>
      <c r="J76" s="296"/>
      <c r="K76" s="296"/>
      <c r="L76" s="296"/>
      <c r="M76" s="296"/>
      <c r="N76" s="296"/>
      <c r="O76" s="296"/>
      <c r="P76" s="296"/>
      <c r="Q76" s="296"/>
      <c r="R76" s="296"/>
      <c r="S76" s="296"/>
      <c r="T76" s="296"/>
      <c r="U76" s="296"/>
      <c r="V76" s="296"/>
      <c r="W76" s="296"/>
      <c r="X76" s="296"/>
      <c r="Y76" s="296"/>
      <c r="Z76" s="296"/>
      <c r="AA76" s="296"/>
      <c r="AB76" s="281">
        <f t="shared" si="9"/>
        <v>0</v>
      </c>
      <c r="AC76" s="281">
        <f t="shared" si="10"/>
        <v>0</v>
      </c>
    </row>
    <row r="77" spans="1:32" x14ac:dyDescent="0.35">
      <c r="A77" s="287"/>
      <c r="B77" s="287"/>
      <c r="C77" s="287"/>
      <c r="D77" s="287"/>
      <c r="E77" s="287"/>
      <c r="F77" s="283"/>
      <c r="G77" s="296"/>
      <c r="H77" s="296"/>
      <c r="I77" s="296"/>
      <c r="J77" s="296"/>
      <c r="K77" s="296"/>
      <c r="L77" s="296"/>
      <c r="M77" s="296"/>
      <c r="N77" s="296"/>
      <c r="O77" s="296"/>
      <c r="P77" s="296"/>
      <c r="Q77" s="296"/>
      <c r="R77" s="296"/>
      <c r="S77" s="296"/>
      <c r="T77" s="296"/>
      <c r="U77" s="296"/>
      <c r="V77" s="296"/>
      <c r="W77" s="296"/>
      <c r="X77" s="296"/>
      <c r="Y77" s="296"/>
      <c r="Z77" s="296"/>
      <c r="AA77" s="296"/>
      <c r="AB77" s="281">
        <f t="shared" si="9"/>
        <v>0</v>
      </c>
      <c r="AC77" s="281">
        <f t="shared" si="10"/>
        <v>0</v>
      </c>
    </row>
    <row r="78" spans="1:32" x14ac:dyDescent="0.35">
      <c r="A78" s="287"/>
      <c r="B78" s="287"/>
      <c r="C78" s="287"/>
      <c r="D78" s="287"/>
      <c r="E78" s="287"/>
      <c r="F78" s="283"/>
      <c r="G78" s="296"/>
      <c r="H78" s="296"/>
      <c r="I78" s="296"/>
      <c r="J78" s="296"/>
      <c r="K78" s="296"/>
      <c r="L78" s="296"/>
      <c r="M78" s="296"/>
      <c r="N78" s="296"/>
      <c r="O78" s="296"/>
      <c r="P78" s="296"/>
      <c r="Q78" s="296"/>
      <c r="R78" s="296"/>
      <c r="S78" s="296"/>
      <c r="T78" s="296"/>
      <c r="U78" s="296"/>
      <c r="V78" s="296"/>
      <c r="W78" s="296"/>
      <c r="X78" s="296"/>
      <c r="Y78" s="296"/>
      <c r="Z78" s="296"/>
      <c r="AA78" s="296"/>
      <c r="AB78" s="281">
        <f t="shared" si="9"/>
        <v>0</v>
      </c>
      <c r="AC78" s="281">
        <f t="shared" si="10"/>
        <v>0</v>
      </c>
    </row>
    <row r="79" spans="1:32" x14ac:dyDescent="0.35">
      <c r="A79" s="287"/>
      <c r="B79" s="287"/>
      <c r="C79" s="287"/>
      <c r="D79" s="287"/>
      <c r="E79" s="287"/>
      <c r="F79" s="283"/>
      <c r="G79" s="296"/>
      <c r="H79" s="296"/>
      <c r="I79" s="296"/>
      <c r="J79" s="296"/>
      <c r="K79" s="296"/>
      <c r="L79" s="296"/>
      <c r="M79" s="296"/>
      <c r="N79" s="296"/>
      <c r="O79" s="296"/>
      <c r="P79" s="296"/>
      <c r="Q79" s="296"/>
      <c r="R79" s="296"/>
      <c r="S79" s="296"/>
      <c r="T79" s="296"/>
      <c r="U79" s="296"/>
      <c r="V79" s="296"/>
      <c r="W79" s="296"/>
      <c r="X79" s="296"/>
      <c r="Y79" s="296"/>
      <c r="Z79" s="296"/>
      <c r="AA79" s="296"/>
      <c r="AB79" s="281">
        <f t="shared" si="9"/>
        <v>0</v>
      </c>
      <c r="AC79" s="281">
        <f t="shared" si="10"/>
        <v>0</v>
      </c>
    </row>
    <row r="80" spans="1:32" x14ac:dyDescent="0.35">
      <c r="A80" s="287"/>
      <c r="B80" s="287"/>
      <c r="C80" s="287"/>
      <c r="D80" s="287"/>
      <c r="E80" s="287"/>
      <c r="F80" s="283"/>
      <c r="G80" s="296"/>
      <c r="H80" s="296"/>
      <c r="I80" s="296"/>
      <c r="J80" s="296"/>
      <c r="K80" s="296"/>
      <c r="L80" s="296"/>
      <c r="M80" s="296"/>
      <c r="N80" s="296"/>
      <c r="O80" s="296"/>
      <c r="P80" s="296"/>
      <c r="Q80" s="296"/>
      <c r="R80" s="296"/>
      <c r="S80" s="296"/>
      <c r="T80" s="296"/>
      <c r="U80" s="296"/>
      <c r="V80" s="296"/>
      <c r="W80" s="296"/>
      <c r="X80" s="296"/>
      <c r="Y80" s="296"/>
      <c r="Z80" s="296"/>
      <c r="AA80" s="296"/>
      <c r="AB80" s="281">
        <f t="shared" si="9"/>
        <v>0</v>
      </c>
      <c r="AC80" s="281">
        <f t="shared" si="10"/>
        <v>0</v>
      </c>
    </row>
    <row r="81" spans="1:29" x14ac:dyDescent="0.35">
      <c r="A81" s="287"/>
      <c r="B81" s="287"/>
      <c r="C81" s="287"/>
      <c r="D81" s="287"/>
      <c r="E81" s="287"/>
      <c r="F81" s="283"/>
      <c r="G81" s="296"/>
      <c r="H81" s="296"/>
      <c r="I81" s="296"/>
      <c r="J81" s="296"/>
      <c r="K81" s="296"/>
      <c r="L81" s="296"/>
      <c r="M81" s="296"/>
      <c r="N81" s="296"/>
      <c r="O81" s="296"/>
      <c r="P81" s="296"/>
      <c r="Q81" s="296"/>
      <c r="R81" s="296"/>
      <c r="S81" s="296"/>
      <c r="T81" s="296"/>
      <c r="U81" s="296"/>
      <c r="V81" s="296"/>
      <c r="W81" s="296"/>
      <c r="X81" s="296"/>
      <c r="Y81" s="296"/>
      <c r="Z81" s="296"/>
      <c r="AA81" s="296"/>
      <c r="AB81" s="281">
        <f t="shared" si="9"/>
        <v>0</v>
      </c>
      <c r="AC81" s="281">
        <f t="shared" si="10"/>
        <v>0</v>
      </c>
    </row>
    <row r="82" spans="1:29" x14ac:dyDescent="0.35">
      <c r="A82" s="287"/>
      <c r="B82" s="287"/>
      <c r="C82" s="287"/>
      <c r="D82" s="287"/>
      <c r="E82" s="287"/>
      <c r="F82" s="283"/>
      <c r="G82" s="296"/>
      <c r="H82" s="296"/>
      <c r="I82" s="296"/>
      <c r="J82" s="296"/>
      <c r="K82" s="296"/>
      <c r="L82" s="296"/>
      <c r="M82" s="296"/>
      <c r="N82" s="296"/>
      <c r="O82" s="296"/>
      <c r="P82" s="296"/>
      <c r="Q82" s="296"/>
      <c r="R82" s="296"/>
      <c r="S82" s="296"/>
      <c r="T82" s="296"/>
      <c r="U82" s="296"/>
      <c r="V82" s="296"/>
      <c r="W82" s="296"/>
      <c r="X82" s="296"/>
      <c r="Y82" s="296"/>
      <c r="Z82" s="296"/>
      <c r="AA82" s="296"/>
      <c r="AB82" s="281">
        <f t="shared" si="9"/>
        <v>0</v>
      </c>
      <c r="AC82" s="281">
        <f t="shared" si="10"/>
        <v>0</v>
      </c>
    </row>
    <row r="83" spans="1:29" x14ac:dyDescent="0.35">
      <c r="A83" s="287"/>
      <c r="B83" s="287"/>
      <c r="C83" s="287"/>
      <c r="D83" s="287"/>
      <c r="E83" s="287"/>
      <c r="F83" s="283"/>
      <c r="G83" s="296"/>
      <c r="H83" s="296"/>
      <c r="I83" s="296"/>
      <c r="J83" s="296"/>
      <c r="K83" s="296"/>
      <c r="L83" s="296"/>
      <c r="M83" s="296"/>
      <c r="N83" s="296"/>
      <c r="O83" s="296"/>
      <c r="P83" s="296"/>
      <c r="Q83" s="296"/>
      <c r="R83" s="296"/>
      <c r="S83" s="296"/>
      <c r="T83" s="296"/>
      <c r="U83" s="296"/>
      <c r="V83" s="296"/>
      <c r="W83" s="296"/>
      <c r="X83" s="296"/>
      <c r="Y83" s="296"/>
      <c r="Z83" s="296"/>
      <c r="AA83" s="296"/>
      <c r="AB83" s="281">
        <f t="shared" si="9"/>
        <v>0</v>
      </c>
      <c r="AC83" s="281">
        <f t="shared" si="10"/>
        <v>0</v>
      </c>
    </row>
    <row r="84" spans="1:29" x14ac:dyDescent="0.35">
      <c r="A84" s="287"/>
      <c r="B84" s="287"/>
      <c r="C84" s="287"/>
      <c r="D84" s="287"/>
      <c r="E84" s="287"/>
      <c r="F84" s="283"/>
      <c r="G84" s="296"/>
      <c r="H84" s="296"/>
      <c r="I84" s="296"/>
      <c r="J84" s="296"/>
      <c r="K84" s="296"/>
      <c r="L84" s="296"/>
      <c r="M84" s="296"/>
      <c r="N84" s="296"/>
      <c r="O84" s="296"/>
      <c r="P84" s="296"/>
      <c r="Q84" s="296"/>
      <c r="R84" s="296"/>
      <c r="S84" s="296"/>
      <c r="T84" s="296"/>
      <c r="U84" s="296"/>
      <c r="V84" s="296"/>
      <c r="W84" s="296"/>
      <c r="X84" s="296"/>
      <c r="Y84" s="296"/>
      <c r="Z84" s="296"/>
      <c r="AA84" s="296"/>
      <c r="AB84" s="281">
        <f t="shared" si="9"/>
        <v>0</v>
      </c>
      <c r="AC84" s="281">
        <f t="shared" si="10"/>
        <v>0</v>
      </c>
    </row>
    <row r="85" spans="1:29" x14ac:dyDescent="0.35">
      <c r="A85" s="287"/>
      <c r="B85" s="287"/>
      <c r="C85" s="287"/>
      <c r="D85" s="287"/>
      <c r="E85" s="287"/>
      <c r="F85" s="283"/>
      <c r="G85" s="296"/>
      <c r="H85" s="296"/>
      <c r="I85" s="296"/>
      <c r="J85" s="296"/>
      <c r="K85" s="296"/>
      <c r="L85" s="296"/>
      <c r="M85" s="296"/>
      <c r="N85" s="296"/>
      <c r="O85" s="296"/>
      <c r="P85" s="296"/>
      <c r="Q85" s="296"/>
      <c r="R85" s="296"/>
      <c r="S85" s="296"/>
      <c r="T85" s="296"/>
      <c r="U85" s="296"/>
      <c r="V85" s="296"/>
      <c r="W85" s="296"/>
      <c r="X85" s="296"/>
      <c r="Y85" s="296"/>
      <c r="Z85" s="296"/>
      <c r="AA85" s="296"/>
      <c r="AB85" s="281">
        <f t="shared" si="9"/>
        <v>0</v>
      </c>
      <c r="AC85" s="281">
        <f t="shared" si="10"/>
        <v>0</v>
      </c>
    </row>
    <row r="86" spans="1:29" x14ac:dyDescent="0.35">
      <c r="A86" s="287"/>
      <c r="B86" s="287"/>
      <c r="C86" s="287"/>
      <c r="D86" s="287"/>
      <c r="E86" s="287"/>
      <c r="F86" s="283"/>
      <c r="G86" s="296"/>
      <c r="H86" s="296"/>
      <c r="I86" s="296"/>
      <c r="J86" s="296"/>
      <c r="K86" s="296"/>
      <c r="L86" s="296"/>
      <c r="M86" s="296"/>
      <c r="N86" s="296"/>
      <c r="O86" s="296"/>
      <c r="P86" s="296"/>
      <c r="Q86" s="296"/>
      <c r="R86" s="296"/>
      <c r="S86" s="296"/>
      <c r="T86" s="296"/>
      <c r="U86" s="296"/>
      <c r="V86" s="296"/>
      <c r="W86" s="296"/>
      <c r="X86" s="296"/>
      <c r="Y86" s="296"/>
      <c r="Z86" s="296"/>
      <c r="AA86" s="296"/>
      <c r="AB86" s="281">
        <f t="shared" si="9"/>
        <v>0</v>
      </c>
      <c r="AC86" s="281">
        <f t="shared" si="10"/>
        <v>0</v>
      </c>
    </row>
    <row r="87" spans="1:29" x14ac:dyDescent="0.35">
      <c r="A87" s="287"/>
      <c r="B87" s="287"/>
      <c r="C87" s="287"/>
      <c r="D87" s="287"/>
      <c r="E87" s="287"/>
      <c r="F87" s="283"/>
      <c r="G87" s="296"/>
      <c r="H87" s="296"/>
      <c r="I87" s="296"/>
      <c r="J87" s="296"/>
      <c r="K87" s="296"/>
      <c r="L87" s="296"/>
      <c r="M87" s="296"/>
      <c r="N87" s="296"/>
      <c r="O87" s="296"/>
      <c r="P87" s="296"/>
      <c r="Q87" s="296"/>
      <c r="R87" s="296"/>
      <c r="S87" s="296"/>
      <c r="T87" s="296"/>
      <c r="U87" s="296"/>
      <c r="V87" s="296"/>
      <c r="W87" s="296"/>
      <c r="X87" s="296"/>
      <c r="Y87" s="296"/>
      <c r="Z87" s="296"/>
      <c r="AA87" s="296"/>
      <c r="AB87" s="281">
        <f t="shared" si="9"/>
        <v>0</v>
      </c>
      <c r="AC87" s="281">
        <f t="shared" si="10"/>
        <v>0</v>
      </c>
    </row>
    <row r="88" spans="1:29" x14ac:dyDescent="0.35">
      <c r="A88" s="287"/>
      <c r="B88" s="287"/>
      <c r="C88" s="287"/>
      <c r="D88" s="287"/>
      <c r="E88" s="287"/>
      <c r="F88" s="283"/>
      <c r="G88" s="296"/>
      <c r="H88" s="296"/>
      <c r="I88" s="296"/>
      <c r="J88" s="296"/>
      <c r="K88" s="296"/>
      <c r="L88" s="296"/>
      <c r="M88" s="296"/>
      <c r="N88" s="296"/>
      <c r="O88" s="296"/>
      <c r="P88" s="296"/>
      <c r="Q88" s="296"/>
      <c r="R88" s="296"/>
      <c r="S88" s="296"/>
      <c r="T88" s="296"/>
      <c r="U88" s="296"/>
      <c r="V88" s="296"/>
      <c r="W88" s="296"/>
      <c r="X88" s="296"/>
      <c r="Y88" s="296"/>
      <c r="Z88" s="296"/>
      <c r="AA88" s="296"/>
      <c r="AB88" s="281">
        <f t="shared" si="9"/>
        <v>0</v>
      </c>
      <c r="AC88" s="281">
        <f t="shared" si="10"/>
        <v>0</v>
      </c>
    </row>
    <row r="89" spans="1:29" x14ac:dyDescent="0.35">
      <c r="A89" s="287"/>
      <c r="B89" s="287"/>
      <c r="C89" s="287"/>
      <c r="D89" s="287"/>
      <c r="E89" s="287"/>
      <c r="F89" s="283"/>
      <c r="G89" s="296"/>
      <c r="H89" s="296"/>
      <c r="I89" s="296"/>
      <c r="J89" s="296"/>
      <c r="K89" s="296"/>
      <c r="L89" s="296"/>
      <c r="M89" s="296"/>
      <c r="N89" s="296"/>
      <c r="O89" s="296"/>
      <c r="P89" s="296"/>
      <c r="Q89" s="296"/>
      <c r="R89" s="296"/>
      <c r="S89" s="296"/>
      <c r="T89" s="296"/>
      <c r="U89" s="296"/>
      <c r="V89" s="296"/>
      <c r="W89" s="296"/>
      <c r="X89" s="296"/>
      <c r="Y89" s="296"/>
      <c r="Z89" s="296"/>
      <c r="AA89" s="296"/>
      <c r="AB89" s="281">
        <f t="shared" si="9"/>
        <v>0</v>
      </c>
      <c r="AC89" s="281">
        <f t="shared" si="10"/>
        <v>0</v>
      </c>
    </row>
    <row r="90" spans="1:29" x14ac:dyDescent="0.35">
      <c r="A90" s="287"/>
      <c r="B90" s="287"/>
      <c r="C90" s="287"/>
      <c r="D90" s="287"/>
      <c r="E90" s="287"/>
      <c r="F90" s="283"/>
      <c r="G90" s="296"/>
      <c r="H90" s="296"/>
      <c r="I90" s="296"/>
      <c r="J90" s="296"/>
      <c r="K90" s="296"/>
      <c r="L90" s="296"/>
      <c r="M90" s="296"/>
      <c r="N90" s="296"/>
      <c r="O90" s="296"/>
      <c r="P90" s="296"/>
      <c r="Q90" s="296"/>
      <c r="R90" s="296"/>
      <c r="S90" s="296"/>
      <c r="T90" s="296"/>
      <c r="U90" s="296"/>
      <c r="V90" s="296"/>
      <c r="W90" s="296"/>
      <c r="X90" s="296"/>
      <c r="Y90" s="296"/>
      <c r="Z90" s="296"/>
      <c r="AA90" s="296"/>
      <c r="AB90" s="281">
        <f t="shared" si="9"/>
        <v>0</v>
      </c>
      <c r="AC90" s="281">
        <f t="shared" si="10"/>
        <v>0</v>
      </c>
    </row>
    <row r="91" spans="1:29" x14ac:dyDescent="0.35">
      <c r="A91" s="287"/>
      <c r="B91" s="287"/>
      <c r="C91" s="287"/>
      <c r="D91" s="287"/>
      <c r="E91" s="287"/>
      <c r="F91" s="283"/>
      <c r="G91" s="296"/>
      <c r="H91" s="296"/>
      <c r="I91" s="296"/>
      <c r="J91" s="296"/>
      <c r="K91" s="296"/>
      <c r="L91" s="296"/>
      <c r="M91" s="296"/>
      <c r="N91" s="296"/>
      <c r="O91" s="296"/>
      <c r="P91" s="296"/>
      <c r="Q91" s="296"/>
      <c r="R91" s="296"/>
      <c r="S91" s="296"/>
      <c r="T91" s="296"/>
      <c r="U91" s="296"/>
      <c r="V91" s="296"/>
      <c r="W91" s="296"/>
      <c r="X91" s="296"/>
      <c r="Y91" s="296"/>
      <c r="Z91" s="296"/>
      <c r="AA91" s="296"/>
      <c r="AB91" s="281">
        <f t="shared" si="9"/>
        <v>0</v>
      </c>
      <c r="AC91" s="281">
        <f t="shared" si="10"/>
        <v>0</v>
      </c>
    </row>
    <row r="92" spans="1:29" x14ac:dyDescent="0.35">
      <c r="A92" s="287"/>
      <c r="B92" s="287"/>
      <c r="C92" s="287"/>
      <c r="D92" s="287"/>
      <c r="E92" s="287"/>
      <c r="F92" s="283"/>
      <c r="G92" s="296"/>
      <c r="H92" s="296"/>
      <c r="I92" s="296"/>
      <c r="J92" s="296"/>
      <c r="K92" s="296"/>
      <c r="L92" s="296"/>
      <c r="M92" s="296"/>
      <c r="N92" s="296"/>
      <c r="O92" s="296"/>
      <c r="P92" s="296"/>
      <c r="Q92" s="296"/>
      <c r="R92" s="296"/>
      <c r="S92" s="296"/>
      <c r="T92" s="296"/>
      <c r="U92" s="296"/>
      <c r="V92" s="296"/>
      <c r="W92" s="296"/>
      <c r="X92" s="296"/>
      <c r="Y92" s="296"/>
      <c r="Z92" s="296"/>
      <c r="AA92" s="296"/>
      <c r="AB92" s="281">
        <f t="shared" si="9"/>
        <v>0</v>
      </c>
      <c r="AC92" s="281">
        <f t="shared" si="10"/>
        <v>0</v>
      </c>
    </row>
    <row r="93" spans="1:29" x14ac:dyDescent="0.35">
      <c r="A93" s="287"/>
      <c r="B93" s="287"/>
      <c r="C93" s="287"/>
      <c r="D93" s="287"/>
      <c r="E93" s="287"/>
      <c r="F93" s="283"/>
      <c r="G93" s="296"/>
      <c r="H93" s="296"/>
      <c r="I93" s="296"/>
      <c r="J93" s="296"/>
      <c r="K93" s="296"/>
      <c r="L93" s="296"/>
      <c r="M93" s="296"/>
      <c r="N93" s="296"/>
      <c r="O93" s="296"/>
      <c r="P93" s="296"/>
      <c r="Q93" s="296"/>
      <c r="R93" s="296"/>
      <c r="S93" s="296"/>
      <c r="T93" s="296"/>
      <c r="U93" s="296"/>
      <c r="V93" s="296"/>
      <c r="W93" s="296"/>
      <c r="X93" s="296"/>
      <c r="Y93" s="296"/>
      <c r="Z93" s="296"/>
      <c r="AA93" s="296"/>
      <c r="AB93" s="281">
        <f t="shared" si="9"/>
        <v>0</v>
      </c>
      <c r="AC93" s="281">
        <f t="shared" si="10"/>
        <v>0</v>
      </c>
    </row>
    <row r="94" spans="1:29" x14ac:dyDescent="0.35">
      <c r="A94" s="287"/>
      <c r="B94" s="287"/>
      <c r="C94" s="287"/>
      <c r="D94" s="287"/>
      <c r="E94" s="287"/>
      <c r="F94" s="283"/>
      <c r="G94" s="296"/>
      <c r="H94" s="296"/>
      <c r="I94" s="296"/>
      <c r="J94" s="296"/>
      <c r="K94" s="296"/>
      <c r="L94" s="296"/>
      <c r="M94" s="296"/>
      <c r="N94" s="296"/>
      <c r="O94" s="296"/>
      <c r="P94" s="296"/>
      <c r="Q94" s="296"/>
      <c r="R94" s="296"/>
      <c r="S94" s="296"/>
      <c r="T94" s="296"/>
      <c r="U94" s="296"/>
      <c r="V94" s="296"/>
      <c r="W94" s="296"/>
      <c r="X94" s="296"/>
      <c r="Y94" s="296"/>
      <c r="Z94" s="296"/>
      <c r="AA94" s="296"/>
      <c r="AB94" s="281">
        <f t="shared" si="9"/>
        <v>0</v>
      </c>
      <c r="AC94" s="281">
        <f t="shared" si="10"/>
        <v>0</v>
      </c>
    </row>
    <row r="95" spans="1:29" x14ac:dyDescent="0.35">
      <c r="A95" s="287"/>
      <c r="B95" s="287"/>
      <c r="C95" s="287"/>
      <c r="D95" s="287"/>
      <c r="E95" s="287"/>
      <c r="F95" s="283"/>
      <c r="G95" s="296"/>
      <c r="H95" s="296"/>
      <c r="I95" s="296"/>
      <c r="J95" s="296"/>
      <c r="K95" s="296"/>
      <c r="L95" s="296"/>
      <c r="M95" s="296"/>
      <c r="N95" s="296"/>
      <c r="O95" s="296"/>
      <c r="P95" s="296"/>
      <c r="Q95" s="296"/>
      <c r="R95" s="296"/>
      <c r="S95" s="296"/>
      <c r="T95" s="296"/>
      <c r="U95" s="296"/>
      <c r="V95" s="296"/>
      <c r="W95" s="296"/>
      <c r="X95" s="296"/>
      <c r="Y95" s="296"/>
      <c r="Z95" s="296"/>
      <c r="AA95" s="296"/>
      <c r="AB95" s="281">
        <f t="shared" si="9"/>
        <v>0</v>
      </c>
      <c r="AC95" s="281">
        <f t="shared" si="10"/>
        <v>0</v>
      </c>
    </row>
    <row r="96" spans="1:29" x14ac:dyDescent="0.35">
      <c r="A96" s="287"/>
      <c r="B96" s="287"/>
      <c r="C96" s="287"/>
      <c r="D96" s="287"/>
      <c r="E96" s="287"/>
      <c r="F96" s="283"/>
      <c r="G96" s="296"/>
      <c r="H96" s="296"/>
      <c r="I96" s="296"/>
      <c r="J96" s="296"/>
      <c r="K96" s="296"/>
      <c r="L96" s="296"/>
      <c r="M96" s="296"/>
      <c r="N96" s="296"/>
      <c r="O96" s="296"/>
      <c r="P96" s="296"/>
      <c r="Q96" s="296"/>
      <c r="R96" s="296"/>
      <c r="S96" s="296"/>
      <c r="T96" s="296"/>
      <c r="U96" s="296"/>
      <c r="V96" s="296"/>
      <c r="W96" s="296"/>
      <c r="X96" s="296"/>
      <c r="Y96" s="296"/>
      <c r="Z96" s="296"/>
      <c r="AA96" s="296"/>
      <c r="AB96" s="281">
        <f t="shared" si="9"/>
        <v>0</v>
      </c>
      <c r="AC96" s="281">
        <f t="shared" si="10"/>
        <v>0</v>
      </c>
    </row>
    <row r="97" spans="1:29" x14ac:dyDescent="0.35">
      <c r="A97" s="287"/>
      <c r="B97" s="287"/>
      <c r="C97" s="287"/>
      <c r="D97" s="287"/>
      <c r="E97" s="287"/>
      <c r="F97" s="283"/>
      <c r="G97" s="296"/>
      <c r="H97" s="296"/>
      <c r="I97" s="296"/>
      <c r="J97" s="296"/>
      <c r="K97" s="296"/>
      <c r="L97" s="296"/>
      <c r="M97" s="296"/>
      <c r="N97" s="296"/>
      <c r="O97" s="296"/>
      <c r="P97" s="296"/>
      <c r="Q97" s="296"/>
      <c r="R97" s="296"/>
      <c r="S97" s="296"/>
      <c r="T97" s="296"/>
      <c r="U97" s="296"/>
      <c r="V97" s="296"/>
      <c r="W97" s="296"/>
      <c r="X97" s="296"/>
      <c r="Y97" s="296"/>
      <c r="Z97" s="296"/>
      <c r="AA97" s="296"/>
      <c r="AB97" s="281">
        <f t="shared" si="9"/>
        <v>0</v>
      </c>
      <c r="AC97" s="281">
        <f t="shared" si="10"/>
        <v>0</v>
      </c>
    </row>
    <row r="98" spans="1:29" x14ac:dyDescent="0.35">
      <c r="A98" s="287"/>
      <c r="B98" s="287"/>
      <c r="C98" s="287"/>
      <c r="D98" s="287"/>
      <c r="E98" s="287"/>
      <c r="F98" s="283"/>
      <c r="G98" s="296"/>
      <c r="H98" s="296"/>
      <c r="I98" s="296"/>
      <c r="J98" s="296"/>
      <c r="K98" s="296"/>
      <c r="L98" s="296"/>
      <c r="M98" s="296"/>
      <c r="N98" s="296"/>
      <c r="O98" s="296"/>
      <c r="P98" s="296"/>
      <c r="Q98" s="296"/>
      <c r="R98" s="296"/>
      <c r="S98" s="296"/>
      <c r="T98" s="296"/>
      <c r="U98" s="296"/>
      <c r="V98" s="296"/>
      <c r="W98" s="296"/>
      <c r="X98" s="296"/>
      <c r="Y98" s="296"/>
      <c r="Z98" s="296"/>
      <c r="AA98" s="296"/>
      <c r="AB98" s="281">
        <f t="shared" si="9"/>
        <v>0</v>
      </c>
      <c r="AC98" s="281">
        <f t="shared" si="10"/>
        <v>0</v>
      </c>
    </row>
    <row r="99" spans="1:29" x14ac:dyDescent="0.35">
      <c r="A99" s="287"/>
      <c r="B99" s="287"/>
      <c r="C99" s="287"/>
      <c r="D99" s="287"/>
      <c r="E99" s="287"/>
      <c r="F99" s="283"/>
      <c r="G99" s="296"/>
      <c r="H99" s="296"/>
      <c r="I99" s="296"/>
      <c r="J99" s="296"/>
      <c r="K99" s="296"/>
      <c r="L99" s="296"/>
      <c r="M99" s="296"/>
      <c r="N99" s="296"/>
      <c r="O99" s="296"/>
      <c r="P99" s="296"/>
      <c r="Q99" s="296"/>
      <c r="R99" s="296"/>
      <c r="S99" s="296"/>
      <c r="T99" s="296"/>
      <c r="U99" s="296"/>
      <c r="V99" s="296"/>
      <c r="W99" s="296"/>
      <c r="X99" s="296"/>
      <c r="Y99" s="296"/>
      <c r="Z99" s="296"/>
      <c r="AA99" s="296"/>
      <c r="AB99" s="281">
        <f t="shared" si="9"/>
        <v>0</v>
      </c>
      <c r="AC99" s="281">
        <f t="shared" si="10"/>
        <v>0</v>
      </c>
    </row>
    <row r="100" spans="1:29" x14ac:dyDescent="0.35">
      <c r="A100" s="287"/>
      <c r="B100" s="287"/>
      <c r="C100" s="287"/>
      <c r="D100" s="287"/>
      <c r="E100" s="287"/>
      <c r="F100" s="283"/>
      <c r="G100" s="296"/>
      <c r="H100" s="296"/>
      <c r="I100" s="296"/>
      <c r="J100" s="296"/>
      <c r="K100" s="296"/>
      <c r="L100" s="296"/>
      <c r="M100" s="296"/>
      <c r="N100" s="296"/>
      <c r="O100" s="296"/>
      <c r="P100" s="296"/>
      <c r="Q100" s="296"/>
      <c r="R100" s="296"/>
      <c r="S100" s="296"/>
      <c r="T100" s="296"/>
      <c r="U100" s="296"/>
      <c r="V100" s="296"/>
      <c r="W100" s="296"/>
      <c r="X100" s="296"/>
      <c r="Y100" s="296"/>
      <c r="Z100" s="296"/>
      <c r="AA100" s="296"/>
      <c r="AB100" s="281">
        <f t="shared" si="9"/>
        <v>0</v>
      </c>
      <c r="AC100" s="281">
        <f t="shared" si="10"/>
        <v>0</v>
      </c>
    </row>
    <row r="101" spans="1:29" x14ac:dyDescent="0.35">
      <c r="A101" s="287"/>
      <c r="B101" s="287"/>
      <c r="C101" s="287"/>
      <c r="D101" s="287"/>
      <c r="E101" s="287"/>
      <c r="F101" s="283"/>
      <c r="G101" s="296"/>
      <c r="H101" s="296"/>
      <c r="I101" s="296"/>
      <c r="J101" s="296"/>
      <c r="K101" s="296"/>
      <c r="L101" s="296"/>
      <c r="M101" s="296"/>
      <c r="N101" s="296"/>
      <c r="O101" s="296"/>
      <c r="P101" s="296"/>
      <c r="Q101" s="296"/>
      <c r="R101" s="296"/>
      <c r="S101" s="296"/>
      <c r="T101" s="296"/>
      <c r="U101" s="296"/>
      <c r="V101" s="296"/>
      <c r="W101" s="296"/>
      <c r="X101" s="296"/>
      <c r="Y101" s="296"/>
      <c r="Z101" s="296"/>
      <c r="AA101" s="296"/>
      <c r="AB101" s="281">
        <f t="shared" si="9"/>
        <v>0</v>
      </c>
      <c r="AC101" s="281">
        <f t="shared" si="10"/>
        <v>0</v>
      </c>
    </row>
    <row r="102" spans="1:29" x14ac:dyDescent="0.35">
      <c r="A102" s="287"/>
      <c r="B102" s="287"/>
      <c r="C102" s="287"/>
      <c r="D102" s="287"/>
      <c r="E102" s="287"/>
      <c r="F102" s="283"/>
      <c r="G102" s="296"/>
      <c r="H102" s="296"/>
      <c r="I102" s="296"/>
      <c r="J102" s="296"/>
      <c r="K102" s="296"/>
      <c r="L102" s="296"/>
      <c r="M102" s="296"/>
      <c r="N102" s="296"/>
      <c r="O102" s="296"/>
      <c r="P102" s="296"/>
      <c r="Q102" s="296"/>
      <c r="R102" s="296"/>
      <c r="S102" s="296"/>
      <c r="T102" s="296"/>
      <c r="U102" s="296"/>
      <c r="V102" s="296"/>
      <c r="W102" s="296"/>
      <c r="X102" s="296"/>
      <c r="Y102" s="296"/>
      <c r="Z102" s="296"/>
      <c r="AA102" s="296"/>
      <c r="AB102" s="281">
        <f t="shared" ref="AB102:AB104" si="11">SUM(G102:AA102)</f>
        <v>0</v>
      </c>
      <c r="AC102" s="281">
        <f t="shared" ref="AC102:AC104" si="12">AB102*21</f>
        <v>0</v>
      </c>
    </row>
    <row r="103" spans="1:29" x14ac:dyDescent="0.35">
      <c r="A103" s="287"/>
      <c r="B103" s="287"/>
      <c r="C103" s="287"/>
      <c r="D103" s="287"/>
      <c r="E103" s="287"/>
      <c r="F103" s="283"/>
      <c r="G103" s="296"/>
      <c r="H103" s="296"/>
      <c r="I103" s="296"/>
      <c r="J103" s="296"/>
      <c r="K103" s="296"/>
      <c r="L103" s="296"/>
      <c r="M103" s="296"/>
      <c r="N103" s="296"/>
      <c r="O103" s="296"/>
      <c r="P103" s="296"/>
      <c r="Q103" s="296"/>
      <c r="R103" s="296"/>
      <c r="S103" s="296"/>
      <c r="T103" s="296"/>
      <c r="U103" s="296"/>
      <c r="V103" s="296"/>
      <c r="W103" s="296"/>
      <c r="X103" s="296"/>
      <c r="Y103" s="296"/>
      <c r="Z103" s="296"/>
      <c r="AA103" s="296"/>
      <c r="AB103" s="281">
        <f t="shared" si="11"/>
        <v>0</v>
      </c>
      <c r="AC103" s="281">
        <f t="shared" si="12"/>
        <v>0</v>
      </c>
    </row>
    <row r="104" spans="1:29" x14ac:dyDescent="0.35">
      <c r="A104" s="287"/>
      <c r="B104" s="287"/>
      <c r="C104" s="287"/>
      <c r="D104" s="287"/>
      <c r="E104" s="287"/>
      <c r="F104" s="283"/>
      <c r="G104" s="296"/>
      <c r="H104" s="296"/>
      <c r="I104" s="296"/>
      <c r="J104" s="296"/>
      <c r="K104" s="296"/>
      <c r="L104" s="296"/>
      <c r="M104" s="296"/>
      <c r="N104" s="296"/>
      <c r="O104" s="296"/>
      <c r="P104" s="296"/>
      <c r="Q104" s="296"/>
      <c r="R104" s="296"/>
      <c r="S104" s="296"/>
      <c r="T104" s="296"/>
      <c r="U104" s="296"/>
      <c r="V104" s="296"/>
      <c r="W104" s="296"/>
      <c r="X104" s="296"/>
      <c r="Y104" s="296"/>
      <c r="Z104" s="296"/>
      <c r="AA104" s="296"/>
      <c r="AB104" s="281">
        <f t="shared" si="11"/>
        <v>0</v>
      </c>
      <c r="AC104" s="281">
        <f t="shared" si="12"/>
        <v>0</v>
      </c>
    </row>
    <row r="105" spans="1:29" x14ac:dyDescent="0.35">
      <c r="B105" s="287"/>
      <c r="C105" s="287"/>
      <c r="D105" s="287"/>
      <c r="E105" s="287"/>
      <c r="F105" s="283"/>
      <c r="G105" s="296"/>
      <c r="H105" s="296"/>
      <c r="I105" s="296"/>
      <c r="J105" s="296"/>
      <c r="K105" s="296"/>
      <c r="L105" s="296"/>
      <c r="M105" s="296"/>
      <c r="N105" s="296"/>
      <c r="O105" s="296"/>
      <c r="P105" s="296"/>
      <c r="Q105" s="296"/>
      <c r="R105" s="296"/>
      <c r="S105" s="296"/>
      <c r="T105" s="296"/>
      <c r="U105" s="296"/>
      <c r="V105" s="296"/>
      <c r="W105" s="296"/>
      <c r="X105" s="296"/>
      <c r="Y105" s="296"/>
      <c r="Z105" s="296"/>
      <c r="AA105" s="296"/>
      <c r="AB105" s="281"/>
      <c r="AC105" s="281"/>
    </row>
    <row r="106" spans="1:29" x14ac:dyDescent="0.35">
      <c r="B106" s="287"/>
      <c r="C106" s="287"/>
      <c r="D106" s="287"/>
      <c r="E106" s="287"/>
      <c r="F106" s="283"/>
      <c r="G106" s="296"/>
      <c r="H106" s="296"/>
      <c r="I106" s="296"/>
      <c r="J106" s="296"/>
      <c r="K106" s="296"/>
      <c r="L106" s="296"/>
      <c r="M106" s="296"/>
      <c r="N106" s="296"/>
      <c r="O106" s="296"/>
      <c r="P106" s="296"/>
      <c r="Q106" s="296"/>
      <c r="R106" s="296"/>
      <c r="S106" s="296"/>
      <c r="T106" s="296"/>
      <c r="U106" s="296"/>
      <c r="V106" s="296"/>
      <c r="W106" s="296"/>
      <c r="X106" s="296"/>
      <c r="Y106" s="296"/>
      <c r="Z106" s="296"/>
      <c r="AA106" s="296"/>
      <c r="AB106" s="281"/>
      <c r="AC106" s="281"/>
    </row>
    <row r="107" spans="1:29" x14ac:dyDescent="0.35">
      <c r="B107" s="287"/>
      <c r="C107" s="287"/>
      <c r="D107" s="287"/>
      <c r="E107" s="287"/>
      <c r="F107" s="283"/>
      <c r="G107" s="296"/>
      <c r="H107" s="296"/>
      <c r="I107" s="296"/>
      <c r="J107" s="296"/>
      <c r="K107" s="296"/>
      <c r="L107" s="296"/>
      <c r="M107" s="296"/>
      <c r="N107" s="296"/>
      <c r="O107" s="296"/>
      <c r="P107" s="296"/>
      <c r="Q107" s="296"/>
      <c r="R107" s="296"/>
      <c r="S107" s="296"/>
      <c r="T107" s="296"/>
      <c r="U107" s="296"/>
      <c r="V107" s="296"/>
      <c r="W107" s="296"/>
      <c r="X107" s="296"/>
      <c r="Y107" s="296"/>
      <c r="Z107" s="296"/>
      <c r="AA107" s="296"/>
      <c r="AB107" s="281"/>
      <c r="AC107" s="281"/>
    </row>
    <row r="108" spans="1:29" x14ac:dyDescent="0.35">
      <c r="B108" s="287"/>
      <c r="C108" s="287"/>
      <c r="D108" s="287"/>
      <c r="E108" s="287"/>
      <c r="F108" s="283"/>
      <c r="G108" s="296"/>
      <c r="H108" s="296"/>
      <c r="I108" s="296"/>
      <c r="J108" s="296"/>
      <c r="K108" s="296"/>
      <c r="L108" s="296"/>
      <c r="M108" s="296"/>
      <c r="N108" s="296"/>
      <c r="O108" s="296"/>
      <c r="P108" s="296"/>
      <c r="Q108" s="296"/>
      <c r="R108" s="296"/>
      <c r="S108" s="296"/>
      <c r="T108" s="296"/>
      <c r="U108" s="296"/>
      <c r="V108" s="296"/>
      <c r="W108" s="296"/>
      <c r="X108" s="296"/>
      <c r="Y108" s="296"/>
      <c r="Z108" s="296"/>
      <c r="AA108" s="296"/>
      <c r="AB108" s="281"/>
      <c r="AC108" s="281"/>
    </row>
    <row r="109" spans="1:29" x14ac:dyDescent="0.35">
      <c r="B109" s="287"/>
      <c r="C109" s="287"/>
      <c r="D109" s="287"/>
      <c r="E109" s="287"/>
      <c r="F109" s="283"/>
      <c r="G109" s="296"/>
      <c r="H109" s="296"/>
      <c r="I109" s="296"/>
      <c r="J109" s="296"/>
      <c r="K109" s="296"/>
      <c r="L109" s="296"/>
      <c r="M109" s="296"/>
      <c r="N109" s="296"/>
      <c r="O109" s="296"/>
      <c r="P109" s="296"/>
      <c r="Q109" s="296"/>
      <c r="R109" s="296"/>
      <c r="S109" s="296"/>
      <c r="T109" s="296"/>
      <c r="U109" s="296"/>
      <c r="V109" s="296"/>
      <c r="W109" s="296"/>
      <c r="X109" s="296"/>
      <c r="Y109" s="296"/>
      <c r="Z109" s="296"/>
      <c r="AA109" s="296"/>
      <c r="AB109" s="281"/>
      <c r="AC109" s="281"/>
    </row>
    <row r="110" spans="1:29" x14ac:dyDescent="0.35">
      <c r="B110" s="287"/>
      <c r="C110" s="287"/>
      <c r="D110" s="287"/>
      <c r="E110" s="287"/>
      <c r="F110" s="283"/>
      <c r="G110" s="296"/>
      <c r="H110" s="296"/>
      <c r="I110" s="296"/>
      <c r="J110" s="296"/>
      <c r="K110" s="296"/>
      <c r="L110" s="296"/>
      <c r="M110" s="296"/>
      <c r="N110" s="296"/>
      <c r="O110" s="296"/>
      <c r="P110" s="296"/>
      <c r="Q110" s="296"/>
      <c r="R110" s="296"/>
      <c r="S110" s="296"/>
      <c r="T110" s="296"/>
      <c r="U110" s="296"/>
      <c r="V110" s="296"/>
      <c r="W110" s="296"/>
      <c r="X110" s="296"/>
      <c r="Y110" s="296"/>
      <c r="Z110" s="296"/>
      <c r="AA110" s="296"/>
      <c r="AB110" s="281"/>
      <c r="AC110" s="281"/>
    </row>
    <row r="111" spans="1:29" x14ac:dyDescent="0.35">
      <c r="B111" s="287"/>
      <c r="C111" s="287"/>
      <c r="D111" s="287"/>
      <c r="E111" s="287"/>
      <c r="F111" s="283"/>
      <c r="G111" s="296"/>
      <c r="H111" s="296"/>
      <c r="I111" s="296"/>
      <c r="J111" s="296"/>
      <c r="K111" s="296"/>
      <c r="L111" s="296"/>
      <c r="M111" s="296"/>
      <c r="N111" s="296"/>
      <c r="O111" s="296"/>
      <c r="P111" s="296"/>
      <c r="Q111" s="296"/>
      <c r="R111" s="296"/>
      <c r="S111" s="296"/>
      <c r="T111" s="296"/>
      <c r="U111" s="296"/>
      <c r="V111" s="296"/>
      <c r="W111" s="296"/>
      <c r="X111" s="296"/>
      <c r="Y111" s="296"/>
      <c r="Z111" s="296"/>
      <c r="AA111" s="296"/>
      <c r="AB111" s="281"/>
      <c r="AC111" s="281"/>
    </row>
    <row r="112" spans="1:29" x14ac:dyDescent="0.35">
      <c r="B112" s="287"/>
      <c r="C112" s="287"/>
      <c r="D112" s="287"/>
      <c r="E112" s="287"/>
      <c r="F112" s="283"/>
      <c r="G112" s="296"/>
      <c r="H112" s="296"/>
      <c r="I112" s="296"/>
      <c r="J112" s="296"/>
      <c r="K112" s="296"/>
      <c r="L112" s="296"/>
      <c r="M112" s="296"/>
      <c r="N112" s="296"/>
      <c r="O112" s="296"/>
      <c r="P112" s="296"/>
      <c r="Q112" s="296"/>
      <c r="R112" s="296"/>
      <c r="S112" s="296"/>
      <c r="T112" s="296"/>
      <c r="U112" s="296"/>
      <c r="V112" s="296"/>
      <c r="W112" s="296"/>
      <c r="X112" s="296"/>
      <c r="Y112" s="296"/>
      <c r="Z112" s="296"/>
      <c r="AA112" s="296"/>
      <c r="AB112" s="281"/>
      <c r="AC112" s="281"/>
    </row>
    <row r="113" spans="2:29" x14ac:dyDescent="0.35">
      <c r="B113" s="287"/>
      <c r="C113" s="287"/>
      <c r="D113" s="287"/>
      <c r="E113" s="287"/>
      <c r="F113" s="283"/>
      <c r="G113" s="296"/>
      <c r="H113" s="296"/>
      <c r="I113" s="296"/>
      <c r="J113" s="296"/>
      <c r="K113" s="296"/>
      <c r="L113" s="296"/>
      <c r="M113" s="296"/>
      <c r="N113" s="296"/>
      <c r="O113" s="296"/>
      <c r="P113" s="296"/>
      <c r="Q113" s="296"/>
      <c r="R113" s="296"/>
      <c r="S113" s="296"/>
      <c r="T113" s="296"/>
      <c r="U113" s="296"/>
      <c r="V113" s="296"/>
      <c r="W113" s="296"/>
      <c r="X113" s="296"/>
      <c r="Y113" s="296"/>
      <c r="Z113" s="296"/>
      <c r="AA113" s="296"/>
      <c r="AB113" s="281"/>
      <c r="AC113" s="281"/>
    </row>
    <row r="114" spans="2:29" x14ac:dyDescent="0.35">
      <c r="B114" s="287"/>
      <c r="C114" s="287"/>
      <c r="D114" s="287"/>
      <c r="E114" s="287"/>
      <c r="F114" s="283"/>
      <c r="G114" s="296"/>
      <c r="H114" s="296"/>
      <c r="I114" s="296"/>
      <c r="J114" s="296"/>
      <c r="K114" s="296"/>
      <c r="L114" s="296"/>
      <c r="M114" s="296"/>
      <c r="N114" s="296"/>
      <c r="O114" s="296"/>
      <c r="P114" s="296"/>
      <c r="Q114" s="296"/>
      <c r="R114" s="296"/>
      <c r="S114" s="296"/>
      <c r="T114" s="296"/>
      <c r="U114" s="296"/>
      <c r="V114" s="296"/>
      <c r="W114" s="296"/>
      <c r="X114" s="296"/>
      <c r="Y114" s="296"/>
      <c r="Z114" s="296"/>
      <c r="AA114" s="296"/>
      <c r="AB114" s="281"/>
      <c r="AC114" s="281"/>
    </row>
    <row r="115" spans="2:29" x14ac:dyDescent="0.35">
      <c r="B115" s="287"/>
      <c r="C115" s="287"/>
      <c r="D115" s="287"/>
      <c r="E115" s="287"/>
      <c r="F115" s="283"/>
      <c r="G115" s="296"/>
      <c r="H115" s="296"/>
      <c r="I115" s="296"/>
      <c r="J115" s="296"/>
      <c r="K115" s="296"/>
      <c r="L115" s="296"/>
      <c r="M115" s="296"/>
      <c r="N115" s="296"/>
      <c r="O115" s="296"/>
      <c r="P115" s="296"/>
      <c r="Q115" s="296"/>
      <c r="R115" s="296"/>
      <c r="S115" s="296"/>
      <c r="T115" s="296"/>
      <c r="U115" s="296"/>
      <c r="V115" s="296"/>
      <c r="W115" s="296"/>
      <c r="X115" s="296"/>
      <c r="Y115" s="296"/>
      <c r="Z115" s="296"/>
      <c r="AA115" s="296"/>
      <c r="AB115" s="281"/>
      <c r="AC115" s="281"/>
    </row>
    <row r="116" spans="2:29" x14ac:dyDescent="0.35">
      <c r="B116" s="287"/>
      <c r="C116" s="287"/>
      <c r="D116" s="287"/>
      <c r="E116" s="287"/>
      <c r="F116" s="283"/>
      <c r="G116" s="296"/>
      <c r="H116" s="296"/>
      <c r="I116" s="296"/>
      <c r="J116" s="296"/>
      <c r="K116" s="296"/>
      <c r="L116" s="296"/>
      <c r="M116" s="296"/>
      <c r="N116" s="296"/>
      <c r="O116" s="296"/>
      <c r="P116" s="296"/>
      <c r="Q116" s="296"/>
      <c r="R116" s="296"/>
      <c r="S116" s="296"/>
      <c r="T116" s="296"/>
      <c r="U116" s="296"/>
      <c r="V116" s="296"/>
      <c r="W116" s="296"/>
      <c r="X116" s="296"/>
      <c r="Y116" s="296"/>
      <c r="Z116" s="296"/>
      <c r="AA116" s="296"/>
      <c r="AB116" s="281"/>
      <c r="AC116" s="281"/>
    </row>
    <row r="117" spans="2:29" x14ac:dyDescent="0.35">
      <c r="B117" s="287"/>
      <c r="C117" s="287"/>
      <c r="D117" s="287"/>
      <c r="E117" s="287"/>
      <c r="F117" s="283"/>
      <c r="G117" s="296"/>
      <c r="H117" s="296"/>
      <c r="I117" s="296"/>
      <c r="J117" s="296"/>
      <c r="K117" s="296"/>
      <c r="L117" s="296"/>
      <c r="M117" s="296"/>
      <c r="N117" s="296"/>
      <c r="O117" s="296"/>
      <c r="P117" s="296"/>
      <c r="Q117" s="296"/>
      <c r="R117" s="296"/>
      <c r="S117" s="296"/>
      <c r="T117" s="296"/>
      <c r="U117" s="296"/>
      <c r="V117" s="296"/>
      <c r="W117" s="296"/>
      <c r="X117" s="296"/>
      <c r="Y117" s="296"/>
      <c r="Z117" s="296"/>
      <c r="AA117" s="296"/>
      <c r="AB117" s="281"/>
      <c r="AC117" s="281"/>
    </row>
    <row r="118" spans="2:29" x14ac:dyDescent="0.35">
      <c r="B118" s="287"/>
      <c r="C118" s="287"/>
      <c r="D118" s="287"/>
      <c r="E118" s="287"/>
      <c r="F118" s="283"/>
      <c r="G118" s="296"/>
      <c r="H118" s="296"/>
      <c r="I118" s="296"/>
      <c r="J118" s="296"/>
      <c r="K118" s="296"/>
      <c r="L118" s="296"/>
      <c r="M118" s="296"/>
      <c r="N118" s="296"/>
      <c r="O118" s="296"/>
      <c r="P118" s="296"/>
      <c r="Q118" s="296"/>
      <c r="R118" s="296"/>
      <c r="S118" s="296"/>
      <c r="T118" s="296"/>
      <c r="U118" s="296"/>
      <c r="V118" s="296"/>
      <c r="W118" s="296"/>
      <c r="X118" s="296"/>
      <c r="Y118" s="296"/>
      <c r="Z118" s="296"/>
      <c r="AA118" s="296"/>
      <c r="AB118" s="281"/>
      <c r="AC118" s="281"/>
    </row>
    <row r="119" spans="2:29" x14ac:dyDescent="0.35">
      <c r="B119" s="287"/>
      <c r="C119" s="287"/>
      <c r="D119" s="287"/>
      <c r="E119" s="287"/>
      <c r="F119" s="283"/>
      <c r="G119" s="296"/>
      <c r="H119" s="296"/>
      <c r="I119" s="296"/>
      <c r="J119" s="296"/>
      <c r="K119" s="296"/>
      <c r="L119" s="296"/>
      <c r="M119" s="296"/>
      <c r="N119" s="296"/>
      <c r="O119" s="296"/>
      <c r="P119" s="296"/>
      <c r="Q119" s="296"/>
      <c r="R119" s="296"/>
      <c r="S119" s="296"/>
      <c r="T119" s="296"/>
      <c r="U119" s="296"/>
      <c r="V119" s="296"/>
      <c r="W119" s="296"/>
      <c r="X119" s="296"/>
      <c r="Y119" s="296"/>
      <c r="Z119" s="296"/>
      <c r="AA119" s="296"/>
      <c r="AB119" s="281"/>
      <c r="AC119" s="281"/>
    </row>
    <row r="120" spans="2:29" x14ac:dyDescent="0.35">
      <c r="B120" s="287"/>
      <c r="C120" s="287"/>
      <c r="D120" s="287"/>
      <c r="E120" s="287"/>
      <c r="F120" s="283"/>
      <c r="G120" s="296"/>
      <c r="H120" s="296"/>
      <c r="I120" s="296"/>
      <c r="J120" s="296"/>
      <c r="K120" s="296"/>
      <c r="L120" s="296"/>
      <c r="M120" s="296"/>
      <c r="N120" s="296"/>
      <c r="O120" s="296"/>
      <c r="P120" s="296"/>
      <c r="Q120" s="296"/>
      <c r="R120" s="296"/>
      <c r="S120" s="296"/>
      <c r="T120" s="296"/>
      <c r="U120" s="296"/>
      <c r="V120" s="296"/>
      <c r="W120" s="296"/>
      <c r="X120" s="296"/>
      <c r="Y120" s="296"/>
      <c r="Z120" s="296"/>
      <c r="AA120" s="296"/>
      <c r="AB120" s="281"/>
      <c r="AC120" s="281"/>
    </row>
    <row r="121" spans="2:29" x14ac:dyDescent="0.35">
      <c r="B121" s="287"/>
      <c r="C121" s="287"/>
      <c r="D121" s="287"/>
      <c r="E121" s="287"/>
      <c r="F121" s="283"/>
      <c r="G121" s="296"/>
      <c r="H121" s="296"/>
      <c r="I121" s="296"/>
      <c r="J121" s="296"/>
      <c r="K121" s="296"/>
      <c r="L121" s="296"/>
      <c r="M121" s="296"/>
      <c r="N121" s="296"/>
      <c r="O121" s="296"/>
      <c r="P121" s="296"/>
      <c r="Q121" s="296"/>
      <c r="R121" s="296"/>
      <c r="S121" s="296"/>
      <c r="T121" s="296"/>
      <c r="U121" s="296"/>
      <c r="V121" s="296"/>
      <c r="W121" s="296"/>
      <c r="X121" s="296"/>
      <c r="Y121" s="296"/>
      <c r="Z121" s="296"/>
      <c r="AA121" s="296"/>
      <c r="AB121" s="281"/>
      <c r="AC121" s="281"/>
    </row>
    <row r="122" spans="2:29" x14ac:dyDescent="0.35">
      <c r="B122" s="287"/>
      <c r="C122" s="287"/>
      <c r="D122" s="287"/>
      <c r="E122" s="287"/>
      <c r="F122" s="283"/>
      <c r="G122" s="296"/>
      <c r="H122" s="296"/>
      <c r="I122" s="296"/>
      <c r="J122" s="296"/>
      <c r="K122" s="296"/>
      <c r="L122" s="296"/>
      <c r="M122" s="296"/>
      <c r="N122" s="296"/>
      <c r="O122" s="296"/>
      <c r="P122" s="296"/>
      <c r="Q122" s="296"/>
      <c r="R122" s="296"/>
      <c r="S122" s="296"/>
      <c r="T122" s="296"/>
      <c r="U122" s="296"/>
      <c r="V122" s="296"/>
      <c r="W122" s="296"/>
      <c r="X122" s="296"/>
      <c r="Y122" s="296"/>
      <c r="Z122" s="296"/>
      <c r="AA122" s="296"/>
      <c r="AB122" s="281"/>
      <c r="AC122" s="281"/>
    </row>
    <row r="123" spans="2:29" x14ac:dyDescent="0.35">
      <c r="B123" s="287"/>
      <c r="C123" s="287"/>
      <c r="D123" s="287"/>
      <c r="E123" s="287"/>
      <c r="F123" s="283"/>
      <c r="G123" s="296"/>
      <c r="H123" s="296"/>
      <c r="I123" s="296"/>
      <c r="J123" s="296"/>
      <c r="K123" s="296"/>
      <c r="L123" s="296"/>
      <c r="M123" s="296"/>
      <c r="N123" s="296"/>
      <c r="O123" s="296"/>
      <c r="P123" s="296"/>
      <c r="Q123" s="296"/>
      <c r="R123" s="296"/>
      <c r="S123" s="296"/>
      <c r="T123" s="296"/>
      <c r="U123" s="296"/>
      <c r="V123" s="296"/>
      <c r="W123" s="296"/>
      <c r="X123" s="296"/>
      <c r="Y123" s="296"/>
      <c r="Z123" s="296"/>
      <c r="AA123" s="296"/>
      <c r="AB123" s="281"/>
      <c r="AC123" s="281"/>
    </row>
    <row r="124" spans="2:29" x14ac:dyDescent="0.35">
      <c r="B124" s="287"/>
      <c r="C124" s="287"/>
      <c r="D124" s="287"/>
      <c r="E124" s="287"/>
      <c r="F124" s="283"/>
      <c r="G124" s="296"/>
      <c r="H124" s="296"/>
      <c r="I124" s="296"/>
      <c r="J124" s="296"/>
      <c r="K124" s="296"/>
      <c r="L124" s="296"/>
      <c r="M124" s="296"/>
      <c r="N124" s="296"/>
      <c r="O124" s="296"/>
      <c r="P124" s="296"/>
      <c r="Q124" s="296"/>
      <c r="R124" s="296"/>
      <c r="S124" s="296"/>
      <c r="T124" s="296"/>
      <c r="U124" s="296"/>
      <c r="V124" s="296"/>
      <c r="W124" s="296"/>
      <c r="X124" s="296"/>
      <c r="Y124" s="296"/>
      <c r="Z124" s="296"/>
      <c r="AA124" s="296"/>
      <c r="AB124" s="281"/>
      <c r="AC124" s="281"/>
    </row>
    <row r="125" spans="2:29" x14ac:dyDescent="0.35">
      <c r="B125" s="287"/>
      <c r="C125" s="287"/>
      <c r="D125" s="287"/>
      <c r="E125" s="287"/>
      <c r="F125" s="283"/>
      <c r="G125" s="296"/>
      <c r="H125" s="296"/>
      <c r="I125" s="296"/>
      <c r="J125" s="296"/>
      <c r="K125" s="296"/>
      <c r="L125" s="296"/>
      <c r="M125" s="296"/>
      <c r="N125" s="296"/>
      <c r="O125" s="296"/>
      <c r="P125" s="296"/>
      <c r="Q125" s="296"/>
      <c r="R125" s="296"/>
      <c r="S125" s="296"/>
      <c r="T125" s="296"/>
      <c r="U125" s="296"/>
      <c r="V125" s="296"/>
      <c r="W125" s="296"/>
      <c r="X125" s="296"/>
      <c r="Y125" s="296"/>
      <c r="Z125" s="296"/>
      <c r="AA125" s="296"/>
      <c r="AB125" s="281"/>
      <c r="AC125" s="281"/>
    </row>
    <row r="126" spans="2:29" x14ac:dyDescent="0.35">
      <c r="B126" s="287"/>
      <c r="C126" s="287"/>
      <c r="D126" s="287"/>
      <c r="E126" s="287"/>
      <c r="F126" s="283"/>
      <c r="G126" s="296"/>
      <c r="H126" s="296"/>
      <c r="I126" s="296"/>
      <c r="J126" s="296"/>
      <c r="K126" s="296"/>
      <c r="L126" s="296"/>
      <c r="M126" s="296"/>
      <c r="N126" s="296"/>
      <c r="O126" s="296"/>
      <c r="P126" s="296"/>
      <c r="Q126" s="296"/>
      <c r="R126" s="296"/>
      <c r="S126" s="296"/>
      <c r="T126" s="296"/>
      <c r="U126" s="296"/>
      <c r="V126" s="296"/>
      <c r="W126" s="296"/>
      <c r="X126" s="296"/>
      <c r="Y126" s="296"/>
      <c r="Z126" s="296"/>
      <c r="AA126" s="296"/>
      <c r="AB126" s="281"/>
      <c r="AC126" s="281"/>
    </row>
    <row r="127" spans="2:29" x14ac:dyDescent="0.35">
      <c r="B127" s="287"/>
      <c r="C127" s="287"/>
      <c r="D127" s="287"/>
      <c r="E127" s="287"/>
      <c r="F127" s="283"/>
      <c r="G127" s="296"/>
      <c r="H127" s="296"/>
      <c r="I127" s="296"/>
      <c r="J127" s="296"/>
      <c r="K127" s="296"/>
      <c r="L127" s="296"/>
      <c r="M127" s="296"/>
      <c r="N127" s="296"/>
      <c r="O127" s="296"/>
      <c r="P127" s="296"/>
      <c r="Q127" s="296"/>
      <c r="R127" s="296"/>
      <c r="S127" s="296"/>
      <c r="T127" s="296"/>
      <c r="U127" s="296"/>
      <c r="V127" s="296"/>
      <c r="W127" s="296"/>
      <c r="X127" s="296"/>
      <c r="Y127" s="296"/>
      <c r="Z127" s="296"/>
      <c r="AA127" s="296"/>
      <c r="AB127" s="281"/>
      <c r="AC127" s="281"/>
    </row>
    <row r="128" spans="2:29" x14ac:dyDescent="0.35">
      <c r="B128" s="287"/>
      <c r="C128" s="287"/>
      <c r="D128" s="287"/>
      <c r="E128" s="287"/>
      <c r="F128" s="283"/>
      <c r="G128" s="296"/>
      <c r="H128" s="296"/>
      <c r="I128" s="296"/>
      <c r="J128" s="296"/>
      <c r="K128" s="296"/>
      <c r="L128" s="296"/>
      <c r="M128" s="296"/>
      <c r="N128" s="296"/>
      <c r="O128" s="296"/>
      <c r="P128" s="296"/>
      <c r="Q128" s="296"/>
      <c r="R128" s="296"/>
      <c r="S128" s="296"/>
      <c r="T128" s="296"/>
      <c r="U128" s="296"/>
      <c r="V128" s="296"/>
      <c r="W128" s="296"/>
      <c r="X128" s="296"/>
      <c r="Y128" s="296"/>
      <c r="Z128" s="296"/>
      <c r="AA128" s="296"/>
      <c r="AB128" s="281"/>
      <c r="AC128" s="281"/>
    </row>
    <row r="129" spans="2:29" x14ac:dyDescent="0.35">
      <c r="B129" s="287"/>
      <c r="C129" s="287"/>
      <c r="D129" s="287"/>
      <c r="E129" s="287"/>
      <c r="F129" s="283"/>
      <c r="G129" s="296"/>
      <c r="H129" s="296"/>
      <c r="I129" s="296"/>
      <c r="J129" s="296"/>
      <c r="K129" s="296"/>
      <c r="L129" s="296"/>
      <c r="M129" s="296"/>
      <c r="N129" s="296"/>
      <c r="O129" s="296"/>
      <c r="P129" s="296"/>
      <c r="Q129" s="296"/>
      <c r="R129" s="296"/>
      <c r="S129" s="296"/>
      <c r="T129" s="296"/>
      <c r="U129" s="296"/>
      <c r="V129" s="296"/>
      <c r="W129" s="296"/>
      <c r="X129" s="296"/>
      <c r="Y129" s="296"/>
      <c r="Z129" s="296"/>
      <c r="AA129" s="296"/>
      <c r="AB129" s="281"/>
      <c r="AC129" s="281"/>
    </row>
    <row r="130" spans="2:29" x14ac:dyDescent="0.35">
      <c r="B130" s="287"/>
      <c r="C130" s="287"/>
      <c r="D130" s="287"/>
      <c r="E130" s="287"/>
      <c r="F130" s="283"/>
      <c r="G130" s="296"/>
      <c r="H130" s="296"/>
      <c r="I130" s="296"/>
      <c r="J130" s="296"/>
      <c r="K130" s="296"/>
      <c r="L130" s="296"/>
      <c r="M130" s="296"/>
      <c r="N130" s="296"/>
      <c r="O130" s="296"/>
      <c r="P130" s="296"/>
      <c r="Q130" s="296"/>
      <c r="R130" s="296"/>
      <c r="S130" s="296"/>
      <c r="T130" s="296"/>
      <c r="U130" s="296"/>
      <c r="V130" s="296"/>
      <c r="W130" s="296"/>
      <c r="X130" s="296"/>
      <c r="Y130" s="296"/>
      <c r="Z130" s="296"/>
      <c r="AA130" s="296"/>
      <c r="AB130" s="281"/>
      <c r="AC130" s="281"/>
    </row>
    <row r="131" spans="2:29" x14ac:dyDescent="0.35">
      <c r="B131" s="287"/>
      <c r="C131" s="287"/>
      <c r="D131" s="287"/>
      <c r="E131" s="287"/>
      <c r="F131" s="283"/>
      <c r="G131" s="296"/>
      <c r="H131" s="296"/>
      <c r="I131" s="296"/>
      <c r="J131" s="296"/>
      <c r="K131" s="296"/>
      <c r="L131" s="296"/>
      <c r="M131" s="296"/>
      <c r="N131" s="296"/>
      <c r="O131" s="296"/>
      <c r="P131" s="296"/>
      <c r="Q131" s="296"/>
      <c r="R131" s="296"/>
      <c r="S131" s="296"/>
      <c r="T131" s="296"/>
      <c r="U131" s="296"/>
      <c r="V131" s="296"/>
      <c r="W131" s="296"/>
      <c r="X131" s="296"/>
      <c r="Y131" s="296"/>
      <c r="Z131" s="296"/>
      <c r="AA131" s="296"/>
      <c r="AB131" s="281"/>
      <c r="AC131" s="281"/>
    </row>
    <row r="132" spans="2:29" x14ac:dyDescent="0.35">
      <c r="B132" s="287"/>
      <c r="C132" s="287"/>
      <c r="D132" s="287"/>
      <c r="E132" s="287"/>
      <c r="F132" s="283"/>
      <c r="G132" s="296"/>
      <c r="H132" s="296"/>
      <c r="I132" s="296"/>
      <c r="J132" s="296"/>
      <c r="K132" s="296"/>
      <c r="L132" s="296"/>
      <c r="M132" s="296"/>
      <c r="N132" s="296"/>
      <c r="O132" s="296"/>
      <c r="P132" s="296"/>
      <c r="Q132" s="296"/>
      <c r="R132" s="296"/>
      <c r="S132" s="296"/>
      <c r="T132" s="296"/>
      <c r="U132" s="296"/>
      <c r="V132" s="296"/>
      <c r="W132" s="296"/>
      <c r="X132" s="296"/>
      <c r="Y132" s="296"/>
      <c r="Z132" s="296"/>
      <c r="AA132" s="296"/>
      <c r="AB132" s="281"/>
      <c r="AC132" s="281"/>
    </row>
    <row r="133" spans="2:29" x14ac:dyDescent="0.35">
      <c r="B133" s="287"/>
      <c r="C133" s="287"/>
      <c r="D133" s="287"/>
      <c r="E133" s="287"/>
      <c r="F133" s="283"/>
      <c r="G133" s="296"/>
      <c r="H133" s="296"/>
      <c r="I133" s="296"/>
      <c r="J133" s="296"/>
      <c r="K133" s="296"/>
      <c r="L133" s="296"/>
      <c r="M133" s="296"/>
      <c r="N133" s="296"/>
      <c r="O133" s="296"/>
      <c r="P133" s="296"/>
      <c r="Q133" s="296"/>
      <c r="R133" s="296"/>
      <c r="S133" s="296"/>
      <c r="T133" s="296"/>
      <c r="U133" s="296"/>
      <c r="V133" s="296"/>
      <c r="W133" s="296"/>
      <c r="X133" s="296"/>
      <c r="Y133" s="296"/>
      <c r="Z133" s="296"/>
      <c r="AA133" s="296"/>
      <c r="AB133" s="281"/>
      <c r="AC133" s="281"/>
    </row>
    <row r="134" spans="2:29" x14ac:dyDescent="0.35">
      <c r="B134" s="287"/>
      <c r="C134" s="287"/>
      <c r="D134" s="287"/>
      <c r="E134" s="287"/>
      <c r="F134" s="283"/>
      <c r="G134" s="296"/>
      <c r="H134" s="296"/>
      <c r="I134" s="296"/>
      <c r="J134" s="296"/>
      <c r="K134" s="296"/>
      <c r="L134" s="296"/>
      <c r="M134" s="296"/>
      <c r="N134" s="296"/>
      <c r="O134" s="296"/>
      <c r="P134" s="296"/>
      <c r="Q134" s="296"/>
      <c r="R134" s="296"/>
      <c r="S134" s="296"/>
      <c r="T134" s="296"/>
      <c r="U134" s="296"/>
      <c r="V134" s="296"/>
      <c r="W134" s="296"/>
      <c r="X134" s="296"/>
      <c r="Y134" s="296"/>
      <c r="Z134" s="296"/>
      <c r="AA134" s="296"/>
      <c r="AB134" s="281"/>
      <c r="AC134" s="281"/>
    </row>
    <row r="135" spans="2:29" x14ac:dyDescent="0.35">
      <c r="B135" s="287"/>
      <c r="C135" s="287"/>
      <c r="D135" s="287"/>
      <c r="E135" s="287"/>
      <c r="F135" s="283"/>
      <c r="G135" s="296"/>
      <c r="H135" s="296"/>
      <c r="I135" s="296"/>
      <c r="J135" s="296"/>
      <c r="K135" s="296"/>
      <c r="L135" s="296"/>
      <c r="M135" s="296"/>
      <c r="N135" s="296"/>
      <c r="O135" s="296"/>
      <c r="P135" s="296"/>
      <c r="Q135" s="296"/>
      <c r="R135" s="296"/>
      <c r="S135" s="296"/>
      <c r="T135" s="296"/>
      <c r="U135" s="296"/>
      <c r="V135" s="296"/>
      <c r="W135" s="296"/>
      <c r="X135" s="296"/>
      <c r="Y135" s="296"/>
      <c r="Z135" s="296"/>
      <c r="AA135" s="296"/>
      <c r="AB135" s="281"/>
      <c r="AC135" s="281"/>
    </row>
    <row r="136" spans="2:29" x14ac:dyDescent="0.35">
      <c r="B136" s="287"/>
      <c r="C136" s="287"/>
      <c r="D136" s="287"/>
      <c r="E136" s="287"/>
      <c r="F136" s="283"/>
      <c r="G136" s="296"/>
      <c r="H136" s="296"/>
      <c r="I136" s="296"/>
      <c r="J136" s="296"/>
      <c r="K136" s="296"/>
      <c r="L136" s="296"/>
      <c r="M136" s="296"/>
      <c r="N136" s="296"/>
      <c r="O136" s="296"/>
      <c r="P136" s="296"/>
      <c r="Q136" s="296"/>
      <c r="R136" s="296"/>
      <c r="S136" s="296"/>
      <c r="T136" s="296"/>
      <c r="U136" s="296"/>
      <c r="V136" s="296"/>
      <c r="W136" s="296"/>
      <c r="X136" s="296"/>
      <c r="Y136" s="296"/>
      <c r="Z136" s="296"/>
      <c r="AA136" s="296"/>
      <c r="AB136" s="281"/>
      <c r="AC136" s="281"/>
    </row>
    <row r="137" spans="2:29" x14ac:dyDescent="0.35">
      <c r="B137" s="287"/>
      <c r="C137" s="287"/>
      <c r="D137" s="287"/>
      <c r="E137" s="287"/>
      <c r="F137" s="283"/>
      <c r="G137" s="296"/>
      <c r="H137" s="296"/>
      <c r="I137" s="296"/>
      <c r="J137" s="296"/>
      <c r="K137" s="296"/>
      <c r="L137" s="296"/>
      <c r="M137" s="296"/>
      <c r="N137" s="296"/>
      <c r="O137" s="296"/>
      <c r="P137" s="296"/>
      <c r="Q137" s="296"/>
      <c r="R137" s="296"/>
      <c r="S137" s="296"/>
      <c r="T137" s="296"/>
      <c r="U137" s="296"/>
      <c r="V137" s="296"/>
      <c r="W137" s="296"/>
      <c r="X137" s="296"/>
      <c r="Y137" s="296"/>
      <c r="Z137" s="296"/>
      <c r="AA137" s="296"/>
      <c r="AB137" s="281"/>
      <c r="AC137" s="281"/>
    </row>
    <row r="138" spans="2:29" x14ac:dyDescent="0.35">
      <c r="B138" s="287"/>
      <c r="C138" s="287"/>
      <c r="D138" s="287"/>
      <c r="E138" s="287"/>
      <c r="F138" s="283"/>
      <c r="G138" s="296"/>
      <c r="H138" s="296"/>
      <c r="I138" s="296"/>
      <c r="J138" s="296"/>
      <c r="K138" s="296"/>
      <c r="L138" s="296"/>
      <c r="M138" s="296"/>
      <c r="N138" s="296"/>
      <c r="O138" s="296"/>
      <c r="P138" s="296"/>
      <c r="Q138" s="296"/>
      <c r="R138" s="296"/>
      <c r="S138" s="296"/>
      <c r="T138" s="296"/>
      <c r="U138" s="296"/>
      <c r="V138" s="296"/>
      <c r="W138" s="296"/>
      <c r="X138" s="296"/>
      <c r="Y138" s="296"/>
      <c r="Z138" s="296"/>
      <c r="AA138" s="296"/>
      <c r="AB138" s="281"/>
      <c r="AC138" s="281"/>
    </row>
    <row r="139" spans="2:29" x14ac:dyDescent="0.35">
      <c r="B139" s="287"/>
      <c r="C139" s="287"/>
      <c r="D139" s="287"/>
      <c r="E139" s="287"/>
      <c r="F139" s="283"/>
      <c r="G139" s="296"/>
      <c r="H139" s="296"/>
      <c r="I139" s="296"/>
      <c r="J139" s="296"/>
      <c r="K139" s="296"/>
      <c r="L139" s="296"/>
      <c r="M139" s="296"/>
      <c r="N139" s="296"/>
      <c r="O139" s="296"/>
      <c r="P139" s="296"/>
      <c r="Q139" s="296"/>
      <c r="R139" s="296"/>
      <c r="S139" s="296"/>
      <c r="T139" s="296"/>
      <c r="U139" s="296"/>
      <c r="V139" s="296"/>
      <c r="W139" s="296"/>
      <c r="X139" s="296"/>
      <c r="Y139" s="296"/>
      <c r="Z139" s="296"/>
      <c r="AA139" s="296"/>
      <c r="AB139" s="281"/>
      <c r="AC139" s="281"/>
    </row>
    <row r="140" spans="2:29" x14ac:dyDescent="0.35">
      <c r="B140" s="287"/>
      <c r="C140" s="287"/>
      <c r="D140" s="287"/>
      <c r="E140" s="287"/>
      <c r="F140" s="283"/>
      <c r="G140" s="296"/>
      <c r="H140" s="296"/>
      <c r="I140" s="296"/>
      <c r="J140" s="296"/>
      <c r="K140" s="296"/>
      <c r="L140" s="296"/>
      <c r="M140" s="296"/>
      <c r="N140" s="296"/>
      <c r="O140" s="296"/>
      <c r="P140" s="296"/>
      <c r="Q140" s="296"/>
      <c r="R140" s="296"/>
      <c r="S140" s="296"/>
      <c r="T140" s="296"/>
      <c r="U140" s="296"/>
      <c r="V140" s="296"/>
      <c r="W140" s="296"/>
      <c r="X140" s="296"/>
      <c r="Y140" s="296"/>
      <c r="Z140" s="296"/>
      <c r="AA140" s="296"/>
      <c r="AB140" s="281"/>
      <c r="AC140" s="281"/>
    </row>
    <row r="141" spans="2:29" x14ac:dyDescent="0.35">
      <c r="B141" s="287"/>
      <c r="C141" s="287"/>
      <c r="D141" s="287"/>
      <c r="E141" s="287"/>
      <c r="F141" s="283"/>
      <c r="G141" s="296"/>
      <c r="H141" s="296"/>
      <c r="I141" s="296"/>
      <c r="J141" s="296"/>
      <c r="K141" s="296"/>
      <c r="L141" s="296"/>
      <c r="M141" s="296"/>
      <c r="N141" s="296"/>
      <c r="O141" s="296"/>
      <c r="P141" s="296"/>
      <c r="Q141" s="296"/>
      <c r="R141" s="296"/>
      <c r="S141" s="296"/>
      <c r="T141" s="296"/>
      <c r="U141" s="296"/>
      <c r="V141" s="296"/>
      <c r="W141" s="296"/>
      <c r="X141" s="296"/>
      <c r="Y141" s="296"/>
      <c r="Z141" s="296"/>
      <c r="AA141" s="296"/>
      <c r="AB141" s="281"/>
      <c r="AC141" s="281"/>
    </row>
    <row r="142" spans="2:29" x14ac:dyDescent="0.35">
      <c r="B142" s="287"/>
      <c r="C142" s="287"/>
      <c r="D142" s="287"/>
      <c r="E142" s="287"/>
      <c r="F142" s="283"/>
      <c r="G142" s="296"/>
      <c r="H142" s="296"/>
      <c r="I142" s="296"/>
      <c r="J142" s="296"/>
      <c r="K142" s="296"/>
      <c r="L142" s="296"/>
      <c r="M142" s="296"/>
      <c r="N142" s="296"/>
      <c r="O142" s="296"/>
      <c r="P142" s="296"/>
      <c r="Q142" s="296"/>
      <c r="R142" s="296"/>
      <c r="S142" s="296"/>
      <c r="T142" s="296"/>
      <c r="U142" s="296"/>
      <c r="V142" s="296"/>
      <c r="W142" s="296"/>
      <c r="X142" s="296"/>
      <c r="Y142" s="296"/>
      <c r="Z142" s="296"/>
      <c r="AA142" s="296"/>
      <c r="AB142" s="281"/>
      <c r="AC142" s="281"/>
    </row>
    <row r="143" spans="2:29" x14ac:dyDescent="0.35">
      <c r="B143" s="287"/>
      <c r="C143" s="287"/>
      <c r="D143" s="287"/>
      <c r="E143" s="287"/>
      <c r="F143" s="283"/>
      <c r="G143" s="296"/>
      <c r="H143" s="296"/>
      <c r="I143" s="296"/>
      <c r="J143" s="296"/>
      <c r="K143" s="296"/>
      <c r="L143" s="296"/>
      <c r="M143" s="296"/>
      <c r="N143" s="296"/>
      <c r="O143" s="296"/>
      <c r="P143" s="296"/>
      <c r="Q143" s="296"/>
      <c r="R143" s="296"/>
      <c r="S143" s="296"/>
      <c r="T143" s="296"/>
      <c r="U143" s="296"/>
      <c r="V143" s="296"/>
      <c r="W143" s="296"/>
      <c r="X143" s="296"/>
      <c r="Y143" s="296"/>
      <c r="Z143" s="296"/>
      <c r="AA143" s="296"/>
      <c r="AB143" s="281"/>
      <c r="AC143" s="281"/>
    </row>
    <row r="144" spans="2:29" x14ac:dyDescent="0.35">
      <c r="B144" s="287"/>
      <c r="C144" s="287"/>
      <c r="D144" s="287"/>
      <c r="E144" s="287"/>
      <c r="F144" s="283"/>
      <c r="G144" s="296"/>
      <c r="H144" s="296"/>
      <c r="I144" s="296"/>
      <c r="J144" s="296"/>
      <c r="K144" s="296"/>
      <c r="L144" s="296"/>
      <c r="M144" s="296"/>
      <c r="N144" s="296"/>
      <c r="O144" s="296"/>
      <c r="P144" s="296"/>
      <c r="Q144" s="296"/>
      <c r="R144" s="296"/>
      <c r="S144" s="296"/>
      <c r="T144" s="296"/>
      <c r="U144" s="296"/>
      <c r="V144" s="296"/>
      <c r="W144" s="296"/>
      <c r="X144" s="296"/>
      <c r="Y144" s="296"/>
      <c r="Z144" s="296"/>
      <c r="AA144" s="296"/>
      <c r="AB144" s="281"/>
      <c r="AC144" s="281"/>
    </row>
    <row r="145" spans="2:29" x14ac:dyDescent="0.35">
      <c r="B145" s="287"/>
      <c r="C145" s="287"/>
      <c r="D145" s="287"/>
      <c r="E145" s="287"/>
      <c r="F145" s="283"/>
      <c r="G145" s="296"/>
      <c r="H145" s="296"/>
      <c r="I145" s="296"/>
      <c r="J145" s="296"/>
      <c r="K145" s="296"/>
      <c r="L145" s="296"/>
      <c r="M145" s="296"/>
      <c r="N145" s="296"/>
      <c r="O145" s="296"/>
      <c r="P145" s="296"/>
      <c r="Q145" s="296"/>
      <c r="R145" s="296"/>
      <c r="S145" s="296"/>
      <c r="T145" s="296"/>
      <c r="U145" s="296"/>
      <c r="V145" s="296"/>
      <c r="W145" s="296"/>
      <c r="X145" s="296"/>
      <c r="Y145" s="296"/>
      <c r="Z145" s="296"/>
      <c r="AA145" s="296"/>
      <c r="AB145" s="281"/>
      <c r="AC145" s="281"/>
    </row>
    <row r="146" spans="2:29" x14ac:dyDescent="0.35">
      <c r="B146" s="287"/>
      <c r="C146" s="287"/>
      <c r="D146" s="287"/>
      <c r="E146" s="287"/>
      <c r="F146" s="283"/>
      <c r="G146" s="296"/>
      <c r="H146" s="296"/>
      <c r="I146" s="296"/>
      <c r="J146" s="296"/>
      <c r="K146" s="296"/>
      <c r="L146" s="296"/>
      <c r="M146" s="296"/>
      <c r="N146" s="296"/>
      <c r="O146" s="296"/>
      <c r="P146" s="296"/>
      <c r="Q146" s="296"/>
      <c r="R146" s="296"/>
      <c r="S146" s="296"/>
      <c r="T146" s="296"/>
      <c r="U146" s="296"/>
      <c r="V146" s="296"/>
      <c r="W146" s="296"/>
      <c r="X146" s="296"/>
      <c r="Y146" s="296"/>
      <c r="Z146" s="296"/>
      <c r="AA146" s="296"/>
      <c r="AB146" s="281"/>
      <c r="AC146" s="281"/>
    </row>
    <row r="147" spans="2:29" x14ac:dyDescent="0.35">
      <c r="B147" s="287"/>
      <c r="C147" s="287"/>
      <c r="D147" s="287"/>
      <c r="E147" s="287"/>
      <c r="F147" s="283"/>
      <c r="G147" s="296"/>
      <c r="H147" s="296"/>
      <c r="I147" s="296"/>
      <c r="J147" s="296"/>
      <c r="K147" s="296"/>
      <c r="L147" s="296"/>
      <c r="M147" s="296"/>
      <c r="N147" s="296"/>
      <c r="O147" s="296"/>
      <c r="P147" s="296"/>
      <c r="Q147" s="296"/>
      <c r="R147" s="296"/>
      <c r="S147" s="296"/>
      <c r="T147" s="296"/>
      <c r="U147" s="296"/>
      <c r="V147" s="296"/>
      <c r="W147" s="296"/>
      <c r="X147" s="296"/>
      <c r="Y147" s="296"/>
      <c r="Z147" s="296"/>
      <c r="AA147" s="296"/>
      <c r="AB147" s="281"/>
      <c r="AC147" s="281"/>
    </row>
    <row r="148" spans="2:29" x14ac:dyDescent="0.35">
      <c r="B148" s="287"/>
      <c r="C148" s="287"/>
      <c r="D148" s="287"/>
      <c r="E148" s="287"/>
      <c r="F148" s="283"/>
      <c r="G148" s="296"/>
      <c r="H148" s="296"/>
      <c r="I148" s="296"/>
      <c r="J148" s="296"/>
      <c r="K148" s="296"/>
      <c r="L148" s="296"/>
      <c r="M148" s="296"/>
      <c r="N148" s="296"/>
      <c r="O148" s="296"/>
      <c r="P148" s="296"/>
      <c r="Q148" s="296"/>
      <c r="R148" s="296"/>
      <c r="S148" s="296"/>
      <c r="T148" s="296"/>
      <c r="U148" s="296"/>
      <c r="V148" s="296"/>
      <c r="W148" s="296"/>
      <c r="X148" s="296"/>
      <c r="Y148" s="296"/>
      <c r="Z148" s="296"/>
      <c r="AA148" s="296"/>
      <c r="AB148" s="281"/>
      <c r="AC148" s="281"/>
    </row>
    <row r="149" spans="2:29" x14ac:dyDescent="0.35">
      <c r="B149" s="287"/>
      <c r="C149" s="287"/>
      <c r="D149" s="287"/>
      <c r="E149" s="287"/>
      <c r="F149" s="283"/>
      <c r="G149" s="296"/>
      <c r="H149" s="296"/>
      <c r="I149" s="296"/>
      <c r="J149" s="296"/>
      <c r="K149" s="296"/>
      <c r="L149" s="296"/>
      <c r="M149" s="296"/>
      <c r="N149" s="296"/>
      <c r="O149" s="296"/>
      <c r="P149" s="296"/>
      <c r="Q149" s="296"/>
      <c r="R149" s="296"/>
      <c r="S149" s="296"/>
      <c r="T149" s="296"/>
      <c r="U149" s="296"/>
      <c r="V149" s="296"/>
      <c r="W149" s="296"/>
      <c r="X149" s="296"/>
      <c r="Y149" s="296"/>
      <c r="Z149" s="296"/>
      <c r="AA149" s="296"/>
      <c r="AB149" s="281"/>
      <c r="AC149" s="281"/>
    </row>
    <row r="150" spans="2:29" x14ac:dyDescent="0.35">
      <c r="B150" s="287"/>
      <c r="C150" s="287"/>
      <c r="D150" s="287"/>
      <c r="E150" s="287"/>
      <c r="F150" s="283"/>
      <c r="G150" s="296"/>
      <c r="H150" s="296"/>
      <c r="I150" s="296"/>
      <c r="J150" s="296"/>
      <c r="K150" s="296"/>
      <c r="L150" s="296"/>
      <c r="M150" s="296"/>
      <c r="N150" s="296"/>
      <c r="O150" s="296"/>
      <c r="P150" s="296"/>
      <c r="Q150" s="296"/>
      <c r="R150" s="296"/>
      <c r="S150" s="296"/>
      <c r="T150" s="296"/>
      <c r="U150" s="296"/>
      <c r="V150" s="296"/>
      <c r="W150" s="296"/>
      <c r="X150" s="296"/>
      <c r="Y150" s="296"/>
      <c r="Z150" s="296"/>
      <c r="AA150" s="296"/>
      <c r="AB150" s="281"/>
      <c r="AC150" s="281"/>
    </row>
    <row r="151" spans="2:29" x14ac:dyDescent="0.35">
      <c r="B151" s="287"/>
      <c r="C151" s="287"/>
      <c r="D151" s="287"/>
      <c r="E151" s="287"/>
      <c r="F151" s="283"/>
      <c r="G151" s="296"/>
      <c r="H151" s="296"/>
      <c r="I151" s="296"/>
      <c r="J151" s="296"/>
      <c r="K151" s="296"/>
      <c r="L151" s="296"/>
      <c r="M151" s="296"/>
      <c r="N151" s="296"/>
      <c r="O151" s="296"/>
      <c r="P151" s="296"/>
      <c r="Q151" s="296"/>
      <c r="R151" s="296"/>
      <c r="S151" s="296"/>
      <c r="T151" s="296"/>
      <c r="U151" s="296"/>
      <c r="V151" s="296"/>
      <c r="W151" s="296"/>
      <c r="X151" s="296"/>
      <c r="Y151" s="296"/>
      <c r="Z151" s="296"/>
      <c r="AA151" s="296"/>
      <c r="AB151" s="281"/>
      <c r="AC151" s="281"/>
    </row>
    <row r="152" spans="2:29" x14ac:dyDescent="0.35">
      <c r="B152" s="287"/>
      <c r="C152" s="287"/>
      <c r="D152" s="287"/>
      <c r="E152" s="287"/>
      <c r="F152" s="283"/>
      <c r="G152" s="296"/>
      <c r="H152" s="296"/>
      <c r="I152" s="296"/>
      <c r="J152" s="296"/>
      <c r="K152" s="296"/>
      <c r="L152" s="296"/>
      <c r="M152" s="296"/>
      <c r="N152" s="296"/>
      <c r="O152" s="296"/>
      <c r="P152" s="296"/>
      <c r="Q152" s="296"/>
      <c r="R152" s="296"/>
      <c r="S152" s="296"/>
      <c r="T152" s="296"/>
      <c r="U152" s="296"/>
      <c r="V152" s="296"/>
      <c r="W152" s="296"/>
      <c r="X152" s="296"/>
      <c r="Y152" s="296"/>
      <c r="Z152" s="296"/>
      <c r="AA152" s="296"/>
      <c r="AB152" s="281"/>
      <c r="AC152" s="281"/>
    </row>
    <row r="153" spans="2:29" x14ac:dyDescent="0.35">
      <c r="B153" s="287"/>
      <c r="C153" s="287"/>
      <c r="D153" s="287"/>
      <c r="E153" s="287"/>
      <c r="F153" s="283"/>
      <c r="G153" s="296"/>
      <c r="H153" s="296"/>
      <c r="I153" s="296"/>
      <c r="J153" s="296"/>
      <c r="K153" s="296"/>
      <c r="L153" s="296"/>
      <c r="M153" s="296"/>
      <c r="N153" s="296"/>
      <c r="O153" s="296"/>
      <c r="P153" s="296"/>
      <c r="Q153" s="296"/>
      <c r="R153" s="296"/>
      <c r="S153" s="296"/>
      <c r="T153" s="296"/>
      <c r="U153" s="296"/>
      <c r="V153" s="296"/>
      <c r="W153" s="296"/>
      <c r="X153" s="296"/>
      <c r="Y153" s="296"/>
      <c r="Z153" s="296"/>
      <c r="AA153" s="296"/>
      <c r="AB153" s="281"/>
      <c r="AC153" s="281"/>
    </row>
    <row r="154" spans="2:29" x14ac:dyDescent="0.35">
      <c r="B154" s="287"/>
      <c r="C154" s="287"/>
      <c r="D154" s="287"/>
      <c r="E154" s="287"/>
      <c r="F154" s="283"/>
      <c r="G154" s="296"/>
      <c r="H154" s="296"/>
      <c r="I154" s="296"/>
      <c r="J154" s="296"/>
      <c r="K154" s="296"/>
      <c r="L154" s="296"/>
      <c r="M154" s="296"/>
      <c r="N154" s="296"/>
      <c r="O154" s="296"/>
      <c r="P154" s="296"/>
      <c r="Q154" s="296"/>
      <c r="R154" s="296"/>
      <c r="S154" s="296"/>
      <c r="T154" s="296"/>
      <c r="U154" s="296"/>
      <c r="V154" s="296"/>
      <c r="W154" s="296"/>
      <c r="X154" s="296"/>
      <c r="Y154" s="296"/>
      <c r="Z154" s="296"/>
      <c r="AA154" s="296"/>
      <c r="AB154" s="281"/>
      <c r="AC154" s="281"/>
    </row>
    <row r="155" spans="2:29" x14ac:dyDescent="0.35">
      <c r="B155" s="287"/>
      <c r="C155" s="287"/>
      <c r="D155" s="287"/>
      <c r="E155" s="287"/>
      <c r="F155" s="283"/>
      <c r="G155" s="296"/>
      <c r="H155" s="296"/>
      <c r="I155" s="296"/>
      <c r="J155" s="296"/>
      <c r="K155" s="296"/>
      <c r="L155" s="296"/>
      <c r="M155" s="296"/>
      <c r="N155" s="296"/>
      <c r="O155" s="296"/>
      <c r="P155" s="296"/>
      <c r="Q155" s="296"/>
      <c r="R155" s="296"/>
      <c r="S155" s="296"/>
      <c r="T155" s="296"/>
      <c r="U155" s="296"/>
      <c r="V155" s="296"/>
      <c r="W155" s="296"/>
      <c r="X155" s="296"/>
      <c r="Y155" s="296"/>
      <c r="Z155" s="296"/>
      <c r="AA155" s="296"/>
      <c r="AB155" s="281"/>
      <c r="AC155" s="281"/>
    </row>
    <row r="156" spans="2:29" x14ac:dyDescent="0.35">
      <c r="B156" s="287"/>
      <c r="C156" s="287"/>
      <c r="D156" s="287"/>
      <c r="E156" s="287"/>
      <c r="F156" s="283"/>
      <c r="G156" s="296"/>
      <c r="H156" s="296"/>
      <c r="I156" s="296"/>
      <c r="J156" s="296"/>
      <c r="K156" s="296"/>
      <c r="L156" s="296"/>
      <c r="M156" s="296"/>
      <c r="N156" s="296"/>
      <c r="O156" s="296"/>
      <c r="P156" s="296"/>
      <c r="Q156" s="296"/>
      <c r="R156" s="296"/>
      <c r="S156" s="296"/>
      <c r="T156" s="296"/>
      <c r="U156" s="296"/>
      <c r="V156" s="296"/>
      <c r="W156" s="296"/>
      <c r="X156" s="296"/>
      <c r="Y156" s="296"/>
      <c r="Z156" s="296"/>
      <c r="AA156" s="296"/>
      <c r="AB156" s="281"/>
      <c r="AC156" s="281"/>
    </row>
    <row r="157" spans="2:29" x14ac:dyDescent="0.35">
      <c r="B157" s="287"/>
      <c r="C157" s="287"/>
      <c r="D157" s="287"/>
      <c r="E157" s="287"/>
      <c r="F157" s="283"/>
      <c r="G157" s="296"/>
      <c r="H157" s="296"/>
      <c r="I157" s="296"/>
      <c r="J157" s="296"/>
      <c r="K157" s="296"/>
      <c r="L157" s="296"/>
      <c r="M157" s="296"/>
      <c r="N157" s="296"/>
      <c r="O157" s="296"/>
      <c r="P157" s="296"/>
      <c r="Q157" s="296"/>
      <c r="R157" s="296"/>
      <c r="S157" s="296"/>
      <c r="T157" s="296"/>
      <c r="U157" s="296"/>
      <c r="V157" s="296"/>
      <c r="W157" s="296"/>
      <c r="X157" s="296"/>
      <c r="Y157" s="296"/>
      <c r="Z157" s="296"/>
      <c r="AA157" s="296"/>
      <c r="AB157" s="281"/>
      <c r="AC157" s="281"/>
    </row>
    <row r="158" spans="2:29" x14ac:dyDescent="0.35">
      <c r="B158" s="287"/>
      <c r="C158" s="287"/>
      <c r="D158" s="287"/>
      <c r="E158" s="287"/>
      <c r="F158" s="283"/>
      <c r="G158" s="296"/>
      <c r="H158" s="296"/>
      <c r="I158" s="296"/>
      <c r="J158" s="296"/>
      <c r="K158" s="296"/>
      <c r="L158" s="296"/>
      <c r="M158" s="296"/>
      <c r="N158" s="296"/>
      <c r="O158" s="296"/>
      <c r="P158" s="296"/>
      <c r="Q158" s="296"/>
      <c r="R158" s="296"/>
      <c r="S158" s="296"/>
      <c r="T158" s="296"/>
      <c r="U158" s="296"/>
      <c r="V158" s="296"/>
      <c r="W158" s="296"/>
      <c r="X158" s="296"/>
      <c r="Y158" s="296"/>
      <c r="Z158" s="296"/>
      <c r="AA158" s="296"/>
      <c r="AB158" s="281"/>
      <c r="AC158" s="281"/>
    </row>
    <row r="159" spans="2:29" x14ac:dyDescent="0.35">
      <c r="B159" s="287"/>
      <c r="C159" s="287"/>
      <c r="D159" s="287"/>
      <c r="E159" s="287"/>
      <c r="F159" s="283"/>
      <c r="G159" s="296"/>
      <c r="H159" s="296"/>
      <c r="I159" s="296"/>
      <c r="J159" s="296"/>
      <c r="K159" s="296"/>
      <c r="L159" s="296"/>
      <c r="M159" s="296"/>
      <c r="N159" s="296"/>
      <c r="O159" s="296"/>
      <c r="P159" s="296"/>
      <c r="Q159" s="296"/>
      <c r="R159" s="296"/>
      <c r="S159" s="296"/>
      <c r="T159" s="296"/>
      <c r="U159" s="296"/>
      <c r="V159" s="296"/>
      <c r="W159" s="296"/>
      <c r="X159" s="296"/>
      <c r="Y159" s="296"/>
      <c r="Z159" s="296"/>
      <c r="AA159" s="296"/>
      <c r="AB159" s="281"/>
      <c r="AC159" s="281"/>
    </row>
    <row r="160" spans="2:29" x14ac:dyDescent="0.35">
      <c r="B160" s="287"/>
      <c r="C160" s="287"/>
      <c r="D160" s="287"/>
      <c r="E160" s="287"/>
      <c r="F160" s="283"/>
      <c r="G160" s="296"/>
      <c r="H160" s="296"/>
      <c r="I160" s="296"/>
      <c r="J160" s="296"/>
      <c r="K160" s="296"/>
      <c r="L160" s="296"/>
      <c r="M160" s="296"/>
      <c r="N160" s="296"/>
      <c r="O160" s="296"/>
      <c r="P160" s="296"/>
      <c r="Q160" s="296"/>
      <c r="R160" s="296"/>
      <c r="S160" s="296"/>
      <c r="T160" s="296"/>
      <c r="U160" s="296"/>
      <c r="V160" s="296"/>
      <c r="W160" s="296"/>
      <c r="X160" s="296"/>
      <c r="Y160" s="296"/>
      <c r="Z160" s="296"/>
      <c r="AA160" s="296"/>
      <c r="AB160" s="281"/>
      <c r="AC160" s="281"/>
    </row>
    <row r="161" spans="2:29" x14ac:dyDescent="0.35">
      <c r="B161" s="287"/>
      <c r="C161" s="287"/>
      <c r="D161" s="287"/>
      <c r="E161" s="287"/>
      <c r="F161" s="283"/>
      <c r="G161" s="296"/>
      <c r="H161" s="296"/>
      <c r="I161" s="296"/>
      <c r="J161" s="296"/>
      <c r="K161" s="296"/>
      <c r="L161" s="296"/>
      <c r="M161" s="296"/>
      <c r="N161" s="296"/>
      <c r="O161" s="296"/>
      <c r="P161" s="296"/>
      <c r="Q161" s="296"/>
      <c r="R161" s="296"/>
      <c r="S161" s="296"/>
      <c r="T161" s="296"/>
      <c r="U161" s="296"/>
      <c r="V161" s="296"/>
      <c r="W161" s="296"/>
      <c r="X161" s="296"/>
      <c r="Y161" s="296"/>
      <c r="Z161" s="296"/>
      <c r="AA161" s="296"/>
      <c r="AB161" s="281"/>
      <c r="AC161" s="281"/>
    </row>
    <row r="162" spans="2:29" x14ac:dyDescent="0.35">
      <c r="B162" s="287"/>
      <c r="C162" s="287"/>
      <c r="D162" s="287"/>
      <c r="E162" s="287"/>
      <c r="F162" s="283"/>
      <c r="G162" s="296"/>
      <c r="H162" s="296"/>
      <c r="I162" s="296"/>
      <c r="J162" s="296"/>
      <c r="K162" s="296"/>
      <c r="L162" s="296"/>
      <c r="M162" s="296"/>
      <c r="N162" s="296"/>
      <c r="O162" s="296"/>
      <c r="P162" s="296"/>
      <c r="Q162" s="296"/>
      <c r="R162" s="296"/>
      <c r="S162" s="296"/>
      <c r="T162" s="296"/>
      <c r="U162" s="296"/>
      <c r="V162" s="296"/>
      <c r="W162" s="296"/>
      <c r="X162" s="296"/>
      <c r="Y162" s="296"/>
      <c r="Z162" s="296"/>
      <c r="AA162" s="296"/>
      <c r="AB162" s="281"/>
      <c r="AC162" s="281"/>
    </row>
    <row r="163" spans="2:29" x14ac:dyDescent="0.35">
      <c r="B163" s="287"/>
      <c r="C163" s="287"/>
      <c r="D163" s="287"/>
      <c r="E163" s="287"/>
      <c r="F163" s="283"/>
      <c r="G163" s="296"/>
      <c r="H163" s="296"/>
      <c r="I163" s="296"/>
      <c r="J163" s="296"/>
      <c r="K163" s="296"/>
      <c r="L163" s="296"/>
      <c r="M163" s="296"/>
      <c r="N163" s="296"/>
      <c r="O163" s="296"/>
      <c r="P163" s="296"/>
      <c r="Q163" s="296"/>
      <c r="R163" s="296"/>
      <c r="S163" s="296"/>
      <c r="T163" s="296"/>
      <c r="U163" s="296"/>
      <c r="V163" s="296"/>
      <c r="W163" s="296"/>
      <c r="X163" s="296"/>
      <c r="Y163" s="296"/>
      <c r="Z163" s="296"/>
      <c r="AA163" s="296"/>
      <c r="AB163" s="281"/>
      <c r="AC163" s="281"/>
    </row>
    <row r="164" spans="2:29" x14ac:dyDescent="0.35">
      <c r="B164" s="287"/>
      <c r="C164" s="287"/>
      <c r="D164" s="287"/>
      <c r="E164" s="287"/>
      <c r="F164" s="283"/>
      <c r="G164" s="296"/>
      <c r="H164" s="296"/>
      <c r="I164" s="296"/>
      <c r="J164" s="296"/>
      <c r="K164" s="296"/>
      <c r="L164" s="296"/>
      <c r="M164" s="296"/>
      <c r="N164" s="296"/>
      <c r="O164" s="296"/>
      <c r="P164" s="296"/>
      <c r="Q164" s="296"/>
      <c r="R164" s="296"/>
      <c r="S164" s="296"/>
      <c r="T164" s="296"/>
      <c r="U164" s="296"/>
      <c r="V164" s="296"/>
      <c r="W164" s="296"/>
      <c r="X164" s="296"/>
      <c r="Y164" s="296"/>
      <c r="Z164" s="296"/>
      <c r="AA164" s="296"/>
      <c r="AB164" s="281"/>
      <c r="AC164" s="281"/>
    </row>
    <row r="165" spans="2:29" x14ac:dyDescent="0.35">
      <c r="B165" s="287"/>
      <c r="C165" s="287"/>
      <c r="D165" s="287"/>
      <c r="E165" s="287"/>
      <c r="F165" s="283"/>
      <c r="G165" s="296"/>
      <c r="H165" s="296"/>
      <c r="I165" s="296"/>
      <c r="J165" s="296"/>
      <c r="K165" s="296"/>
      <c r="L165" s="296"/>
      <c r="M165" s="296"/>
      <c r="N165" s="296"/>
      <c r="O165" s="296"/>
      <c r="P165" s="296"/>
      <c r="Q165" s="296"/>
      <c r="R165" s="296"/>
      <c r="S165" s="296"/>
      <c r="T165" s="296"/>
      <c r="U165" s="296"/>
      <c r="V165" s="296"/>
      <c r="W165" s="296"/>
      <c r="X165" s="296"/>
      <c r="Y165" s="296"/>
      <c r="Z165" s="296"/>
      <c r="AA165" s="296"/>
      <c r="AB165" s="281"/>
      <c r="AC165" s="281"/>
    </row>
    <row r="166" spans="2:29" x14ac:dyDescent="0.35">
      <c r="B166" s="287"/>
      <c r="C166" s="287"/>
      <c r="D166" s="287"/>
      <c r="E166" s="287"/>
      <c r="F166" s="283"/>
      <c r="G166" s="296"/>
      <c r="H166" s="296"/>
      <c r="I166" s="296"/>
      <c r="J166" s="296"/>
      <c r="K166" s="296"/>
      <c r="L166" s="296"/>
      <c r="M166" s="296"/>
      <c r="N166" s="296"/>
      <c r="O166" s="296"/>
      <c r="P166" s="296"/>
      <c r="Q166" s="296"/>
      <c r="R166" s="296"/>
      <c r="S166" s="296"/>
      <c r="T166" s="296"/>
      <c r="U166" s="296"/>
      <c r="V166" s="296"/>
      <c r="W166" s="296"/>
      <c r="X166" s="296"/>
      <c r="Y166" s="296"/>
      <c r="Z166" s="296"/>
      <c r="AA166" s="296"/>
      <c r="AB166" s="281"/>
      <c r="AC166" s="281"/>
    </row>
    <row r="167" spans="2:29" x14ac:dyDescent="0.35">
      <c r="B167" s="287"/>
      <c r="C167" s="287"/>
      <c r="D167" s="287"/>
      <c r="E167" s="287"/>
      <c r="F167" s="283"/>
      <c r="G167" s="296"/>
      <c r="H167" s="296"/>
      <c r="I167" s="296"/>
      <c r="J167" s="296"/>
      <c r="K167" s="296"/>
      <c r="L167" s="296"/>
      <c r="M167" s="296"/>
      <c r="N167" s="296"/>
      <c r="O167" s="296"/>
      <c r="P167" s="296"/>
      <c r="Q167" s="296"/>
      <c r="R167" s="296"/>
      <c r="S167" s="296"/>
      <c r="T167" s="296"/>
      <c r="U167" s="296"/>
      <c r="V167" s="296"/>
      <c r="W167" s="296"/>
      <c r="X167" s="296"/>
      <c r="Y167" s="296"/>
      <c r="Z167" s="296"/>
      <c r="AA167" s="296"/>
      <c r="AB167" s="281"/>
      <c r="AC167" s="281"/>
    </row>
    <row r="168" spans="2:29" x14ac:dyDescent="0.35">
      <c r="B168" s="287"/>
      <c r="C168" s="287"/>
      <c r="D168" s="287"/>
      <c r="E168" s="287"/>
      <c r="F168" s="283"/>
      <c r="G168" s="296"/>
      <c r="H168" s="296"/>
      <c r="I168" s="296"/>
      <c r="J168" s="296"/>
      <c r="K168" s="296"/>
      <c r="L168" s="296"/>
      <c r="M168" s="296"/>
      <c r="N168" s="296"/>
      <c r="O168" s="296"/>
      <c r="P168" s="296"/>
      <c r="Q168" s="296"/>
      <c r="R168" s="296"/>
      <c r="S168" s="296"/>
      <c r="T168" s="296"/>
      <c r="U168" s="296"/>
      <c r="V168" s="296"/>
      <c r="W168" s="296"/>
      <c r="X168" s="296"/>
      <c r="Y168" s="296"/>
      <c r="Z168" s="296"/>
      <c r="AA168" s="296"/>
      <c r="AB168" s="281"/>
      <c r="AC168" s="281"/>
    </row>
    <row r="169" spans="2:29" x14ac:dyDescent="0.35">
      <c r="B169" s="287"/>
      <c r="C169" s="287"/>
      <c r="D169" s="287"/>
      <c r="E169" s="287"/>
      <c r="F169" s="283"/>
      <c r="G169" s="296"/>
      <c r="H169" s="296"/>
      <c r="I169" s="296"/>
      <c r="J169" s="296"/>
      <c r="K169" s="296"/>
      <c r="L169" s="296"/>
      <c r="M169" s="296"/>
      <c r="N169" s="296"/>
      <c r="O169" s="296"/>
      <c r="P169" s="296"/>
      <c r="Q169" s="296"/>
      <c r="R169" s="296"/>
      <c r="S169" s="296"/>
      <c r="T169" s="296"/>
      <c r="U169" s="296"/>
      <c r="V169" s="296"/>
      <c r="W169" s="296"/>
      <c r="X169" s="296"/>
      <c r="Y169" s="296"/>
      <c r="Z169" s="296"/>
      <c r="AA169" s="296"/>
      <c r="AB169" s="281"/>
      <c r="AC169" s="281"/>
    </row>
    <row r="170" spans="2:29" x14ac:dyDescent="0.35">
      <c r="B170" s="287"/>
      <c r="C170" s="287"/>
      <c r="D170" s="287"/>
      <c r="E170" s="287"/>
      <c r="F170" s="283"/>
      <c r="G170" s="296"/>
      <c r="H170" s="296"/>
      <c r="I170" s="296"/>
      <c r="J170" s="296"/>
      <c r="K170" s="296"/>
      <c r="L170" s="296"/>
      <c r="M170" s="296"/>
      <c r="N170" s="296"/>
      <c r="O170" s="296"/>
      <c r="P170" s="296"/>
      <c r="Q170" s="296"/>
      <c r="R170" s="296"/>
      <c r="S170" s="296"/>
      <c r="T170" s="296"/>
      <c r="U170" s="296"/>
      <c r="V170" s="296"/>
      <c r="W170" s="296"/>
      <c r="X170" s="296"/>
      <c r="Y170" s="296"/>
      <c r="Z170" s="296"/>
      <c r="AA170" s="296"/>
      <c r="AB170" s="281"/>
      <c r="AC170" s="281"/>
    </row>
    <row r="171" spans="2:29" x14ac:dyDescent="0.35">
      <c r="B171" s="287"/>
      <c r="C171" s="287"/>
      <c r="D171" s="287"/>
      <c r="E171" s="287"/>
      <c r="F171" s="283"/>
      <c r="G171" s="296"/>
      <c r="H171" s="296"/>
      <c r="I171" s="296"/>
      <c r="J171" s="296"/>
      <c r="K171" s="296"/>
      <c r="L171" s="296"/>
      <c r="M171" s="296"/>
      <c r="N171" s="296"/>
      <c r="O171" s="296"/>
      <c r="P171" s="296"/>
      <c r="Q171" s="296"/>
      <c r="R171" s="296"/>
      <c r="S171" s="296"/>
      <c r="T171" s="296"/>
      <c r="U171" s="296"/>
      <c r="V171" s="296"/>
      <c r="W171" s="296"/>
      <c r="X171" s="296"/>
      <c r="Y171" s="296"/>
      <c r="Z171" s="296"/>
      <c r="AA171" s="296"/>
      <c r="AB171" s="281"/>
      <c r="AC171" s="281"/>
    </row>
    <row r="172" spans="2:29" x14ac:dyDescent="0.35">
      <c r="B172" s="287"/>
      <c r="C172" s="287"/>
      <c r="D172" s="287"/>
      <c r="E172" s="287"/>
      <c r="F172" s="283"/>
      <c r="G172" s="296"/>
      <c r="H172" s="296"/>
      <c r="I172" s="296"/>
      <c r="J172" s="296"/>
      <c r="K172" s="296"/>
      <c r="L172" s="296"/>
      <c r="M172" s="296"/>
      <c r="N172" s="296"/>
      <c r="O172" s="296"/>
      <c r="P172" s="296"/>
      <c r="Q172" s="296"/>
      <c r="R172" s="296"/>
      <c r="S172" s="296"/>
      <c r="T172" s="296"/>
      <c r="U172" s="296"/>
      <c r="V172" s="296"/>
      <c r="W172" s="296"/>
      <c r="X172" s="296"/>
      <c r="Y172" s="296"/>
      <c r="Z172" s="296"/>
      <c r="AA172" s="296"/>
      <c r="AB172" s="281"/>
      <c r="AC172" s="281"/>
    </row>
    <row r="173" spans="2:29" x14ac:dyDescent="0.35">
      <c r="B173" s="287"/>
      <c r="C173" s="287"/>
      <c r="D173" s="287"/>
      <c r="E173" s="287"/>
      <c r="F173" s="283"/>
      <c r="G173" s="296"/>
      <c r="H173" s="296"/>
      <c r="I173" s="296"/>
      <c r="J173" s="296"/>
      <c r="K173" s="296"/>
      <c r="L173" s="296"/>
      <c r="M173" s="296"/>
      <c r="N173" s="296"/>
      <c r="O173" s="296"/>
      <c r="P173" s="296"/>
      <c r="Q173" s="296"/>
      <c r="R173" s="296"/>
      <c r="S173" s="296"/>
      <c r="T173" s="296"/>
      <c r="U173" s="296"/>
      <c r="V173" s="296"/>
      <c r="W173" s="296"/>
      <c r="X173" s="296"/>
      <c r="Y173" s="296"/>
      <c r="Z173" s="296"/>
      <c r="AA173" s="296"/>
      <c r="AB173" s="281"/>
      <c r="AC173" s="281"/>
    </row>
    <row r="174" spans="2:29" x14ac:dyDescent="0.35">
      <c r="B174" s="287"/>
      <c r="C174" s="287"/>
      <c r="D174" s="287"/>
      <c r="E174" s="287"/>
      <c r="F174" s="283"/>
      <c r="G174" s="296"/>
      <c r="H174" s="296"/>
      <c r="I174" s="296"/>
      <c r="J174" s="296"/>
      <c r="K174" s="296"/>
      <c r="L174" s="296"/>
      <c r="M174" s="296"/>
      <c r="N174" s="296"/>
      <c r="O174" s="296"/>
      <c r="P174" s="296"/>
      <c r="Q174" s="296"/>
      <c r="R174" s="296"/>
      <c r="S174" s="296"/>
      <c r="T174" s="296"/>
      <c r="U174" s="296"/>
      <c r="V174" s="296"/>
      <c r="W174" s="296"/>
      <c r="X174" s="296"/>
      <c r="Y174" s="296"/>
      <c r="Z174" s="296"/>
      <c r="AA174" s="296"/>
      <c r="AB174" s="281"/>
      <c r="AC174" s="281"/>
    </row>
    <row r="175" spans="2:29" x14ac:dyDescent="0.35">
      <c r="B175" s="287"/>
      <c r="C175" s="287"/>
      <c r="D175" s="287"/>
      <c r="E175" s="287"/>
      <c r="F175" s="283"/>
      <c r="G175" s="296"/>
      <c r="H175" s="296"/>
      <c r="I175" s="296"/>
      <c r="J175" s="296"/>
      <c r="K175" s="296"/>
      <c r="L175" s="296"/>
      <c r="M175" s="296"/>
      <c r="N175" s="296"/>
      <c r="O175" s="296"/>
      <c r="P175" s="296"/>
      <c r="Q175" s="296"/>
      <c r="R175" s="296"/>
      <c r="S175" s="296"/>
      <c r="T175" s="296"/>
      <c r="U175" s="296"/>
      <c r="V175" s="296"/>
      <c r="W175" s="296"/>
      <c r="X175" s="296"/>
      <c r="Y175" s="296"/>
      <c r="Z175" s="296"/>
      <c r="AA175" s="296"/>
      <c r="AB175" s="281"/>
      <c r="AC175" s="281"/>
    </row>
    <row r="176" spans="2:29" x14ac:dyDescent="0.35">
      <c r="B176" s="287"/>
      <c r="C176" s="287"/>
      <c r="D176" s="287"/>
      <c r="E176" s="287"/>
      <c r="F176" s="283"/>
      <c r="G176" s="296"/>
      <c r="H176" s="296"/>
      <c r="I176" s="296"/>
      <c r="J176" s="296"/>
      <c r="K176" s="296"/>
      <c r="L176" s="296"/>
      <c r="M176" s="296"/>
      <c r="N176" s="296"/>
      <c r="O176" s="296"/>
      <c r="P176" s="296"/>
      <c r="Q176" s="296"/>
      <c r="R176" s="296"/>
      <c r="S176" s="296"/>
      <c r="T176" s="296"/>
      <c r="U176" s="296"/>
      <c r="V176" s="296"/>
      <c r="W176" s="296"/>
      <c r="X176" s="296"/>
      <c r="Y176" s="296"/>
      <c r="Z176" s="296"/>
      <c r="AA176" s="296"/>
      <c r="AB176" s="281"/>
      <c r="AC176" s="281"/>
    </row>
    <row r="177" spans="2:29" x14ac:dyDescent="0.35">
      <c r="B177" s="287"/>
      <c r="C177" s="287"/>
      <c r="D177" s="287"/>
      <c r="E177" s="287"/>
      <c r="F177" s="283"/>
      <c r="G177" s="296"/>
      <c r="H177" s="296"/>
      <c r="I177" s="296"/>
      <c r="J177" s="296"/>
      <c r="K177" s="296"/>
      <c r="L177" s="296"/>
      <c r="M177" s="296"/>
      <c r="N177" s="296"/>
      <c r="O177" s="296"/>
      <c r="P177" s="296"/>
      <c r="Q177" s="296"/>
      <c r="R177" s="296"/>
      <c r="S177" s="296"/>
      <c r="T177" s="296"/>
      <c r="U177" s="296"/>
      <c r="V177" s="296"/>
      <c r="W177" s="296"/>
      <c r="X177" s="296"/>
      <c r="Y177" s="296"/>
      <c r="Z177" s="296"/>
      <c r="AA177" s="296"/>
      <c r="AB177" s="281"/>
      <c r="AC177" s="281"/>
    </row>
    <row r="178" spans="2:29" x14ac:dyDescent="0.35">
      <c r="B178" s="287"/>
      <c r="C178" s="287"/>
      <c r="D178" s="287"/>
      <c r="E178" s="287"/>
      <c r="F178" s="283"/>
      <c r="G178" s="296"/>
      <c r="H178" s="296"/>
      <c r="I178" s="296"/>
      <c r="J178" s="296"/>
      <c r="K178" s="296"/>
      <c r="L178" s="296"/>
      <c r="M178" s="296"/>
      <c r="N178" s="296"/>
      <c r="O178" s="296"/>
      <c r="P178" s="296"/>
      <c r="Q178" s="296"/>
      <c r="R178" s="296"/>
      <c r="S178" s="296"/>
      <c r="T178" s="296"/>
      <c r="U178" s="296"/>
      <c r="V178" s="296"/>
      <c r="W178" s="296"/>
      <c r="X178" s="296"/>
      <c r="Y178" s="296"/>
      <c r="Z178" s="296"/>
      <c r="AA178" s="296"/>
      <c r="AB178" s="281"/>
      <c r="AC178" s="281"/>
    </row>
    <row r="179" spans="2:29" x14ac:dyDescent="0.35">
      <c r="B179" s="287"/>
      <c r="C179" s="287"/>
      <c r="D179" s="287"/>
      <c r="E179" s="287"/>
      <c r="F179" s="283"/>
      <c r="G179" s="296"/>
      <c r="H179" s="296"/>
      <c r="I179" s="296"/>
      <c r="J179" s="296"/>
      <c r="K179" s="296"/>
      <c r="L179" s="296"/>
      <c r="M179" s="296"/>
      <c r="N179" s="296"/>
      <c r="O179" s="296"/>
      <c r="P179" s="296"/>
      <c r="Q179" s="296"/>
      <c r="R179" s="296"/>
      <c r="S179" s="296"/>
      <c r="T179" s="296"/>
      <c r="U179" s="296"/>
      <c r="V179" s="296"/>
      <c r="W179" s="296"/>
      <c r="X179" s="296"/>
      <c r="Y179" s="296"/>
      <c r="Z179" s="296"/>
      <c r="AA179" s="296"/>
      <c r="AB179" s="281"/>
      <c r="AC179" s="281"/>
    </row>
    <row r="180" spans="2:29" x14ac:dyDescent="0.35">
      <c r="B180" s="287"/>
      <c r="C180" s="287"/>
      <c r="D180" s="287"/>
      <c r="E180" s="287"/>
      <c r="F180" s="283"/>
      <c r="G180" s="296"/>
      <c r="H180" s="296"/>
      <c r="I180" s="296"/>
      <c r="J180" s="296"/>
      <c r="K180" s="296"/>
      <c r="L180" s="296"/>
      <c r="M180" s="296"/>
      <c r="N180" s="296"/>
      <c r="O180" s="296"/>
      <c r="P180" s="296"/>
      <c r="Q180" s="296"/>
      <c r="R180" s="296"/>
      <c r="S180" s="296"/>
      <c r="T180" s="296"/>
      <c r="U180" s="296"/>
      <c r="V180" s="296"/>
      <c r="W180" s="296"/>
      <c r="X180" s="296"/>
      <c r="Y180" s="296"/>
      <c r="Z180" s="296"/>
      <c r="AA180" s="296"/>
      <c r="AB180" s="281"/>
      <c r="AC180" s="281"/>
    </row>
    <row r="181" spans="2:29" x14ac:dyDescent="0.35">
      <c r="B181" s="287"/>
      <c r="C181" s="287"/>
      <c r="D181" s="287"/>
      <c r="E181" s="287"/>
      <c r="F181" s="283"/>
      <c r="G181" s="296"/>
      <c r="H181" s="296"/>
      <c r="I181" s="296"/>
      <c r="J181" s="296"/>
      <c r="K181" s="296"/>
      <c r="L181" s="296"/>
      <c r="M181" s="296"/>
      <c r="N181" s="296"/>
      <c r="O181" s="296"/>
      <c r="P181" s="296"/>
      <c r="Q181" s="296"/>
      <c r="R181" s="296"/>
      <c r="S181" s="296"/>
      <c r="T181" s="296"/>
      <c r="U181" s="296"/>
      <c r="V181" s="296"/>
      <c r="W181" s="296"/>
      <c r="X181" s="296"/>
      <c r="Y181" s="296"/>
      <c r="Z181" s="296"/>
      <c r="AA181" s="296"/>
      <c r="AB181" s="281"/>
      <c r="AC181" s="281"/>
    </row>
    <row r="182" spans="2:29" x14ac:dyDescent="0.35">
      <c r="B182" s="287"/>
      <c r="C182" s="287"/>
      <c r="D182" s="287"/>
      <c r="E182" s="287"/>
      <c r="F182" s="283"/>
      <c r="G182" s="296"/>
      <c r="H182" s="296"/>
      <c r="I182" s="296"/>
      <c r="J182" s="296"/>
      <c r="K182" s="296"/>
      <c r="L182" s="296"/>
      <c r="M182" s="296"/>
      <c r="N182" s="296"/>
      <c r="O182" s="296"/>
      <c r="P182" s="296"/>
      <c r="Q182" s="296"/>
      <c r="R182" s="296"/>
      <c r="S182" s="296"/>
      <c r="T182" s="296"/>
      <c r="U182" s="296"/>
      <c r="V182" s="296"/>
      <c r="W182" s="296"/>
      <c r="X182" s="296"/>
      <c r="Y182" s="296"/>
      <c r="Z182" s="296"/>
      <c r="AA182" s="296"/>
      <c r="AB182" s="281"/>
      <c r="AC182" s="281"/>
    </row>
    <row r="183" spans="2:29" x14ac:dyDescent="0.35">
      <c r="B183" s="287"/>
      <c r="C183" s="287"/>
      <c r="D183" s="287"/>
      <c r="E183" s="287"/>
      <c r="F183" s="283"/>
      <c r="G183" s="296"/>
      <c r="H183" s="296"/>
      <c r="I183" s="296"/>
      <c r="J183" s="296"/>
      <c r="K183" s="296"/>
      <c r="L183" s="296"/>
      <c r="M183" s="296"/>
      <c r="N183" s="296"/>
      <c r="O183" s="296"/>
      <c r="P183" s="296"/>
      <c r="Q183" s="296"/>
      <c r="R183" s="296"/>
      <c r="S183" s="296"/>
      <c r="T183" s="296"/>
      <c r="U183" s="296"/>
      <c r="V183" s="296"/>
      <c r="W183" s="296"/>
      <c r="X183" s="296"/>
      <c r="Y183" s="296"/>
      <c r="Z183" s="296"/>
      <c r="AA183" s="296"/>
      <c r="AB183" s="281"/>
      <c r="AC183" s="281"/>
    </row>
    <row r="184" spans="2:29" x14ac:dyDescent="0.35">
      <c r="B184" s="287"/>
      <c r="C184" s="287"/>
      <c r="D184" s="287"/>
      <c r="E184" s="287"/>
      <c r="F184" s="283"/>
      <c r="G184" s="296"/>
      <c r="H184" s="296"/>
      <c r="I184" s="296"/>
      <c r="J184" s="296"/>
      <c r="K184" s="296"/>
      <c r="L184" s="296"/>
      <c r="M184" s="296"/>
      <c r="N184" s="296"/>
      <c r="O184" s="296"/>
      <c r="P184" s="296"/>
      <c r="Q184" s="296"/>
      <c r="R184" s="296"/>
      <c r="S184" s="296"/>
      <c r="T184" s="296"/>
      <c r="U184" s="296"/>
      <c r="V184" s="296"/>
      <c r="W184" s="296"/>
      <c r="X184" s="296"/>
      <c r="Y184" s="296"/>
      <c r="Z184" s="296"/>
      <c r="AA184" s="296"/>
      <c r="AB184" s="281"/>
      <c r="AC184" s="281"/>
    </row>
    <row r="185" spans="2:29" x14ac:dyDescent="0.35">
      <c r="B185" s="287"/>
      <c r="C185" s="287"/>
      <c r="D185" s="287"/>
      <c r="E185" s="287"/>
      <c r="F185" s="283"/>
      <c r="G185" s="296"/>
      <c r="H185" s="296"/>
      <c r="I185" s="296"/>
      <c r="J185" s="296"/>
      <c r="K185" s="296"/>
      <c r="L185" s="296"/>
      <c r="M185" s="296"/>
      <c r="N185" s="296"/>
      <c r="O185" s="296"/>
      <c r="P185" s="296"/>
      <c r="Q185" s="296"/>
      <c r="R185" s="296"/>
      <c r="S185" s="296"/>
      <c r="T185" s="296"/>
      <c r="U185" s="296"/>
      <c r="V185" s="296"/>
      <c r="W185" s="296"/>
      <c r="X185" s="296"/>
      <c r="Y185" s="296"/>
      <c r="Z185" s="296"/>
      <c r="AA185" s="296"/>
      <c r="AB185" s="281"/>
      <c r="AC185" s="281"/>
    </row>
    <row r="186" spans="2:29" x14ac:dyDescent="0.35">
      <c r="B186" s="287"/>
      <c r="C186" s="287"/>
      <c r="D186" s="287"/>
      <c r="E186" s="287"/>
      <c r="F186" s="283"/>
      <c r="G186" s="296"/>
      <c r="H186" s="296"/>
      <c r="I186" s="296"/>
      <c r="J186" s="296"/>
      <c r="K186" s="296"/>
      <c r="L186" s="296"/>
      <c r="M186" s="296"/>
      <c r="N186" s="296"/>
      <c r="O186" s="296"/>
      <c r="P186" s="296"/>
      <c r="Q186" s="296"/>
      <c r="R186" s="296"/>
      <c r="S186" s="296"/>
      <c r="T186" s="296"/>
      <c r="U186" s="296"/>
      <c r="V186" s="296"/>
      <c r="W186" s="296"/>
      <c r="X186" s="296"/>
      <c r="Y186" s="296"/>
      <c r="Z186" s="296"/>
      <c r="AA186" s="296"/>
      <c r="AB186" s="281"/>
      <c r="AC186" s="281"/>
    </row>
    <row r="187" spans="2:29" x14ac:dyDescent="0.35">
      <c r="B187" s="287"/>
      <c r="C187" s="287"/>
      <c r="D187" s="287"/>
      <c r="E187" s="287"/>
      <c r="F187" s="283"/>
      <c r="G187" s="296"/>
      <c r="H187" s="296"/>
      <c r="I187" s="296"/>
      <c r="J187" s="296"/>
      <c r="K187" s="296"/>
      <c r="L187" s="296"/>
      <c r="M187" s="296"/>
      <c r="N187" s="296"/>
      <c r="O187" s="296"/>
      <c r="P187" s="296"/>
      <c r="Q187" s="296"/>
      <c r="R187" s="296"/>
      <c r="S187" s="296"/>
      <c r="T187" s="296"/>
      <c r="U187" s="296"/>
      <c r="V187" s="296"/>
      <c r="W187" s="296"/>
      <c r="X187" s="296"/>
      <c r="Y187" s="296"/>
      <c r="Z187" s="296"/>
      <c r="AA187" s="296"/>
      <c r="AB187" s="281"/>
      <c r="AC187" s="281"/>
    </row>
    <row r="188" spans="2:29" x14ac:dyDescent="0.35">
      <c r="B188" s="287"/>
      <c r="C188" s="287"/>
      <c r="D188" s="287"/>
      <c r="E188" s="287"/>
      <c r="F188" s="283"/>
      <c r="G188" s="296"/>
      <c r="H188" s="296"/>
      <c r="I188" s="296"/>
      <c r="J188" s="296"/>
      <c r="K188" s="296"/>
      <c r="L188" s="296"/>
      <c r="M188" s="296"/>
      <c r="N188" s="296"/>
      <c r="O188" s="296"/>
      <c r="P188" s="296"/>
      <c r="Q188" s="296"/>
      <c r="R188" s="296"/>
      <c r="S188" s="296"/>
      <c r="T188" s="296"/>
      <c r="U188" s="296"/>
      <c r="V188" s="296"/>
      <c r="W188" s="296"/>
      <c r="X188" s="296"/>
      <c r="Y188" s="296"/>
      <c r="Z188" s="296"/>
      <c r="AA188" s="296"/>
      <c r="AB188" s="281"/>
      <c r="AC188" s="281"/>
    </row>
    <row r="189" spans="2:29" x14ac:dyDescent="0.35">
      <c r="B189" s="287"/>
      <c r="C189" s="287"/>
      <c r="D189" s="287"/>
      <c r="E189" s="287"/>
      <c r="F189" s="283"/>
      <c r="G189" s="296"/>
      <c r="H189" s="296"/>
      <c r="I189" s="296"/>
      <c r="J189" s="296"/>
      <c r="K189" s="296"/>
      <c r="L189" s="296"/>
      <c r="M189" s="296"/>
      <c r="N189" s="296"/>
      <c r="O189" s="296"/>
      <c r="P189" s="296"/>
      <c r="Q189" s="296"/>
      <c r="R189" s="296"/>
      <c r="S189" s="296"/>
      <c r="T189" s="296"/>
      <c r="U189" s="296"/>
      <c r="V189" s="296"/>
      <c r="W189" s="296"/>
      <c r="X189" s="296"/>
      <c r="Y189" s="296"/>
      <c r="Z189" s="296"/>
      <c r="AA189" s="296"/>
      <c r="AB189" s="281"/>
      <c r="AC189" s="281"/>
    </row>
    <row r="190" spans="2:29" x14ac:dyDescent="0.35">
      <c r="B190" s="287"/>
      <c r="C190" s="287"/>
      <c r="D190" s="287"/>
      <c r="E190" s="287"/>
      <c r="F190" s="283"/>
      <c r="G190" s="296"/>
      <c r="H190" s="296"/>
      <c r="I190" s="296"/>
      <c r="J190" s="296"/>
      <c r="K190" s="296"/>
      <c r="L190" s="296"/>
      <c r="M190" s="296"/>
      <c r="N190" s="296"/>
      <c r="O190" s="296"/>
      <c r="P190" s="296"/>
      <c r="Q190" s="296"/>
      <c r="R190" s="296"/>
      <c r="S190" s="296"/>
      <c r="T190" s="296"/>
      <c r="U190" s="296"/>
      <c r="V190" s="296"/>
      <c r="W190" s="296"/>
      <c r="X190" s="296"/>
      <c r="Y190" s="296"/>
      <c r="Z190" s="296"/>
      <c r="AA190" s="296"/>
      <c r="AB190" s="281"/>
      <c r="AC190" s="281"/>
    </row>
    <row r="191" spans="2:29" x14ac:dyDescent="0.35">
      <c r="B191" s="287"/>
      <c r="C191" s="287"/>
      <c r="D191" s="287"/>
      <c r="E191" s="287"/>
      <c r="F191" s="283"/>
      <c r="G191" s="296"/>
      <c r="H191" s="296"/>
      <c r="I191" s="296"/>
      <c r="J191" s="296"/>
      <c r="K191" s="296"/>
      <c r="L191" s="296"/>
      <c r="M191" s="296"/>
      <c r="N191" s="296"/>
      <c r="O191" s="296"/>
      <c r="P191" s="296"/>
      <c r="Q191" s="296"/>
      <c r="R191" s="296"/>
      <c r="S191" s="296"/>
      <c r="T191" s="296"/>
      <c r="U191" s="296"/>
      <c r="V191" s="296"/>
      <c r="W191" s="296"/>
      <c r="X191" s="296"/>
      <c r="Y191" s="296"/>
      <c r="Z191" s="296"/>
      <c r="AA191" s="296"/>
      <c r="AB191" s="281"/>
      <c r="AC191" s="281"/>
    </row>
    <row r="192" spans="2:29" x14ac:dyDescent="0.35">
      <c r="B192" s="287"/>
      <c r="C192" s="287"/>
      <c r="D192" s="287"/>
      <c r="E192" s="287"/>
      <c r="F192" s="283"/>
      <c r="G192" s="296"/>
      <c r="H192" s="296"/>
      <c r="I192" s="296"/>
      <c r="J192" s="296"/>
      <c r="K192" s="296"/>
      <c r="L192" s="296"/>
      <c r="M192" s="296"/>
      <c r="N192" s="296"/>
      <c r="O192" s="296"/>
      <c r="P192" s="296"/>
      <c r="Q192" s="296"/>
      <c r="R192" s="296"/>
      <c r="S192" s="296"/>
      <c r="T192" s="296"/>
      <c r="U192" s="296"/>
      <c r="V192" s="296"/>
      <c r="W192" s="296"/>
      <c r="X192" s="296"/>
      <c r="Y192" s="296"/>
      <c r="Z192" s="296"/>
      <c r="AA192" s="296"/>
      <c r="AB192" s="281"/>
      <c r="AC192" s="281"/>
    </row>
    <row r="193" spans="2:29" x14ac:dyDescent="0.35">
      <c r="B193" s="287"/>
      <c r="C193" s="287"/>
      <c r="D193" s="287"/>
      <c r="E193" s="287"/>
      <c r="F193" s="283"/>
      <c r="G193" s="296"/>
      <c r="H193" s="296"/>
      <c r="I193" s="296"/>
      <c r="J193" s="296"/>
      <c r="K193" s="296"/>
      <c r="L193" s="296"/>
      <c r="M193" s="296"/>
      <c r="N193" s="296"/>
      <c r="O193" s="296"/>
      <c r="P193" s="296"/>
      <c r="Q193" s="296"/>
      <c r="R193" s="296"/>
      <c r="S193" s="296"/>
      <c r="T193" s="296"/>
      <c r="U193" s="296"/>
      <c r="V193" s="296"/>
      <c r="W193" s="296"/>
      <c r="X193" s="296"/>
      <c r="Y193" s="296"/>
      <c r="Z193" s="296"/>
      <c r="AA193" s="296"/>
      <c r="AB193" s="281"/>
      <c r="AC193" s="281"/>
    </row>
    <row r="194" spans="2:29" x14ac:dyDescent="0.35">
      <c r="B194" s="287"/>
      <c r="C194" s="287"/>
      <c r="D194" s="287"/>
      <c r="E194" s="287"/>
      <c r="F194" s="283"/>
      <c r="G194" s="296"/>
      <c r="H194" s="296"/>
      <c r="I194" s="296"/>
      <c r="J194" s="296"/>
      <c r="K194" s="296"/>
      <c r="L194" s="296"/>
      <c r="M194" s="296"/>
      <c r="N194" s="296"/>
      <c r="O194" s="296"/>
      <c r="P194" s="296"/>
      <c r="Q194" s="296"/>
      <c r="R194" s="296"/>
      <c r="S194" s="296"/>
      <c r="T194" s="296"/>
      <c r="U194" s="296"/>
      <c r="V194" s="296"/>
      <c r="W194" s="296"/>
      <c r="X194" s="296"/>
      <c r="Y194" s="296"/>
      <c r="Z194" s="296"/>
      <c r="AA194" s="296"/>
      <c r="AB194" s="281"/>
      <c r="AC194" s="281"/>
    </row>
    <row r="195" spans="2:29" x14ac:dyDescent="0.35">
      <c r="B195" s="287"/>
      <c r="C195" s="287"/>
      <c r="D195" s="287"/>
      <c r="E195" s="287"/>
      <c r="F195" s="283"/>
      <c r="G195" s="296"/>
      <c r="H195" s="296"/>
      <c r="I195" s="296"/>
      <c r="J195" s="296"/>
      <c r="K195" s="296"/>
      <c r="L195" s="296"/>
      <c r="M195" s="296"/>
      <c r="N195" s="296"/>
      <c r="O195" s="296"/>
      <c r="P195" s="296"/>
      <c r="Q195" s="296"/>
      <c r="R195" s="296"/>
      <c r="S195" s="296"/>
      <c r="T195" s="296"/>
      <c r="U195" s="296"/>
      <c r="V195" s="296"/>
      <c r="W195" s="296"/>
      <c r="X195" s="296"/>
      <c r="Y195" s="296"/>
      <c r="Z195" s="296"/>
      <c r="AA195" s="296"/>
      <c r="AB195" s="281"/>
      <c r="AC195" s="281"/>
    </row>
    <row r="196" spans="2:29" x14ac:dyDescent="0.35">
      <c r="B196" s="287"/>
      <c r="C196" s="287"/>
      <c r="D196" s="287"/>
      <c r="E196" s="287"/>
      <c r="F196" s="283"/>
      <c r="G196" s="296"/>
      <c r="H196" s="296"/>
      <c r="I196" s="296"/>
      <c r="J196" s="296"/>
      <c r="K196" s="296"/>
      <c r="L196" s="296"/>
      <c r="M196" s="296"/>
      <c r="N196" s="296"/>
      <c r="O196" s="296"/>
      <c r="P196" s="296"/>
      <c r="Q196" s="296"/>
      <c r="R196" s="296"/>
      <c r="S196" s="296"/>
      <c r="T196" s="296"/>
      <c r="U196" s="296"/>
      <c r="V196" s="296"/>
      <c r="W196" s="296"/>
      <c r="X196" s="296"/>
      <c r="Y196" s="296"/>
      <c r="Z196" s="296"/>
      <c r="AA196" s="296"/>
      <c r="AB196" s="281"/>
      <c r="AC196" s="281"/>
    </row>
    <row r="197" spans="2:29" x14ac:dyDescent="0.35">
      <c r="B197" s="287"/>
      <c r="C197" s="287"/>
      <c r="D197" s="287"/>
      <c r="E197" s="287"/>
      <c r="F197" s="283"/>
      <c r="G197" s="296"/>
      <c r="H197" s="296"/>
      <c r="I197" s="296"/>
      <c r="J197" s="296"/>
      <c r="K197" s="296"/>
      <c r="L197" s="296"/>
      <c r="M197" s="296"/>
      <c r="N197" s="296"/>
      <c r="O197" s="296"/>
      <c r="P197" s="296"/>
      <c r="Q197" s="296"/>
      <c r="R197" s="296"/>
      <c r="S197" s="296"/>
      <c r="T197" s="296"/>
      <c r="U197" s="296"/>
      <c r="V197" s="296"/>
      <c r="W197" s="296"/>
      <c r="X197" s="296"/>
      <c r="Y197" s="296"/>
      <c r="Z197" s="296"/>
      <c r="AA197" s="296"/>
      <c r="AB197" s="281"/>
      <c r="AC197" s="281"/>
    </row>
    <row r="198" spans="2:29" x14ac:dyDescent="0.35">
      <c r="B198" s="287"/>
      <c r="C198" s="287"/>
      <c r="D198" s="287"/>
      <c r="E198" s="287"/>
      <c r="F198" s="283"/>
      <c r="G198" s="296"/>
      <c r="H198" s="296"/>
      <c r="I198" s="296"/>
      <c r="J198" s="296"/>
      <c r="K198" s="296"/>
      <c r="L198" s="296"/>
      <c r="M198" s="296"/>
      <c r="N198" s="296"/>
      <c r="O198" s="296"/>
      <c r="P198" s="296"/>
      <c r="Q198" s="296"/>
      <c r="R198" s="296"/>
      <c r="S198" s="296"/>
      <c r="T198" s="296"/>
      <c r="U198" s="296"/>
      <c r="V198" s="296"/>
      <c r="W198" s="296"/>
      <c r="X198" s="296"/>
      <c r="Y198" s="296"/>
      <c r="Z198" s="296"/>
      <c r="AA198" s="296"/>
      <c r="AB198" s="281"/>
      <c r="AC198" s="281"/>
    </row>
    <row r="199" spans="2:29" x14ac:dyDescent="0.35">
      <c r="B199" s="287"/>
      <c r="C199" s="287"/>
      <c r="D199" s="287"/>
      <c r="E199" s="287"/>
      <c r="F199" s="283"/>
      <c r="G199" s="296"/>
      <c r="H199" s="296"/>
      <c r="I199" s="296"/>
      <c r="J199" s="296"/>
      <c r="K199" s="296"/>
      <c r="L199" s="296"/>
      <c r="M199" s="296"/>
      <c r="N199" s="296"/>
      <c r="O199" s="296"/>
      <c r="P199" s="296"/>
      <c r="Q199" s="296"/>
      <c r="R199" s="296"/>
      <c r="S199" s="296"/>
      <c r="T199" s="296"/>
      <c r="U199" s="296"/>
      <c r="V199" s="296"/>
      <c r="W199" s="296"/>
      <c r="X199" s="296"/>
      <c r="Y199" s="296"/>
      <c r="Z199" s="296"/>
      <c r="AA199" s="296"/>
      <c r="AB199" s="281"/>
      <c r="AC199" s="281"/>
    </row>
    <row r="200" spans="2:29" x14ac:dyDescent="0.35">
      <c r="B200" s="287"/>
      <c r="C200" s="287"/>
      <c r="D200" s="287"/>
      <c r="E200" s="287"/>
      <c r="F200" s="283"/>
      <c r="G200" s="296"/>
      <c r="H200" s="296"/>
      <c r="I200" s="296"/>
      <c r="J200" s="296"/>
      <c r="K200" s="296"/>
      <c r="L200" s="296"/>
      <c r="M200" s="296"/>
      <c r="N200" s="296"/>
      <c r="O200" s="296"/>
      <c r="P200" s="296"/>
      <c r="Q200" s="296"/>
      <c r="R200" s="296"/>
      <c r="S200" s="296"/>
      <c r="T200" s="296"/>
      <c r="U200" s="296"/>
      <c r="V200" s="296"/>
      <c r="W200" s="296"/>
      <c r="X200" s="296"/>
      <c r="Y200" s="296"/>
      <c r="Z200" s="296"/>
      <c r="AA200" s="296"/>
      <c r="AB200" s="281"/>
      <c r="AC200" s="281"/>
    </row>
    <row r="201" spans="2:29" x14ac:dyDescent="0.35">
      <c r="B201" s="287"/>
      <c r="C201" s="287"/>
      <c r="D201" s="287"/>
      <c r="E201" s="287"/>
      <c r="F201" s="283"/>
      <c r="G201" s="296"/>
      <c r="H201" s="296"/>
      <c r="I201" s="296"/>
      <c r="J201" s="296"/>
      <c r="K201" s="296"/>
      <c r="L201" s="296"/>
      <c r="M201" s="296"/>
      <c r="N201" s="296"/>
      <c r="O201" s="296"/>
      <c r="P201" s="296"/>
      <c r="Q201" s="296"/>
      <c r="R201" s="296"/>
      <c r="S201" s="296"/>
      <c r="T201" s="296"/>
      <c r="U201" s="296"/>
      <c r="V201" s="296"/>
      <c r="W201" s="296"/>
      <c r="X201" s="296"/>
      <c r="Y201" s="296"/>
      <c r="Z201" s="296"/>
      <c r="AA201" s="296"/>
      <c r="AB201" s="281"/>
      <c r="AC201" s="281"/>
    </row>
    <row r="202" spans="2:29" x14ac:dyDescent="0.35">
      <c r="B202" s="287"/>
      <c r="C202" s="287"/>
      <c r="D202" s="287"/>
      <c r="E202" s="287"/>
      <c r="F202" s="283"/>
      <c r="G202" s="296"/>
      <c r="H202" s="296"/>
      <c r="I202" s="296"/>
      <c r="J202" s="296"/>
      <c r="K202" s="296"/>
      <c r="L202" s="296"/>
      <c r="M202" s="296"/>
      <c r="N202" s="296"/>
      <c r="O202" s="296"/>
      <c r="P202" s="296"/>
      <c r="Q202" s="296"/>
      <c r="R202" s="296"/>
      <c r="S202" s="296"/>
      <c r="T202" s="296"/>
      <c r="U202" s="296"/>
      <c r="V202" s="296"/>
      <c r="W202" s="296"/>
      <c r="X202" s="296"/>
      <c r="Y202" s="296"/>
      <c r="Z202" s="296"/>
      <c r="AA202" s="296"/>
      <c r="AB202" s="281"/>
      <c r="AC202" s="281"/>
    </row>
    <row r="203" spans="2:29" x14ac:dyDescent="0.35">
      <c r="B203" s="287"/>
      <c r="C203" s="287"/>
      <c r="D203" s="287"/>
      <c r="E203" s="287"/>
      <c r="F203" s="283"/>
      <c r="G203" s="296"/>
      <c r="H203" s="296"/>
      <c r="I203" s="296"/>
      <c r="J203" s="296"/>
      <c r="K203" s="296"/>
      <c r="L203" s="296"/>
      <c r="M203" s="296"/>
      <c r="N203" s="296"/>
      <c r="O203" s="296"/>
      <c r="P203" s="296"/>
      <c r="Q203" s="296"/>
      <c r="R203" s="296"/>
      <c r="S203" s="296"/>
      <c r="T203" s="296"/>
      <c r="U203" s="296"/>
      <c r="V203" s="296"/>
      <c r="W203" s="296"/>
      <c r="X203" s="296"/>
      <c r="Y203" s="296"/>
      <c r="Z203" s="296"/>
      <c r="AA203" s="296"/>
      <c r="AB203" s="281"/>
      <c r="AC203" s="281"/>
    </row>
    <row r="204" spans="2:29" x14ac:dyDescent="0.35">
      <c r="B204" s="287"/>
      <c r="C204" s="287"/>
      <c r="D204" s="287"/>
      <c r="E204" s="287"/>
      <c r="F204" s="283"/>
      <c r="G204" s="296"/>
      <c r="H204" s="296"/>
      <c r="I204" s="296"/>
      <c r="J204" s="296"/>
      <c r="K204" s="296"/>
      <c r="L204" s="296"/>
      <c r="M204" s="296"/>
      <c r="N204" s="296"/>
      <c r="O204" s="296"/>
      <c r="P204" s="296"/>
      <c r="Q204" s="296"/>
      <c r="R204" s="296"/>
      <c r="S204" s="296"/>
      <c r="T204" s="296"/>
      <c r="U204" s="296"/>
      <c r="V204" s="296"/>
      <c r="W204" s="296"/>
      <c r="X204" s="296"/>
      <c r="Y204" s="296"/>
      <c r="Z204" s="296"/>
      <c r="AA204" s="296"/>
      <c r="AB204" s="281"/>
      <c r="AC204" s="281"/>
    </row>
    <row r="205" spans="2:29" x14ac:dyDescent="0.35">
      <c r="B205" s="287"/>
      <c r="C205" s="287"/>
      <c r="D205" s="287"/>
      <c r="E205" s="287"/>
      <c r="F205" s="283"/>
      <c r="G205" s="296"/>
      <c r="H205" s="296"/>
      <c r="I205" s="296"/>
      <c r="J205" s="296"/>
      <c r="K205" s="296"/>
      <c r="L205" s="296"/>
      <c r="M205" s="296"/>
      <c r="N205" s="296"/>
      <c r="O205" s="296"/>
      <c r="P205" s="296"/>
      <c r="Q205" s="296"/>
      <c r="R205" s="296"/>
      <c r="S205" s="296"/>
      <c r="T205" s="296"/>
      <c r="U205" s="296"/>
      <c r="V205" s="296"/>
      <c r="W205" s="296"/>
      <c r="X205" s="296"/>
      <c r="Y205" s="296"/>
      <c r="Z205" s="296"/>
      <c r="AA205" s="296"/>
      <c r="AB205" s="281"/>
      <c r="AC205" s="281"/>
    </row>
    <row r="206" spans="2:29" x14ac:dyDescent="0.35">
      <c r="B206" s="287"/>
      <c r="C206" s="287"/>
      <c r="D206" s="287"/>
      <c r="E206" s="287"/>
      <c r="F206" s="283"/>
      <c r="G206" s="296"/>
      <c r="H206" s="296"/>
      <c r="I206" s="296"/>
      <c r="J206" s="296"/>
      <c r="K206" s="296"/>
      <c r="L206" s="296"/>
      <c r="M206" s="296"/>
      <c r="N206" s="296"/>
      <c r="O206" s="296"/>
      <c r="P206" s="296"/>
      <c r="Q206" s="296"/>
      <c r="R206" s="296"/>
      <c r="S206" s="296"/>
      <c r="T206" s="296"/>
      <c r="U206" s="296"/>
      <c r="V206" s="296"/>
      <c r="W206" s="296"/>
      <c r="X206" s="296"/>
      <c r="Y206" s="296"/>
      <c r="Z206" s="296"/>
      <c r="AA206" s="296"/>
      <c r="AB206" s="281"/>
      <c r="AC206" s="281"/>
    </row>
    <row r="207" spans="2:29" x14ac:dyDescent="0.35">
      <c r="B207" s="287"/>
      <c r="C207" s="287"/>
      <c r="D207" s="287"/>
      <c r="E207" s="287"/>
      <c r="F207" s="283"/>
      <c r="G207" s="296"/>
      <c r="H207" s="296"/>
      <c r="I207" s="296"/>
      <c r="J207" s="296"/>
      <c r="K207" s="296"/>
      <c r="L207" s="296"/>
      <c r="M207" s="296"/>
      <c r="N207" s="296"/>
      <c r="O207" s="296"/>
      <c r="P207" s="296"/>
      <c r="Q207" s="296"/>
      <c r="R207" s="296"/>
      <c r="S207" s="296"/>
      <c r="T207" s="296"/>
      <c r="U207" s="296"/>
      <c r="V207" s="296"/>
      <c r="W207" s="296"/>
      <c r="X207" s="296"/>
      <c r="Y207" s="296"/>
      <c r="Z207" s="296"/>
      <c r="AA207" s="296"/>
      <c r="AB207" s="281"/>
      <c r="AC207" s="281"/>
    </row>
    <row r="208" spans="2:29" x14ac:dyDescent="0.35">
      <c r="B208" s="287"/>
      <c r="C208" s="287"/>
      <c r="D208" s="287"/>
      <c r="E208" s="287"/>
      <c r="F208" s="283"/>
      <c r="G208" s="296"/>
      <c r="H208" s="296"/>
      <c r="I208" s="296"/>
      <c r="J208" s="296"/>
      <c r="K208" s="296"/>
      <c r="L208" s="296"/>
      <c r="M208" s="296"/>
      <c r="N208" s="296"/>
      <c r="O208" s="296"/>
      <c r="P208" s="296"/>
      <c r="Q208" s="296"/>
      <c r="R208" s="296"/>
      <c r="S208" s="296"/>
      <c r="T208" s="296"/>
      <c r="U208" s="296"/>
      <c r="V208" s="296"/>
      <c r="W208" s="296"/>
      <c r="X208" s="296"/>
      <c r="Y208" s="296"/>
      <c r="Z208" s="296"/>
      <c r="AA208" s="296"/>
      <c r="AB208" s="281"/>
      <c r="AC208" s="281"/>
    </row>
    <row r="209" spans="2:29" x14ac:dyDescent="0.35">
      <c r="B209" s="287"/>
      <c r="C209" s="287"/>
      <c r="D209" s="287"/>
      <c r="E209" s="287"/>
      <c r="F209" s="283"/>
      <c r="G209" s="296"/>
      <c r="H209" s="296"/>
      <c r="I209" s="296"/>
      <c r="J209" s="296"/>
      <c r="K209" s="296"/>
      <c r="L209" s="296"/>
      <c r="M209" s="296"/>
      <c r="N209" s="296"/>
      <c r="O209" s="296"/>
      <c r="P209" s="296"/>
      <c r="Q209" s="296"/>
      <c r="R209" s="296"/>
      <c r="S209" s="296"/>
      <c r="T209" s="296"/>
      <c r="U209" s="296"/>
      <c r="V209" s="296"/>
      <c r="W209" s="296"/>
      <c r="X209" s="296"/>
      <c r="Y209" s="296"/>
      <c r="Z209" s="296"/>
      <c r="AA209" s="296"/>
      <c r="AB209" s="281"/>
      <c r="AC209" s="281"/>
    </row>
    <row r="210" spans="2:29" x14ac:dyDescent="0.35">
      <c r="B210" s="287"/>
      <c r="C210" s="287"/>
      <c r="D210" s="287"/>
      <c r="E210" s="287"/>
      <c r="F210" s="283"/>
      <c r="G210" s="296"/>
      <c r="H210" s="296"/>
      <c r="I210" s="296"/>
      <c r="J210" s="296"/>
      <c r="K210" s="296"/>
      <c r="L210" s="296"/>
      <c r="M210" s="296"/>
      <c r="N210" s="296"/>
      <c r="O210" s="296"/>
      <c r="P210" s="296"/>
      <c r="Q210" s="296"/>
      <c r="R210" s="296"/>
      <c r="S210" s="296"/>
      <c r="T210" s="296"/>
      <c r="U210" s="296"/>
      <c r="V210" s="296"/>
      <c r="W210" s="296"/>
      <c r="X210" s="296"/>
      <c r="Y210" s="296"/>
      <c r="Z210" s="296"/>
      <c r="AA210" s="296"/>
      <c r="AB210" s="281"/>
      <c r="AC210" s="281"/>
    </row>
    <row r="211" spans="2:29" x14ac:dyDescent="0.35">
      <c r="B211" s="287"/>
      <c r="C211" s="287"/>
      <c r="D211" s="287"/>
      <c r="E211" s="287"/>
      <c r="F211" s="283"/>
      <c r="G211" s="296"/>
      <c r="H211" s="296"/>
      <c r="I211" s="296"/>
      <c r="J211" s="296"/>
      <c r="K211" s="296"/>
      <c r="L211" s="296"/>
      <c r="M211" s="296"/>
      <c r="N211" s="296"/>
      <c r="O211" s="296"/>
      <c r="P211" s="296"/>
      <c r="Q211" s="296"/>
      <c r="R211" s="296"/>
      <c r="S211" s="296"/>
      <c r="T211" s="296"/>
      <c r="U211" s="296"/>
      <c r="V211" s="296"/>
      <c r="W211" s="296"/>
      <c r="X211" s="296"/>
      <c r="Y211" s="296"/>
      <c r="Z211" s="296"/>
      <c r="AA211" s="296"/>
      <c r="AB211" s="281"/>
      <c r="AC211" s="281"/>
    </row>
    <row r="212" spans="2:29" x14ac:dyDescent="0.35">
      <c r="B212" s="287"/>
      <c r="C212" s="287"/>
      <c r="D212" s="287"/>
      <c r="E212" s="287"/>
      <c r="F212" s="283"/>
      <c r="G212" s="296"/>
      <c r="H212" s="296"/>
      <c r="I212" s="296"/>
      <c r="J212" s="296"/>
      <c r="K212" s="296"/>
      <c r="L212" s="296"/>
      <c r="M212" s="296"/>
      <c r="N212" s="296"/>
      <c r="O212" s="296"/>
      <c r="P212" s="296"/>
      <c r="Q212" s="296"/>
      <c r="R212" s="296"/>
      <c r="S212" s="296"/>
      <c r="T212" s="296"/>
      <c r="U212" s="296"/>
      <c r="V212" s="296"/>
      <c r="W212" s="296"/>
      <c r="X212" s="296"/>
      <c r="Y212" s="296"/>
      <c r="Z212" s="296"/>
      <c r="AA212" s="296"/>
      <c r="AB212" s="281"/>
      <c r="AC212" s="281"/>
    </row>
    <row r="213" spans="2:29" x14ac:dyDescent="0.35">
      <c r="B213" s="287"/>
      <c r="C213" s="287"/>
      <c r="D213" s="287"/>
      <c r="E213" s="287"/>
      <c r="F213" s="283"/>
      <c r="G213" s="296"/>
      <c r="H213" s="296"/>
      <c r="I213" s="296"/>
      <c r="J213" s="296"/>
      <c r="K213" s="296"/>
      <c r="L213" s="296"/>
      <c r="M213" s="296"/>
      <c r="N213" s="296"/>
      <c r="O213" s="296"/>
      <c r="P213" s="296"/>
      <c r="Q213" s="296"/>
      <c r="R213" s="296"/>
      <c r="S213" s="296"/>
      <c r="T213" s="296"/>
      <c r="U213" s="296"/>
      <c r="V213" s="296"/>
      <c r="W213" s="296"/>
      <c r="X213" s="296"/>
      <c r="Y213" s="296"/>
      <c r="Z213" s="296"/>
      <c r="AA213" s="296"/>
      <c r="AB213" s="281"/>
      <c r="AC213" s="281"/>
    </row>
    <row r="214" spans="2:29" x14ac:dyDescent="0.35">
      <c r="B214" s="287"/>
      <c r="C214" s="287"/>
      <c r="D214" s="287"/>
      <c r="E214" s="287"/>
      <c r="F214" s="283"/>
      <c r="G214" s="296"/>
      <c r="H214" s="296"/>
      <c r="I214" s="296"/>
      <c r="J214" s="296"/>
      <c r="K214" s="296"/>
      <c r="L214" s="296"/>
      <c r="M214" s="296"/>
      <c r="N214" s="296"/>
      <c r="O214" s="296"/>
      <c r="P214" s="296"/>
      <c r="Q214" s="296"/>
      <c r="R214" s="296"/>
      <c r="S214" s="296"/>
      <c r="T214" s="296"/>
      <c r="U214" s="296"/>
      <c r="V214" s="296"/>
      <c r="W214" s="296"/>
      <c r="X214" s="296"/>
      <c r="Y214" s="296"/>
      <c r="Z214" s="296"/>
      <c r="AA214" s="296"/>
      <c r="AB214" s="281"/>
      <c r="AC214" s="281"/>
    </row>
    <row r="215" spans="2:29" x14ac:dyDescent="0.35">
      <c r="B215" s="287"/>
      <c r="C215" s="287"/>
      <c r="D215" s="287"/>
      <c r="E215" s="287"/>
      <c r="F215" s="283"/>
      <c r="G215" s="296"/>
      <c r="H215" s="296"/>
      <c r="I215" s="296"/>
      <c r="J215" s="296"/>
      <c r="K215" s="296"/>
      <c r="L215" s="296"/>
      <c r="M215" s="296"/>
      <c r="N215" s="296"/>
      <c r="O215" s="296"/>
      <c r="P215" s="296"/>
      <c r="Q215" s="296"/>
      <c r="R215" s="296"/>
      <c r="S215" s="296"/>
      <c r="T215" s="296"/>
      <c r="U215" s="296"/>
      <c r="V215" s="296"/>
      <c r="W215" s="296"/>
      <c r="X215" s="296"/>
      <c r="Y215" s="296"/>
      <c r="Z215" s="296"/>
      <c r="AA215" s="296"/>
      <c r="AB215" s="281"/>
      <c r="AC215" s="281"/>
    </row>
    <row r="216" spans="2:29" x14ac:dyDescent="0.35">
      <c r="B216" s="287"/>
      <c r="C216" s="287"/>
      <c r="D216" s="287"/>
      <c r="E216" s="287"/>
      <c r="F216" s="283"/>
      <c r="G216" s="296"/>
      <c r="H216" s="296"/>
      <c r="I216" s="296"/>
      <c r="J216" s="296"/>
      <c r="K216" s="296"/>
      <c r="L216" s="296"/>
      <c r="M216" s="296"/>
      <c r="N216" s="296"/>
      <c r="O216" s="296"/>
      <c r="P216" s="296"/>
      <c r="Q216" s="296"/>
      <c r="R216" s="296"/>
      <c r="S216" s="296"/>
      <c r="T216" s="296"/>
      <c r="U216" s="296"/>
      <c r="V216" s="296"/>
      <c r="W216" s="296"/>
      <c r="X216" s="296"/>
      <c r="Y216" s="296"/>
      <c r="Z216" s="296"/>
      <c r="AA216" s="296"/>
      <c r="AB216" s="281"/>
      <c r="AC216" s="281"/>
    </row>
    <row r="217" spans="2:29" x14ac:dyDescent="0.35">
      <c r="B217" s="287"/>
      <c r="C217" s="287"/>
      <c r="D217" s="287"/>
      <c r="E217" s="287"/>
      <c r="F217" s="283"/>
      <c r="G217" s="296"/>
      <c r="H217" s="296"/>
      <c r="I217" s="296"/>
      <c r="J217" s="296"/>
      <c r="K217" s="296"/>
      <c r="L217" s="296"/>
      <c r="M217" s="296"/>
      <c r="N217" s="296"/>
      <c r="O217" s="296"/>
      <c r="P217" s="296"/>
      <c r="Q217" s="296"/>
      <c r="R217" s="296"/>
      <c r="S217" s="296"/>
      <c r="T217" s="296"/>
      <c r="U217" s="296"/>
      <c r="V217" s="296"/>
      <c r="W217" s="296"/>
      <c r="X217" s="296"/>
      <c r="Y217" s="296"/>
      <c r="Z217" s="296"/>
      <c r="AA217" s="296"/>
      <c r="AB217" s="281"/>
      <c r="AC217" s="281"/>
    </row>
    <row r="218" spans="2:29" x14ac:dyDescent="0.35">
      <c r="B218" s="287"/>
      <c r="C218" s="287"/>
      <c r="D218" s="287"/>
      <c r="E218" s="287"/>
      <c r="F218" s="283"/>
      <c r="G218" s="296"/>
      <c r="H218" s="296"/>
      <c r="I218" s="296"/>
      <c r="J218" s="296"/>
      <c r="K218" s="296"/>
      <c r="L218" s="296"/>
      <c r="M218" s="296"/>
      <c r="N218" s="296"/>
      <c r="O218" s="296"/>
      <c r="P218" s="296"/>
      <c r="Q218" s="296"/>
      <c r="R218" s="296"/>
      <c r="S218" s="296"/>
      <c r="T218" s="296"/>
      <c r="U218" s="296"/>
      <c r="V218" s="296"/>
      <c r="W218" s="296"/>
      <c r="X218" s="296"/>
      <c r="Y218" s="296"/>
      <c r="Z218" s="296"/>
      <c r="AA218" s="296"/>
      <c r="AB218" s="281"/>
      <c r="AC218" s="281"/>
    </row>
    <row r="219" spans="2:29" x14ac:dyDescent="0.35">
      <c r="B219" s="287"/>
      <c r="C219" s="287"/>
      <c r="D219" s="287"/>
      <c r="E219" s="287"/>
      <c r="F219" s="283"/>
      <c r="G219" s="296"/>
      <c r="H219" s="296"/>
      <c r="I219" s="296"/>
      <c r="J219" s="296"/>
      <c r="K219" s="296"/>
      <c r="L219" s="296"/>
      <c r="M219" s="296"/>
      <c r="N219" s="296"/>
      <c r="O219" s="296"/>
      <c r="P219" s="296"/>
      <c r="Q219" s="296"/>
      <c r="R219" s="296"/>
      <c r="S219" s="296"/>
      <c r="T219" s="296"/>
      <c r="U219" s="296"/>
      <c r="V219" s="296"/>
      <c r="W219" s="296"/>
      <c r="X219" s="296"/>
      <c r="Y219" s="296"/>
      <c r="Z219" s="296"/>
      <c r="AA219" s="296"/>
      <c r="AB219" s="281"/>
      <c r="AC219" s="281"/>
    </row>
    <row r="220" spans="2:29" x14ac:dyDescent="0.35">
      <c r="B220" s="287"/>
      <c r="C220" s="287"/>
      <c r="D220" s="287"/>
      <c r="E220" s="287"/>
      <c r="F220" s="283"/>
      <c r="G220" s="296"/>
      <c r="H220" s="296"/>
      <c r="I220" s="296"/>
      <c r="J220" s="296"/>
      <c r="K220" s="296"/>
      <c r="L220" s="296"/>
      <c r="M220" s="296"/>
      <c r="N220" s="296"/>
      <c r="O220" s="296"/>
      <c r="P220" s="296"/>
      <c r="Q220" s="296"/>
      <c r="R220" s="296"/>
      <c r="S220" s="296"/>
      <c r="T220" s="296"/>
      <c r="U220" s="296"/>
      <c r="V220" s="296"/>
      <c r="W220" s="296"/>
      <c r="X220" s="296"/>
      <c r="Y220" s="296"/>
      <c r="Z220" s="296"/>
      <c r="AA220" s="296"/>
      <c r="AB220" s="281"/>
      <c r="AC220" s="281"/>
    </row>
    <row r="221" spans="2:29" x14ac:dyDescent="0.35">
      <c r="B221" s="287"/>
      <c r="C221" s="287"/>
      <c r="D221" s="287"/>
      <c r="E221" s="287"/>
      <c r="F221" s="283"/>
      <c r="G221" s="296"/>
      <c r="H221" s="296"/>
      <c r="I221" s="296"/>
      <c r="J221" s="296"/>
      <c r="K221" s="296"/>
      <c r="L221" s="296"/>
      <c r="M221" s="296"/>
      <c r="N221" s="296"/>
      <c r="O221" s="296"/>
      <c r="P221" s="296"/>
      <c r="Q221" s="296"/>
      <c r="R221" s="296"/>
      <c r="S221" s="296"/>
      <c r="T221" s="296"/>
      <c r="U221" s="296"/>
      <c r="V221" s="296"/>
      <c r="W221" s="296"/>
      <c r="X221" s="296"/>
      <c r="Y221" s="296"/>
      <c r="Z221" s="296"/>
      <c r="AA221" s="296"/>
      <c r="AB221" s="281"/>
      <c r="AC221" s="281"/>
    </row>
    <row r="222" spans="2:29" x14ac:dyDescent="0.35">
      <c r="B222" s="287"/>
      <c r="C222" s="287"/>
      <c r="D222" s="287"/>
      <c r="E222" s="287"/>
      <c r="F222" s="283"/>
      <c r="G222" s="296"/>
      <c r="H222" s="296"/>
      <c r="I222" s="296"/>
      <c r="J222" s="296"/>
      <c r="K222" s="296"/>
      <c r="L222" s="296"/>
      <c r="M222" s="296"/>
      <c r="N222" s="296"/>
      <c r="O222" s="296"/>
      <c r="P222" s="296"/>
      <c r="Q222" s="296"/>
      <c r="R222" s="296"/>
      <c r="S222" s="296"/>
      <c r="T222" s="296"/>
      <c r="U222" s="296"/>
      <c r="V222" s="296"/>
      <c r="W222" s="296"/>
      <c r="X222" s="296"/>
      <c r="Y222" s="296"/>
      <c r="Z222" s="296"/>
      <c r="AA222" s="296"/>
      <c r="AB222" s="281"/>
      <c r="AC222" s="281"/>
    </row>
    <row r="223" spans="2:29" x14ac:dyDescent="0.35">
      <c r="B223" s="287"/>
      <c r="C223" s="287"/>
      <c r="D223" s="287"/>
      <c r="E223" s="287"/>
      <c r="F223" s="283"/>
      <c r="G223" s="296"/>
      <c r="H223" s="296"/>
      <c r="I223" s="296"/>
      <c r="J223" s="296"/>
      <c r="K223" s="296"/>
      <c r="L223" s="296"/>
      <c r="M223" s="296"/>
      <c r="N223" s="296"/>
      <c r="O223" s="296"/>
      <c r="P223" s="296"/>
      <c r="Q223" s="296"/>
      <c r="R223" s="296"/>
      <c r="S223" s="296"/>
      <c r="T223" s="296"/>
      <c r="U223" s="296"/>
      <c r="V223" s="296"/>
      <c r="W223" s="296"/>
      <c r="X223" s="296"/>
      <c r="Y223" s="296"/>
      <c r="Z223" s="296"/>
      <c r="AA223" s="296"/>
      <c r="AB223" s="281"/>
      <c r="AC223" s="281"/>
    </row>
    <row r="224" spans="2:29" x14ac:dyDescent="0.35">
      <c r="B224" s="287"/>
      <c r="C224" s="287"/>
      <c r="D224" s="287"/>
      <c r="E224" s="287"/>
      <c r="F224" s="283"/>
      <c r="G224" s="296"/>
      <c r="H224" s="296"/>
      <c r="I224" s="296"/>
      <c r="J224" s="296"/>
      <c r="K224" s="296"/>
      <c r="L224" s="296"/>
      <c r="M224" s="296"/>
      <c r="N224" s="296"/>
      <c r="O224" s="296"/>
      <c r="P224" s="296"/>
      <c r="Q224" s="296"/>
      <c r="R224" s="296"/>
      <c r="S224" s="296"/>
      <c r="T224" s="296"/>
      <c r="U224" s="296"/>
      <c r="V224" s="296"/>
      <c r="W224" s="296"/>
      <c r="X224" s="296"/>
      <c r="Y224" s="296"/>
      <c r="Z224" s="296"/>
      <c r="AA224" s="296"/>
      <c r="AB224" s="281"/>
      <c r="AC224" s="281"/>
    </row>
    <row r="225" spans="2:29" x14ac:dyDescent="0.35">
      <c r="B225" s="287"/>
      <c r="C225" s="287"/>
      <c r="D225" s="287"/>
      <c r="E225" s="287"/>
      <c r="F225" s="283"/>
      <c r="G225" s="296"/>
      <c r="H225" s="296"/>
      <c r="I225" s="296"/>
      <c r="J225" s="296"/>
      <c r="K225" s="296"/>
      <c r="L225" s="296"/>
      <c r="M225" s="296"/>
      <c r="N225" s="296"/>
      <c r="O225" s="296"/>
      <c r="P225" s="296"/>
      <c r="Q225" s="296"/>
      <c r="R225" s="296"/>
      <c r="S225" s="296"/>
      <c r="T225" s="296"/>
      <c r="U225" s="296"/>
      <c r="V225" s="296"/>
      <c r="W225" s="296"/>
      <c r="X225" s="296"/>
      <c r="Y225" s="296"/>
      <c r="Z225" s="296"/>
      <c r="AA225" s="296"/>
      <c r="AB225" s="281"/>
      <c r="AC225" s="281"/>
    </row>
    <row r="226" spans="2:29" x14ac:dyDescent="0.35">
      <c r="B226" s="287"/>
      <c r="C226" s="287"/>
      <c r="D226" s="287"/>
      <c r="E226" s="287"/>
      <c r="F226" s="283"/>
      <c r="G226" s="296"/>
      <c r="H226" s="296"/>
      <c r="I226" s="296"/>
      <c r="J226" s="296"/>
      <c r="K226" s="296"/>
      <c r="L226" s="296"/>
      <c r="M226" s="296"/>
      <c r="N226" s="296"/>
      <c r="O226" s="296"/>
      <c r="P226" s="296"/>
      <c r="Q226" s="296"/>
      <c r="R226" s="296"/>
      <c r="S226" s="296"/>
      <c r="T226" s="296"/>
      <c r="U226" s="296"/>
      <c r="V226" s="296"/>
      <c r="W226" s="296"/>
      <c r="X226" s="296"/>
      <c r="Y226" s="296"/>
      <c r="Z226" s="296"/>
      <c r="AA226" s="296"/>
      <c r="AB226" s="281"/>
      <c r="AC226" s="281"/>
    </row>
    <row r="227" spans="2:29" x14ac:dyDescent="0.35">
      <c r="B227" s="287"/>
      <c r="C227" s="287"/>
      <c r="D227" s="287"/>
      <c r="E227" s="287"/>
      <c r="F227" s="283"/>
      <c r="G227" s="296"/>
      <c r="H227" s="296"/>
      <c r="I227" s="296"/>
      <c r="J227" s="296"/>
      <c r="K227" s="296"/>
      <c r="L227" s="296"/>
      <c r="M227" s="296"/>
      <c r="N227" s="296"/>
      <c r="O227" s="296"/>
      <c r="P227" s="296"/>
      <c r="Q227" s="296"/>
      <c r="R227" s="296"/>
      <c r="S227" s="296"/>
      <c r="T227" s="296"/>
      <c r="U227" s="296"/>
      <c r="V227" s="296"/>
      <c r="W227" s="296"/>
      <c r="X227" s="296"/>
      <c r="Y227" s="296"/>
      <c r="Z227" s="296"/>
      <c r="AA227" s="296"/>
      <c r="AB227" s="281"/>
      <c r="AC227" s="281"/>
    </row>
    <row r="228" spans="2:29" x14ac:dyDescent="0.35">
      <c r="B228" s="287"/>
      <c r="C228" s="287"/>
      <c r="D228" s="287"/>
      <c r="E228" s="287"/>
      <c r="F228" s="283"/>
      <c r="G228" s="296"/>
      <c r="H228" s="296"/>
      <c r="I228" s="296"/>
      <c r="J228" s="296"/>
      <c r="K228" s="296"/>
      <c r="L228" s="296"/>
      <c r="M228" s="296"/>
      <c r="N228" s="296"/>
      <c r="O228" s="296"/>
      <c r="P228" s="296"/>
      <c r="Q228" s="296"/>
      <c r="R228" s="296"/>
      <c r="S228" s="296"/>
      <c r="T228" s="296"/>
      <c r="U228" s="296"/>
      <c r="V228" s="296"/>
      <c r="W228" s="296"/>
      <c r="X228" s="296"/>
      <c r="Y228" s="296"/>
      <c r="Z228" s="296"/>
      <c r="AA228" s="296"/>
      <c r="AB228" s="281"/>
      <c r="AC228" s="281"/>
    </row>
    <row r="229" spans="2:29" x14ac:dyDescent="0.35">
      <c r="B229" s="287"/>
      <c r="C229" s="287"/>
      <c r="D229" s="287"/>
      <c r="E229" s="287"/>
      <c r="F229" s="283"/>
      <c r="G229" s="296"/>
      <c r="H229" s="296"/>
      <c r="I229" s="296"/>
      <c r="J229" s="296"/>
      <c r="K229" s="296"/>
      <c r="L229" s="296"/>
      <c r="M229" s="296"/>
      <c r="N229" s="296"/>
      <c r="O229" s="296"/>
      <c r="P229" s="296"/>
      <c r="Q229" s="296"/>
      <c r="R229" s="296"/>
      <c r="S229" s="296"/>
      <c r="T229" s="296"/>
      <c r="U229" s="296"/>
      <c r="V229" s="296"/>
      <c r="W229" s="296"/>
      <c r="X229" s="296"/>
      <c r="Y229" s="296"/>
      <c r="Z229" s="296"/>
      <c r="AA229" s="296"/>
      <c r="AB229" s="281"/>
      <c r="AC229" s="281"/>
    </row>
    <row r="230" spans="2:29" x14ac:dyDescent="0.35">
      <c r="B230" s="287"/>
      <c r="C230" s="287"/>
      <c r="D230" s="287"/>
      <c r="E230" s="287"/>
      <c r="F230" s="283"/>
      <c r="G230" s="296"/>
      <c r="H230" s="296"/>
      <c r="I230" s="296"/>
      <c r="J230" s="296"/>
      <c r="K230" s="296"/>
      <c r="L230" s="296"/>
      <c r="M230" s="296"/>
      <c r="N230" s="296"/>
      <c r="O230" s="296"/>
      <c r="P230" s="296"/>
      <c r="Q230" s="296"/>
      <c r="R230" s="296"/>
      <c r="S230" s="296"/>
      <c r="T230" s="296"/>
      <c r="U230" s="296"/>
      <c r="V230" s="296"/>
      <c r="W230" s="296"/>
      <c r="X230" s="296"/>
      <c r="Y230" s="296"/>
      <c r="Z230" s="296"/>
      <c r="AA230" s="296"/>
      <c r="AB230" s="281"/>
      <c r="AC230" s="281"/>
    </row>
    <row r="231" spans="2:29" x14ac:dyDescent="0.35">
      <c r="B231" s="287"/>
      <c r="C231" s="287"/>
      <c r="D231" s="287"/>
      <c r="E231" s="287"/>
      <c r="F231" s="283"/>
      <c r="G231" s="296"/>
      <c r="H231" s="296"/>
      <c r="I231" s="296"/>
      <c r="J231" s="296"/>
      <c r="K231" s="296"/>
      <c r="L231" s="296"/>
      <c r="M231" s="296"/>
      <c r="N231" s="296"/>
      <c r="O231" s="296"/>
      <c r="P231" s="296"/>
      <c r="Q231" s="296"/>
      <c r="R231" s="296"/>
      <c r="S231" s="296"/>
      <c r="T231" s="296"/>
      <c r="U231" s="296"/>
      <c r="V231" s="296"/>
      <c r="W231" s="296"/>
      <c r="X231" s="296"/>
      <c r="Y231" s="296"/>
      <c r="Z231" s="296"/>
      <c r="AA231" s="296"/>
      <c r="AB231" s="281"/>
      <c r="AC231" s="281"/>
    </row>
    <row r="232" spans="2:29" x14ac:dyDescent="0.35">
      <c r="B232" s="287"/>
      <c r="C232" s="287"/>
      <c r="D232" s="287"/>
      <c r="E232" s="287"/>
      <c r="F232" s="283"/>
      <c r="G232" s="296"/>
      <c r="H232" s="296"/>
      <c r="I232" s="296"/>
      <c r="J232" s="296"/>
      <c r="K232" s="296"/>
      <c r="L232" s="296"/>
      <c r="M232" s="296"/>
      <c r="N232" s="296"/>
      <c r="O232" s="296"/>
      <c r="P232" s="296"/>
      <c r="Q232" s="296"/>
      <c r="R232" s="296"/>
      <c r="S232" s="296"/>
      <c r="T232" s="296"/>
      <c r="U232" s="296"/>
      <c r="V232" s="296"/>
      <c r="W232" s="296"/>
      <c r="X232" s="296"/>
      <c r="Y232" s="296"/>
      <c r="Z232" s="296"/>
      <c r="AA232" s="296"/>
      <c r="AB232" s="281"/>
      <c r="AC232" s="281"/>
    </row>
    <row r="233" spans="2:29" x14ac:dyDescent="0.35">
      <c r="B233" s="287"/>
      <c r="C233" s="287"/>
      <c r="D233" s="287"/>
      <c r="E233" s="287"/>
      <c r="F233" s="283"/>
      <c r="G233" s="296"/>
      <c r="H233" s="296"/>
      <c r="I233" s="296"/>
      <c r="J233" s="296"/>
      <c r="K233" s="296"/>
      <c r="L233" s="296"/>
      <c r="M233" s="296"/>
      <c r="N233" s="296"/>
      <c r="O233" s="296"/>
      <c r="P233" s="296"/>
      <c r="Q233" s="296"/>
      <c r="R233" s="296"/>
      <c r="S233" s="296"/>
      <c r="T233" s="296"/>
      <c r="U233" s="296"/>
      <c r="V233" s="296"/>
      <c r="W233" s="296"/>
      <c r="X233" s="296"/>
      <c r="Y233" s="296"/>
      <c r="Z233" s="296"/>
      <c r="AA233" s="296"/>
      <c r="AB233" s="281"/>
      <c r="AC233" s="281"/>
    </row>
    <row r="234" spans="2:29" x14ac:dyDescent="0.35">
      <c r="B234" s="287"/>
      <c r="C234" s="287"/>
      <c r="D234" s="287"/>
      <c r="E234" s="287"/>
      <c r="F234" s="283"/>
      <c r="G234" s="296"/>
      <c r="H234" s="296"/>
      <c r="I234" s="296"/>
      <c r="J234" s="296"/>
      <c r="K234" s="296"/>
      <c r="L234" s="296"/>
      <c r="M234" s="296"/>
      <c r="N234" s="296"/>
      <c r="O234" s="296"/>
      <c r="P234" s="296"/>
      <c r="Q234" s="296"/>
      <c r="R234" s="296"/>
      <c r="S234" s="296"/>
      <c r="T234" s="296"/>
      <c r="U234" s="296"/>
      <c r="V234" s="296"/>
      <c r="W234" s="296"/>
      <c r="X234" s="296"/>
      <c r="Y234" s="296"/>
      <c r="Z234" s="296"/>
      <c r="AA234" s="296"/>
      <c r="AB234" s="281"/>
      <c r="AC234" s="281"/>
    </row>
    <row r="235" spans="2:29" x14ac:dyDescent="0.35">
      <c r="B235" s="287"/>
      <c r="C235" s="287"/>
      <c r="D235" s="287"/>
      <c r="E235" s="287"/>
      <c r="F235" s="283"/>
      <c r="G235" s="296"/>
      <c r="H235" s="296"/>
      <c r="I235" s="296"/>
      <c r="J235" s="296"/>
      <c r="K235" s="296"/>
      <c r="L235" s="296"/>
      <c r="M235" s="296"/>
      <c r="N235" s="296"/>
      <c r="O235" s="296"/>
      <c r="P235" s="296"/>
      <c r="Q235" s="296"/>
      <c r="R235" s="296"/>
      <c r="S235" s="296"/>
      <c r="T235" s="296"/>
      <c r="U235" s="296"/>
      <c r="V235" s="296"/>
      <c r="W235" s="296"/>
      <c r="X235" s="296"/>
      <c r="Y235" s="296"/>
      <c r="Z235" s="296"/>
      <c r="AA235" s="296"/>
      <c r="AB235" s="281"/>
      <c r="AC235" s="281"/>
    </row>
    <row r="236" spans="2:29" x14ac:dyDescent="0.35">
      <c r="B236" s="287"/>
      <c r="C236" s="287"/>
      <c r="D236" s="287"/>
      <c r="E236" s="287"/>
      <c r="F236" s="283"/>
      <c r="G236" s="296"/>
      <c r="H236" s="296"/>
      <c r="I236" s="296"/>
      <c r="J236" s="296"/>
      <c r="K236" s="296"/>
      <c r="L236" s="296"/>
      <c r="M236" s="296"/>
      <c r="N236" s="296"/>
      <c r="O236" s="296"/>
      <c r="P236" s="296"/>
      <c r="Q236" s="296"/>
      <c r="R236" s="296"/>
      <c r="S236" s="296"/>
      <c r="T236" s="296"/>
      <c r="U236" s="296"/>
      <c r="V236" s="296"/>
      <c r="W236" s="296"/>
      <c r="X236" s="296"/>
      <c r="Y236" s="296"/>
      <c r="Z236" s="296"/>
      <c r="AA236" s="296"/>
      <c r="AB236" s="281"/>
      <c r="AC236" s="281"/>
    </row>
    <row r="237" spans="2:29" x14ac:dyDescent="0.35">
      <c r="B237" s="287"/>
      <c r="C237" s="287"/>
      <c r="D237" s="287"/>
      <c r="E237" s="287"/>
      <c r="F237" s="283"/>
      <c r="G237" s="296"/>
      <c r="H237" s="296"/>
      <c r="I237" s="296"/>
      <c r="J237" s="296"/>
      <c r="K237" s="296"/>
      <c r="L237" s="296"/>
      <c r="M237" s="296"/>
      <c r="N237" s="296"/>
      <c r="O237" s="296"/>
      <c r="P237" s="296"/>
      <c r="Q237" s="296"/>
      <c r="R237" s="296"/>
      <c r="S237" s="296"/>
      <c r="T237" s="296"/>
      <c r="U237" s="296"/>
      <c r="V237" s="296"/>
      <c r="W237" s="296"/>
      <c r="X237" s="296"/>
      <c r="Y237" s="296"/>
      <c r="Z237" s="296"/>
      <c r="AA237" s="296"/>
      <c r="AB237" s="281"/>
      <c r="AC237" s="281"/>
    </row>
    <row r="238" spans="2:29" x14ac:dyDescent="0.35">
      <c r="B238" s="287"/>
      <c r="C238" s="287"/>
      <c r="D238" s="287"/>
      <c r="E238" s="287"/>
      <c r="F238" s="283"/>
      <c r="G238" s="296"/>
      <c r="H238" s="296"/>
      <c r="I238" s="296"/>
      <c r="J238" s="296"/>
      <c r="K238" s="296"/>
      <c r="L238" s="296"/>
      <c r="M238" s="296"/>
      <c r="N238" s="296"/>
      <c r="O238" s="296"/>
      <c r="P238" s="296"/>
      <c r="Q238" s="296"/>
      <c r="R238" s="296"/>
      <c r="S238" s="296"/>
      <c r="T238" s="296"/>
      <c r="U238" s="296"/>
      <c r="V238" s="296"/>
      <c r="W238" s="296"/>
      <c r="X238" s="296"/>
      <c r="Y238" s="296"/>
      <c r="Z238" s="296"/>
      <c r="AA238" s="296"/>
      <c r="AB238" s="281"/>
      <c r="AC238" s="281"/>
    </row>
    <row r="239" spans="2:29" x14ac:dyDescent="0.35">
      <c r="B239" s="287"/>
      <c r="C239" s="287"/>
      <c r="D239" s="287"/>
      <c r="E239" s="287"/>
      <c r="F239" s="283"/>
      <c r="G239" s="296"/>
      <c r="H239" s="296"/>
      <c r="I239" s="296"/>
      <c r="J239" s="296"/>
      <c r="K239" s="296"/>
      <c r="L239" s="296"/>
      <c r="M239" s="296"/>
      <c r="N239" s="296"/>
      <c r="O239" s="296"/>
      <c r="P239" s="296"/>
      <c r="Q239" s="296"/>
      <c r="R239" s="296"/>
      <c r="S239" s="296"/>
      <c r="T239" s="296"/>
      <c r="U239" s="296"/>
      <c r="V239" s="296"/>
      <c r="W239" s="296"/>
      <c r="X239" s="296"/>
      <c r="Y239" s="296"/>
      <c r="Z239" s="296"/>
      <c r="AA239" s="296"/>
      <c r="AB239" s="281"/>
      <c r="AC239" s="281"/>
    </row>
    <row r="240" spans="2:29" x14ac:dyDescent="0.35">
      <c r="B240" s="287"/>
      <c r="C240" s="287"/>
      <c r="D240" s="287"/>
      <c r="E240" s="287"/>
      <c r="F240" s="283"/>
      <c r="G240" s="296"/>
      <c r="H240" s="296"/>
      <c r="I240" s="296"/>
      <c r="J240" s="296"/>
      <c r="K240" s="296"/>
      <c r="L240" s="296"/>
      <c r="M240" s="296"/>
      <c r="N240" s="296"/>
      <c r="O240" s="296"/>
      <c r="P240" s="296"/>
      <c r="Q240" s="296"/>
      <c r="R240" s="296"/>
      <c r="S240" s="296"/>
      <c r="T240" s="296"/>
      <c r="U240" s="296"/>
      <c r="V240" s="296"/>
      <c r="W240" s="296"/>
      <c r="X240" s="296"/>
      <c r="Y240" s="296"/>
      <c r="Z240" s="296"/>
      <c r="AA240" s="296"/>
      <c r="AB240" s="281"/>
      <c r="AC240" s="281"/>
    </row>
    <row r="241" spans="2:29" x14ac:dyDescent="0.35">
      <c r="B241" s="287"/>
      <c r="C241" s="287"/>
      <c r="D241" s="287"/>
      <c r="E241" s="287"/>
      <c r="F241" s="283"/>
      <c r="G241" s="296"/>
      <c r="H241" s="296"/>
      <c r="I241" s="296"/>
      <c r="J241" s="296"/>
      <c r="K241" s="296"/>
      <c r="L241" s="296"/>
      <c r="M241" s="296"/>
      <c r="N241" s="296"/>
      <c r="O241" s="296"/>
      <c r="P241" s="296"/>
      <c r="Q241" s="296"/>
      <c r="R241" s="296"/>
      <c r="S241" s="296"/>
      <c r="T241" s="296"/>
      <c r="U241" s="296"/>
      <c r="V241" s="296"/>
      <c r="W241" s="296"/>
      <c r="X241" s="296"/>
      <c r="Y241" s="296"/>
      <c r="Z241" s="296"/>
      <c r="AA241" s="296"/>
      <c r="AB241" s="281"/>
      <c r="AC241" s="281"/>
    </row>
    <row r="242" spans="2:29" x14ac:dyDescent="0.35">
      <c r="B242" s="287"/>
      <c r="C242" s="287"/>
      <c r="D242" s="287"/>
      <c r="E242" s="287"/>
      <c r="F242" s="283"/>
      <c r="G242" s="296"/>
      <c r="H242" s="296"/>
      <c r="I242" s="296"/>
      <c r="J242" s="296"/>
      <c r="K242" s="296"/>
      <c r="L242" s="296"/>
      <c r="M242" s="296"/>
      <c r="N242" s="296"/>
      <c r="O242" s="296"/>
      <c r="P242" s="296"/>
      <c r="Q242" s="296"/>
      <c r="R242" s="296"/>
      <c r="S242" s="296"/>
      <c r="T242" s="296"/>
      <c r="U242" s="296"/>
      <c r="V242" s="296"/>
      <c r="W242" s="296"/>
      <c r="X242" s="296"/>
      <c r="Y242" s="296"/>
      <c r="Z242" s="296"/>
      <c r="AA242" s="296"/>
      <c r="AB242" s="281"/>
      <c r="AC242" s="281"/>
    </row>
    <row r="243" spans="2:29" x14ac:dyDescent="0.35">
      <c r="B243" s="287"/>
      <c r="C243" s="287"/>
      <c r="D243" s="287"/>
      <c r="E243" s="287"/>
      <c r="F243" s="283"/>
      <c r="G243" s="296"/>
      <c r="H243" s="296"/>
      <c r="I243" s="296"/>
      <c r="J243" s="296"/>
      <c r="K243" s="296"/>
      <c r="L243" s="296"/>
      <c r="M243" s="296"/>
      <c r="N243" s="296"/>
      <c r="O243" s="296"/>
      <c r="P243" s="296"/>
      <c r="Q243" s="296"/>
      <c r="R243" s="296"/>
      <c r="S243" s="296"/>
      <c r="T243" s="296"/>
      <c r="U243" s="296"/>
      <c r="V243" s="296"/>
      <c r="W243" s="296"/>
      <c r="X243" s="296"/>
      <c r="Y243" s="296"/>
      <c r="Z243" s="296"/>
      <c r="AA243" s="296"/>
      <c r="AB243" s="281"/>
      <c r="AC243" s="281"/>
    </row>
    <row r="244" spans="2:29" x14ac:dyDescent="0.35">
      <c r="B244" s="287"/>
      <c r="C244" s="287"/>
      <c r="D244" s="287"/>
      <c r="E244" s="287"/>
      <c r="F244" s="283"/>
      <c r="G244" s="296"/>
      <c r="H244" s="296"/>
      <c r="I244" s="296"/>
      <c r="J244" s="296"/>
      <c r="K244" s="296"/>
      <c r="L244" s="296"/>
      <c r="M244" s="296"/>
      <c r="N244" s="296"/>
      <c r="O244" s="296"/>
      <c r="P244" s="296"/>
      <c r="Q244" s="296"/>
      <c r="R244" s="296"/>
      <c r="S244" s="296"/>
      <c r="T244" s="296"/>
      <c r="U244" s="296"/>
      <c r="V244" s="296"/>
      <c r="W244" s="296"/>
      <c r="X244" s="296"/>
      <c r="Y244" s="296"/>
      <c r="Z244" s="296"/>
      <c r="AA244" s="296"/>
      <c r="AB244" s="281"/>
      <c r="AC244" s="281"/>
    </row>
    <row r="245" spans="2:29" x14ac:dyDescent="0.35">
      <c r="B245" s="287"/>
      <c r="C245" s="287"/>
      <c r="D245" s="287"/>
      <c r="E245" s="287"/>
      <c r="F245" s="283"/>
      <c r="G245" s="296"/>
      <c r="H245" s="296"/>
      <c r="I245" s="296"/>
      <c r="J245" s="296"/>
      <c r="K245" s="296"/>
      <c r="L245" s="296"/>
      <c r="M245" s="296"/>
      <c r="N245" s="296"/>
      <c r="O245" s="296"/>
      <c r="P245" s="296"/>
      <c r="Q245" s="296"/>
      <c r="R245" s="296"/>
      <c r="S245" s="296"/>
      <c r="T245" s="296"/>
      <c r="U245" s="296"/>
      <c r="V245" s="296"/>
      <c r="W245" s="296"/>
      <c r="X245" s="296"/>
      <c r="Y245" s="296"/>
      <c r="Z245" s="296"/>
      <c r="AA245" s="296"/>
      <c r="AB245" s="281"/>
      <c r="AC245" s="281"/>
    </row>
    <row r="246" spans="2:29" x14ac:dyDescent="0.35">
      <c r="B246" s="287"/>
      <c r="C246" s="287"/>
      <c r="D246" s="287"/>
      <c r="E246" s="287"/>
      <c r="F246" s="283"/>
      <c r="G246" s="296"/>
      <c r="H246" s="296"/>
      <c r="I246" s="296"/>
      <c r="J246" s="296"/>
      <c r="K246" s="296"/>
      <c r="L246" s="296"/>
      <c r="M246" s="296"/>
      <c r="N246" s="296"/>
      <c r="O246" s="296"/>
      <c r="P246" s="296"/>
      <c r="Q246" s="296"/>
      <c r="R246" s="296"/>
      <c r="S246" s="296"/>
      <c r="T246" s="296"/>
      <c r="U246" s="296"/>
      <c r="V246" s="296"/>
      <c r="W246" s="296"/>
      <c r="X246" s="296"/>
      <c r="Y246" s="296"/>
      <c r="Z246" s="296"/>
      <c r="AA246" s="296"/>
      <c r="AB246" s="281"/>
      <c r="AC246" s="281"/>
    </row>
    <row r="247" spans="2:29" x14ac:dyDescent="0.35">
      <c r="B247" s="287"/>
      <c r="C247" s="287"/>
      <c r="D247" s="287"/>
      <c r="E247" s="287"/>
      <c r="F247" s="283"/>
      <c r="G247" s="296"/>
      <c r="H247" s="296"/>
      <c r="I247" s="296"/>
      <c r="J247" s="296"/>
      <c r="K247" s="296"/>
      <c r="L247" s="296"/>
      <c r="M247" s="296"/>
      <c r="N247" s="296"/>
      <c r="O247" s="296"/>
      <c r="P247" s="296"/>
      <c r="Q247" s="296"/>
      <c r="R247" s="296"/>
      <c r="S247" s="296"/>
      <c r="T247" s="296"/>
      <c r="U247" s="296"/>
      <c r="V247" s="296"/>
      <c r="W247" s="296"/>
      <c r="X247" s="296"/>
      <c r="Y247" s="296"/>
      <c r="Z247" s="296"/>
      <c r="AA247" s="296"/>
      <c r="AB247" s="281"/>
      <c r="AC247" s="281"/>
    </row>
    <row r="248" spans="2:29" x14ac:dyDescent="0.35">
      <c r="B248" s="287"/>
      <c r="C248" s="287"/>
      <c r="D248" s="287"/>
      <c r="E248" s="287"/>
      <c r="F248" s="283"/>
      <c r="G248" s="296"/>
      <c r="H248" s="296"/>
      <c r="I248" s="296"/>
      <c r="J248" s="296"/>
      <c r="K248" s="296"/>
      <c r="L248" s="296"/>
      <c r="M248" s="296"/>
      <c r="N248" s="296"/>
      <c r="O248" s="296"/>
      <c r="P248" s="296"/>
      <c r="Q248" s="296"/>
      <c r="R248" s="296"/>
      <c r="S248" s="296"/>
      <c r="T248" s="296"/>
      <c r="U248" s="296"/>
      <c r="V248" s="296"/>
      <c r="W248" s="296"/>
      <c r="X248" s="296"/>
      <c r="Y248" s="296"/>
      <c r="Z248" s="296"/>
      <c r="AA248" s="296"/>
      <c r="AB248" s="281"/>
      <c r="AC248" s="281"/>
    </row>
    <row r="249" spans="2:29" x14ac:dyDescent="0.35">
      <c r="B249" s="287"/>
      <c r="C249" s="287"/>
      <c r="D249" s="287"/>
      <c r="E249" s="287"/>
      <c r="F249" s="283"/>
      <c r="G249" s="296"/>
      <c r="H249" s="296"/>
      <c r="I249" s="296"/>
      <c r="J249" s="296"/>
      <c r="K249" s="296"/>
      <c r="L249" s="296"/>
      <c r="M249" s="296"/>
      <c r="N249" s="296"/>
      <c r="O249" s="296"/>
      <c r="P249" s="296"/>
      <c r="Q249" s="296"/>
      <c r="R249" s="296"/>
      <c r="S249" s="296"/>
      <c r="T249" s="296"/>
      <c r="U249" s="296"/>
      <c r="V249" s="296"/>
      <c r="W249" s="296"/>
      <c r="X249" s="296"/>
      <c r="Y249" s="296"/>
      <c r="Z249" s="296"/>
      <c r="AA249" s="296"/>
      <c r="AB249" s="281"/>
      <c r="AC249" s="281"/>
    </row>
    <row r="250" spans="2:29" x14ac:dyDescent="0.35">
      <c r="B250" s="287"/>
      <c r="C250" s="287"/>
      <c r="D250" s="287"/>
      <c r="E250" s="287"/>
      <c r="F250" s="283"/>
      <c r="G250" s="296"/>
      <c r="H250" s="296"/>
      <c r="I250" s="296"/>
      <c r="J250" s="296"/>
      <c r="K250" s="296"/>
      <c r="L250" s="296"/>
      <c r="M250" s="296"/>
      <c r="N250" s="296"/>
      <c r="O250" s="296"/>
      <c r="P250" s="296"/>
      <c r="Q250" s="296"/>
      <c r="R250" s="296"/>
      <c r="S250" s="296"/>
      <c r="T250" s="296"/>
      <c r="U250" s="296"/>
      <c r="V250" s="296"/>
      <c r="W250" s="296"/>
      <c r="X250" s="296"/>
      <c r="Y250" s="296"/>
      <c r="Z250" s="296"/>
      <c r="AA250" s="296"/>
      <c r="AB250" s="281"/>
      <c r="AC250" s="281"/>
    </row>
    <row r="251" spans="2:29" x14ac:dyDescent="0.35">
      <c r="B251" s="287"/>
      <c r="C251" s="287"/>
      <c r="D251" s="287"/>
      <c r="E251" s="287"/>
      <c r="F251" s="283"/>
      <c r="G251" s="296"/>
      <c r="H251" s="296"/>
      <c r="I251" s="296"/>
      <c r="J251" s="296"/>
      <c r="K251" s="296"/>
      <c r="L251" s="296"/>
      <c r="M251" s="296"/>
      <c r="N251" s="296"/>
      <c r="O251" s="296"/>
      <c r="P251" s="296"/>
      <c r="Q251" s="296"/>
      <c r="R251" s="296"/>
      <c r="S251" s="296"/>
      <c r="T251" s="296"/>
      <c r="U251" s="296"/>
      <c r="V251" s="296"/>
      <c r="W251" s="296"/>
      <c r="X251" s="296"/>
      <c r="Y251" s="296"/>
      <c r="Z251" s="296"/>
      <c r="AA251" s="296"/>
      <c r="AB251" s="281"/>
      <c r="AC251" s="281"/>
    </row>
    <row r="252" spans="2:29" x14ac:dyDescent="0.35">
      <c r="B252" s="287"/>
      <c r="C252" s="287"/>
      <c r="D252" s="287"/>
      <c r="E252" s="287"/>
      <c r="F252" s="283"/>
      <c r="G252" s="296"/>
      <c r="H252" s="296"/>
      <c r="I252" s="296"/>
      <c r="J252" s="296"/>
      <c r="K252" s="296"/>
      <c r="L252" s="296"/>
      <c r="M252" s="296"/>
      <c r="N252" s="296"/>
      <c r="O252" s="296"/>
      <c r="P252" s="296"/>
      <c r="Q252" s="296"/>
      <c r="R252" s="296"/>
      <c r="S252" s="296"/>
      <c r="T252" s="296"/>
      <c r="U252" s="296"/>
      <c r="V252" s="296"/>
      <c r="W252" s="296"/>
      <c r="X252" s="296"/>
      <c r="Y252" s="296"/>
      <c r="Z252" s="296"/>
      <c r="AA252" s="296"/>
      <c r="AB252" s="281"/>
      <c r="AC252" s="281"/>
    </row>
    <row r="253" spans="2:29" x14ac:dyDescent="0.35">
      <c r="B253" s="287"/>
      <c r="C253" s="287"/>
      <c r="D253" s="287"/>
      <c r="E253" s="287"/>
      <c r="F253" s="283"/>
      <c r="G253" s="296"/>
      <c r="H253" s="296"/>
      <c r="I253" s="296"/>
      <c r="J253" s="296"/>
      <c r="K253" s="296"/>
      <c r="L253" s="296"/>
      <c r="M253" s="296"/>
      <c r="N253" s="296"/>
      <c r="O253" s="296"/>
      <c r="P253" s="296"/>
      <c r="Q253" s="296"/>
      <c r="R253" s="296"/>
      <c r="S253" s="296"/>
      <c r="T253" s="296"/>
      <c r="U253" s="296"/>
      <c r="V253" s="296"/>
      <c r="W253" s="296"/>
      <c r="X253" s="296"/>
      <c r="Y253" s="296"/>
      <c r="Z253" s="296"/>
      <c r="AA253" s="296"/>
      <c r="AB253" s="281"/>
      <c r="AC253" s="281"/>
    </row>
    <row r="254" spans="2:29" x14ac:dyDescent="0.35">
      <c r="B254" s="287"/>
      <c r="C254" s="287"/>
      <c r="D254" s="287"/>
      <c r="E254" s="287"/>
      <c r="F254" s="283"/>
      <c r="G254" s="296"/>
      <c r="H254" s="296"/>
      <c r="I254" s="296"/>
      <c r="J254" s="296"/>
      <c r="K254" s="296"/>
      <c r="L254" s="296"/>
      <c r="M254" s="296"/>
      <c r="N254" s="296"/>
      <c r="O254" s="296"/>
      <c r="P254" s="296"/>
      <c r="Q254" s="296"/>
      <c r="R254" s="296"/>
      <c r="S254" s="296"/>
      <c r="T254" s="296"/>
      <c r="U254" s="296"/>
      <c r="V254" s="296"/>
      <c r="W254" s="296"/>
      <c r="X254" s="296"/>
      <c r="Y254" s="296"/>
      <c r="Z254" s="296"/>
      <c r="AA254" s="296"/>
      <c r="AB254" s="281"/>
      <c r="AC254" s="281"/>
    </row>
    <row r="255" spans="2:29" x14ac:dyDescent="0.35">
      <c r="B255" s="287"/>
      <c r="C255" s="287"/>
      <c r="D255" s="287"/>
      <c r="E255" s="287"/>
      <c r="F255" s="283"/>
      <c r="G255" s="296"/>
      <c r="H255" s="296"/>
      <c r="I255" s="296"/>
      <c r="J255" s="296"/>
      <c r="K255" s="296"/>
      <c r="L255" s="296"/>
      <c r="M255" s="296"/>
      <c r="N255" s="296"/>
      <c r="O255" s="296"/>
      <c r="P255" s="296"/>
      <c r="Q255" s="296"/>
      <c r="R255" s="296"/>
      <c r="S255" s="296"/>
      <c r="T255" s="296"/>
      <c r="U255" s="296"/>
      <c r="V255" s="296"/>
      <c r="W255" s="296"/>
      <c r="X255" s="296"/>
      <c r="Y255" s="296"/>
      <c r="Z255" s="296"/>
      <c r="AA255" s="296"/>
      <c r="AB255" s="281"/>
      <c r="AC255" s="281"/>
    </row>
    <row r="256" spans="2:29" x14ac:dyDescent="0.35">
      <c r="B256" s="287"/>
      <c r="C256" s="287"/>
      <c r="D256" s="287"/>
      <c r="E256" s="287"/>
      <c r="F256" s="283"/>
      <c r="G256" s="296"/>
      <c r="H256" s="296"/>
      <c r="I256" s="296"/>
      <c r="J256" s="296"/>
      <c r="K256" s="296"/>
      <c r="L256" s="296"/>
      <c r="M256" s="296"/>
      <c r="N256" s="296"/>
      <c r="O256" s="296"/>
      <c r="P256" s="296"/>
      <c r="Q256" s="296"/>
      <c r="R256" s="296"/>
      <c r="S256" s="296"/>
      <c r="T256" s="296"/>
      <c r="U256" s="296"/>
      <c r="V256" s="296"/>
      <c r="W256" s="296"/>
      <c r="X256" s="296"/>
      <c r="Y256" s="296"/>
      <c r="Z256" s="296"/>
      <c r="AA256" s="296"/>
      <c r="AB256" s="281"/>
      <c r="AC256" s="281"/>
    </row>
    <row r="257" spans="2:29" x14ac:dyDescent="0.35">
      <c r="B257" s="287"/>
      <c r="C257" s="287"/>
      <c r="D257" s="287"/>
      <c r="E257" s="287"/>
      <c r="F257" s="283"/>
      <c r="G257" s="296"/>
      <c r="H257" s="296"/>
      <c r="I257" s="296"/>
      <c r="J257" s="296"/>
      <c r="K257" s="296"/>
      <c r="L257" s="296"/>
      <c r="M257" s="296"/>
      <c r="N257" s="296"/>
      <c r="O257" s="296"/>
      <c r="P257" s="296"/>
      <c r="Q257" s="296"/>
      <c r="R257" s="296"/>
      <c r="S257" s="296"/>
      <c r="T257" s="296"/>
      <c r="U257" s="296"/>
      <c r="V257" s="296"/>
      <c r="W257" s="296"/>
      <c r="X257" s="296"/>
      <c r="Y257" s="296"/>
      <c r="Z257" s="296"/>
      <c r="AA257" s="296"/>
      <c r="AB257" s="281"/>
      <c r="AC257" s="281"/>
    </row>
    <row r="258" spans="2:29" x14ac:dyDescent="0.35">
      <c r="B258" s="287"/>
      <c r="C258" s="287"/>
      <c r="D258" s="287"/>
      <c r="E258" s="287"/>
      <c r="F258" s="283"/>
      <c r="G258" s="296"/>
      <c r="H258" s="296"/>
      <c r="I258" s="296"/>
      <c r="J258" s="296"/>
      <c r="K258" s="296"/>
      <c r="L258" s="296"/>
      <c r="M258" s="296"/>
      <c r="N258" s="296"/>
      <c r="O258" s="296"/>
      <c r="P258" s="296"/>
      <c r="Q258" s="296"/>
      <c r="R258" s="296"/>
      <c r="S258" s="296"/>
      <c r="T258" s="296"/>
      <c r="U258" s="296"/>
      <c r="V258" s="296"/>
      <c r="W258" s="296"/>
      <c r="X258" s="296"/>
      <c r="Y258" s="296"/>
      <c r="Z258" s="296"/>
      <c r="AA258" s="296"/>
      <c r="AB258" s="281"/>
      <c r="AC258" s="281"/>
    </row>
    <row r="259" spans="2:29" x14ac:dyDescent="0.35">
      <c r="B259" s="287"/>
      <c r="C259" s="287"/>
      <c r="D259" s="287"/>
      <c r="E259" s="287"/>
      <c r="F259" s="283"/>
      <c r="G259" s="296"/>
      <c r="H259" s="296"/>
      <c r="I259" s="296"/>
      <c r="J259" s="296"/>
      <c r="K259" s="296"/>
      <c r="L259" s="296"/>
      <c r="M259" s="296"/>
      <c r="N259" s="296"/>
      <c r="O259" s="296"/>
      <c r="P259" s="296"/>
      <c r="Q259" s="296"/>
      <c r="R259" s="296"/>
      <c r="S259" s="296"/>
      <c r="T259" s="296"/>
      <c r="U259" s="296"/>
      <c r="V259" s="296"/>
      <c r="W259" s="296"/>
      <c r="X259" s="296"/>
      <c r="Y259" s="296"/>
      <c r="Z259" s="296"/>
      <c r="AA259" s="296"/>
      <c r="AB259" s="281"/>
      <c r="AC259" s="281"/>
    </row>
    <row r="260" spans="2:29" x14ac:dyDescent="0.35">
      <c r="B260" s="287"/>
      <c r="C260" s="287"/>
      <c r="D260" s="287"/>
      <c r="E260" s="287"/>
      <c r="F260" s="283"/>
      <c r="G260" s="296"/>
      <c r="H260" s="296"/>
      <c r="I260" s="296"/>
      <c r="J260" s="296"/>
      <c r="K260" s="296"/>
      <c r="L260" s="296"/>
      <c r="M260" s="296"/>
      <c r="N260" s="296"/>
      <c r="O260" s="296"/>
      <c r="P260" s="296"/>
      <c r="Q260" s="296"/>
      <c r="R260" s="296"/>
      <c r="S260" s="296"/>
      <c r="T260" s="296"/>
      <c r="U260" s="296"/>
      <c r="V260" s="296"/>
      <c r="W260" s="296"/>
      <c r="X260" s="296"/>
      <c r="Y260" s="296"/>
      <c r="Z260" s="296"/>
      <c r="AA260" s="296"/>
      <c r="AB260" s="281"/>
      <c r="AC260" s="281"/>
    </row>
    <row r="261" spans="2:29" x14ac:dyDescent="0.35">
      <c r="B261" s="287"/>
      <c r="C261" s="287"/>
      <c r="D261" s="287"/>
      <c r="E261" s="287"/>
      <c r="F261" s="283"/>
      <c r="G261" s="296"/>
      <c r="H261" s="296"/>
      <c r="I261" s="296"/>
      <c r="J261" s="296"/>
      <c r="K261" s="296"/>
      <c r="L261" s="296"/>
      <c r="M261" s="296"/>
      <c r="N261" s="296"/>
      <c r="O261" s="296"/>
      <c r="P261" s="296"/>
      <c r="Q261" s="296"/>
      <c r="R261" s="296"/>
      <c r="S261" s="296"/>
      <c r="T261" s="296"/>
      <c r="U261" s="296"/>
      <c r="V261" s="296"/>
      <c r="W261" s="296"/>
      <c r="X261" s="296"/>
      <c r="Y261" s="296"/>
      <c r="Z261" s="296"/>
      <c r="AA261" s="296"/>
      <c r="AB261" s="281"/>
      <c r="AC261" s="281"/>
    </row>
    <row r="262" spans="2:29" x14ac:dyDescent="0.35">
      <c r="B262" s="287"/>
      <c r="C262" s="287"/>
      <c r="D262" s="287"/>
      <c r="E262" s="287"/>
      <c r="F262" s="283"/>
      <c r="G262" s="296"/>
      <c r="H262" s="296"/>
      <c r="I262" s="296"/>
      <c r="J262" s="296"/>
      <c r="K262" s="296"/>
      <c r="L262" s="296"/>
      <c r="M262" s="296"/>
      <c r="N262" s="296"/>
      <c r="O262" s="296"/>
      <c r="P262" s="296"/>
      <c r="Q262" s="296"/>
      <c r="R262" s="296"/>
      <c r="S262" s="296"/>
      <c r="T262" s="296"/>
      <c r="U262" s="296"/>
      <c r="V262" s="296"/>
      <c r="W262" s="296"/>
      <c r="X262" s="296"/>
      <c r="Y262" s="296"/>
      <c r="Z262" s="296"/>
      <c r="AA262" s="296"/>
      <c r="AB262" s="281"/>
      <c r="AC262" s="281"/>
    </row>
    <row r="263" spans="2:29" x14ac:dyDescent="0.35">
      <c r="B263" s="287"/>
      <c r="C263" s="287"/>
      <c r="D263" s="287"/>
      <c r="E263" s="287"/>
      <c r="F263" s="283"/>
      <c r="G263" s="296"/>
      <c r="H263" s="296"/>
      <c r="I263" s="296"/>
      <c r="J263" s="296"/>
      <c r="K263" s="296"/>
      <c r="L263" s="296"/>
      <c r="M263" s="296"/>
      <c r="N263" s="296"/>
      <c r="O263" s="296"/>
      <c r="P263" s="296"/>
      <c r="Q263" s="296"/>
      <c r="R263" s="296"/>
      <c r="S263" s="296"/>
      <c r="T263" s="296"/>
      <c r="U263" s="296"/>
      <c r="V263" s="296"/>
      <c r="W263" s="296"/>
      <c r="X263" s="296"/>
      <c r="Y263" s="296"/>
      <c r="Z263" s="296"/>
      <c r="AA263" s="296"/>
      <c r="AB263" s="281"/>
      <c r="AC263" s="281"/>
    </row>
    <row r="264" spans="2:29" x14ac:dyDescent="0.35">
      <c r="B264" s="287"/>
      <c r="C264" s="287"/>
      <c r="D264" s="287"/>
      <c r="E264" s="287"/>
      <c r="F264" s="283"/>
      <c r="G264" s="296"/>
      <c r="H264" s="296"/>
      <c r="I264" s="296"/>
      <c r="J264" s="296"/>
      <c r="K264" s="296"/>
      <c r="L264" s="296"/>
      <c r="M264" s="296"/>
      <c r="N264" s="296"/>
      <c r="O264" s="296"/>
      <c r="P264" s="296"/>
      <c r="Q264" s="296"/>
      <c r="R264" s="296"/>
      <c r="S264" s="296"/>
      <c r="T264" s="296"/>
      <c r="U264" s="296"/>
      <c r="V264" s="296"/>
      <c r="W264" s="296"/>
      <c r="X264" s="296"/>
      <c r="Y264" s="296"/>
      <c r="Z264" s="296"/>
      <c r="AA264" s="296"/>
      <c r="AB264" s="281"/>
      <c r="AC264" s="281"/>
    </row>
    <row r="265" spans="2:29" x14ac:dyDescent="0.35">
      <c r="B265" s="287"/>
      <c r="C265" s="287"/>
      <c r="D265" s="287"/>
      <c r="E265" s="287"/>
      <c r="F265" s="283"/>
      <c r="G265" s="296"/>
      <c r="H265" s="296"/>
      <c r="I265" s="296"/>
      <c r="J265" s="296"/>
      <c r="K265" s="296"/>
      <c r="L265" s="296"/>
      <c r="M265" s="296"/>
      <c r="N265" s="296"/>
      <c r="O265" s="296"/>
      <c r="P265" s="296"/>
      <c r="Q265" s="296"/>
      <c r="R265" s="296"/>
      <c r="S265" s="296"/>
      <c r="T265" s="296"/>
      <c r="U265" s="296"/>
      <c r="V265" s="296"/>
      <c r="W265" s="296"/>
      <c r="X265" s="296"/>
      <c r="Y265" s="296"/>
      <c r="Z265" s="296"/>
      <c r="AA265" s="296"/>
      <c r="AB265" s="281"/>
      <c r="AC265" s="281"/>
    </row>
  </sheetData>
  <autoFilter ref="A3:AC104" xr:uid="{12822729-B04E-4A34-B197-434989B11FF8}"/>
  <phoneticPr fontId="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05A02-5B49-4B83-9A95-256324136F46}">
  <dimension ref="A1:B16"/>
  <sheetViews>
    <sheetView workbookViewId="0">
      <selection activeCell="B9" sqref="B9"/>
    </sheetView>
  </sheetViews>
  <sheetFormatPr defaultRowHeight="14.5" x14ac:dyDescent="0.35"/>
  <cols>
    <col min="1" max="1" width="8.81640625" style="16"/>
    <col min="2" max="2" width="126.81640625" bestFit="1" customWidth="1"/>
  </cols>
  <sheetData>
    <row r="1" spans="1:2" x14ac:dyDescent="0.35">
      <c r="A1" s="112" t="s">
        <v>168</v>
      </c>
      <c r="B1" s="108" t="s">
        <v>169</v>
      </c>
    </row>
    <row r="2" spans="1:2" x14ac:dyDescent="0.35">
      <c r="A2" s="113">
        <v>1</v>
      </c>
      <c r="B2" s="57" t="s">
        <v>170</v>
      </c>
    </row>
    <row r="3" spans="1:2" x14ac:dyDescent="0.35">
      <c r="A3" s="113">
        <v>2</v>
      </c>
      <c r="B3" s="57" t="s">
        <v>171</v>
      </c>
    </row>
    <row r="4" spans="1:2" x14ac:dyDescent="0.35">
      <c r="A4" s="113">
        <v>3</v>
      </c>
      <c r="B4" s="57" t="s">
        <v>172</v>
      </c>
    </row>
    <row r="5" spans="1:2" x14ac:dyDescent="0.35">
      <c r="A5" s="113">
        <v>4</v>
      </c>
      <c r="B5" s="57" t="s">
        <v>173</v>
      </c>
    </row>
    <row r="6" spans="1:2" x14ac:dyDescent="0.35">
      <c r="A6" s="113">
        <v>5</v>
      </c>
      <c r="B6" s="57" t="s">
        <v>174</v>
      </c>
    </row>
    <row r="7" spans="1:2" x14ac:dyDescent="0.35">
      <c r="A7" s="113">
        <v>6</v>
      </c>
      <c r="B7" s="57" t="s">
        <v>175</v>
      </c>
    </row>
    <row r="8" spans="1:2" x14ac:dyDescent="0.35">
      <c r="A8" s="113">
        <v>7</v>
      </c>
      <c r="B8" s="57" t="s">
        <v>176</v>
      </c>
    </row>
    <row r="9" spans="1:2" x14ac:dyDescent="0.35">
      <c r="A9" s="113">
        <v>8</v>
      </c>
      <c r="B9" s="57" t="s">
        <v>177</v>
      </c>
    </row>
    <row r="10" spans="1:2" x14ac:dyDescent="0.35">
      <c r="A10" s="113">
        <v>9</v>
      </c>
      <c r="B10" s="57"/>
    </row>
    <row r="11" spans="1:2" x14ac:dyDescent="0.35">
      <c r="A11" s="57"/>
      <c r="B11" s="57"/>
    </row>
    <row r="12" spans="1:2" x14ac:dyDescent="0.35">
      <c r="A12" s="57"/>
      <c r="B12" s="57"/>
    </row>
    <row r="13" spans="1:2" x14ac:dyDescent="0.35">
      <c r="A13" s="57"/>
      <c r="B13" s="57"/>
    </row>
    <row r="14" spans="1:2" x14ac:dyDescent="0.35">
      <c r="A14" s="57"/>
      <c r="B14" s="57"/>
    </row>
    <row r="15" spans="1:2" x14ac:dyDescent="0.35">
      <c r="A15" s="57"/>
      <c r="B15" s="57"/>
    </row>
    <row r="16" spans="1:2" x14ac:dyDescent="0.35">
      <c r="A16" s="57"/>
      <c r="B16" s="5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306B9-9BA4-45F5-B76B-EA067F71DA0B}">
  <dimension ref="A1:F32"/>
  <sheetViews>
    <sheetView topLeftCell="A7" workbookViewId="0">
      <selection activeCell="F11" sqref="F11:F20"/>
    </sheetView>
  </sheetViews>
  <sheetFormatPr defaultRowHeight="14.5" x14ac:dyDescent="0.35"/>
  <cols>
    <col min="1" max="1" width="35.1796875" customWidth="1"/>
    <col min="2" max="2" width="25.81640625" bestFit="1" customWidth="1"/>
    <col min="3" max="3" width="31.81640625" bestFit="1" customWidth="1"/>
    <col min="4" max="4" width="27.1796875" bestFit="1" customWidth="1"/>
  </cols>
  <sheetData>
    <row r="1" spans="1:6" x14ac:dyDescent="0.35">
      <c r="A1" s="116" t="s">
        <v>178</v>
      </c>
    </row>
    <row r="2" spans="1:6" x14ac:dyDescent="0.35">
      <c r="A2" s="110" t="s">
        <v>179</v>
      </c>
      <c r="B2" s="109" t="s">
        <v>28</v>
      </c>
      <c r="C2" s="109" t="s">
        <v>180</v>
      </c>
      <c r="D2" s="109" t="s">
        <v>30</v>
      </c>
    </row>
    <row r="3" spans="1:6" x14ac:dyDescent="0.35">
      <c r="A3" s="111" t="s">
        <v>181</v>
      </c>
      <c r="B3" s="57" t="s">
        <v>182</v>
      </c>
      <c r="C3" s="57" t="s">
        <v>183</v>
      </c>
      <c r="D3" s="57" t="s">
        <v>184</v>
      </c>
    </row>
    <row r="4" spans="1:6" x14ac:dyDescent="0.35">
      <c r="A4" s="111" t="s">
        <v>185</v>
      </c>
      <c r="B4" s="57" t="s">
        <v>186</v>
      </c>
      <c r="C4" s="57" t="s">
        <v>187</v>
      </c>
      <c r="D4" s="57" t="s">
        <v>188</v>
      </c>
    </row>
    <row r="5" spans="1:6" x14ac:dyDescent="0.35">
      <c r="A5" s="111" t="s">
        <v>189</v>
      </c>
      <c r="B5" s="57" t="s">
        <v>190</v>
      </c>
      <c r="C5" s="57" t="s">
        <v>191</v>
      </c>
      <c r="D5" s="57" t="s">
        <v>192</v>
      </c>
    </row>
    <row r="6" spans="1:6" x14ac:dyDescent="0.35">
      <c r="A6" s="111" t="s">
        <v>193</v>
      </c>
      <c r="B6" s="57" t="s">
        <v>194</v>
      </c>
      <c r="C6" s="57" t="s">
        <v>195</v>
      </c>
      <c r="D6" s="57" t="s">
        <v>196</v>
      </c>
    </row>
    <row r="7" spans="1:6" x14ac:dyDescent="0.35">
      <c r="A7" s="111" t="s">
        <v>197</v>
      </c>
      <c r="B7" s="57" t="s">
        <v>198</v>
      </c>
      <c r="C7" s="57" t="s">
        <v>199</v>
      </c>
      <c r="D7" s="57" t="s">
        <v>200</v>
      </c>
    </row>
    <row r="9" spans="1:6" x14ac:dyDescent="0.35">
      <c r="A9" s="116" t="s">
        <v>145</v>
      </c>
    </row>
    <row r="10" spans="1:6" x14ac:dyDescent="0.35">
      <c r="A10" s="110" t="s">
        <v>201</v>
      </c>
      <c r="B10" s="109" t="s">
        <v>202</v>
      </c>
      <c r="C10" s="109" t="s">
        <v>203</v>
      </c>
      <c r="D10" s="109" t="s">
        <v>204</v>
      </c>
    </row>
    <row r="11" spans="1:6" x14ac:dyDescent="0.35">
      <c r="A11" s="114" t="s">
        <v>205</v>
      </c>
      <c r="B11" s="115" t="s">
        <v>206</v>
      </c>
      <c r="C11" s="115" t="s">
        <v>207</v>
      </c>
      <c r="D11" s="115" t="s">
        <v>208</v>
      </c>
      <c r="F11" t="str">
        <f>_xlfn.CONCAT(A11," '",D11,"'")</f>
        <v># of Tables/Joins  '5 to 10'</v>
      </c>
    </row>
    <row r="12" spans="1:6" x14ac:dyDescent="0.35">
      <c r="A12" s="114" t="s">
        <v>209</v>
      </c>
      <c r="B12" s="115" t="s">
        <v>210</v>
      </c>
      <c r="C12" s="115" t="s">
        <v>211</v>
      </c>
      <c r="D12" s="115" t="s">
        <v>212</v>
      </c>
      <c r="F12" t="str">
        <f t="shared" ref="F12:F20" si="0">_xlfn.CONCAT(A12," '",D12,"'")</f>
        <v>No Of Fields per table '30 to 50 '</v>
      </c>
    </row>
    <row r="13" spans="1:6" x14ac:dyDescent="0.35">
      <c r="A13" s="114" t="s">
        <v>213</v>
      </c>
      <c r="B13" s="115" t="s">
        <v>214</v>
      </c>
      <c r="C13" s="115" t="s">
        <v>215</v>
      </c>
      <c r="D13" s="115" t="s">
        <v>216</v>
      </c>
      <c r="F13" t="str">
        <f t="shared" si="0"/>
        <v>Avg. Data Size  '&gt;2M &lt;= 10M '</v>
      </c>
    </row>
    <row r="14" spans="1:6" x14ac:dyDescent="0.35">
      <c r="A14" s="114" t="s">
        <v>217</v>
      </c>
      <c r="B14" s="115" t="s">
        <v>218</v>
      </c>
      <c r="C14" s="115" t="s">
        <v>218</v>
      </c>
      <c r="D14" s="115" t="s">
        <v>219</v>
      </c>
      <c r="F14" t="str">
        <f t="shared" si="0"/>
        <v>Use of Views and Stored Procedures  '&lt;=5'</v>
      </c>
    </row>
    <row r="15" spans="1:6" x14ac:dyDescent="0.35">
      <c r="A15" s="114" t="s">
        <v>220</v>
      </c>
      <c r="B15" s="115">
        <v>1</v>
      </c>
      <c r="C15" s="115" t="s">
        <v>221</v>
      </c>
      <c r="D15" s="115" t="s">
        <v>207</v>
      </c>
      <c r="F15" t="str">
        <f t="shared" si="0"/>
        <v>Custom SQL Script '3 to 5'</v>
      </c>
    </row>
    <row r="16" spans="1:6" x14ac:dyDescent="0.35">
      <c r="A16" s="114" t="s">
        <v>222</v>
      </c>
      <c r="B16" s="115">
        <v>1</v>
      </c>
      <c r="C16" s="115" t="s">
        <v>223</v>
      </c>
      <c r="D16" s="115" t="s">
        <v>224</v>
      </c>
      <c r="F16" t="str">
        <f t="shared" si="0"/>
        <v>Number of Data Sources '3 to 6'</v>
      </c>
    </row>
    <row r="17" spans="1:6" ht="26.5" x14ac:dyDescent="0.35">
      <c r="A17" s="114" t="s">
        <v>225</v>
      </c>
      <c r="B17" s="115" t="s">
        <v>219</v>
      </c>
      <c r="C17" s="115" t="s">
        <v>208</v>
      </c>
      <c r="D17" s="115" t="s">
        <v>226</v>
      </c>
      <c r="F17" t="str">
        <f t="shared" si="0"/>
        <v>Basic data conversion (Format, datetime conversion, currency, string operation etc…) '11 to 15 '</v>
      </c>
    </row>
    <row r="18" spans="1:6" x14ac:dyDescent="0.35">
      <c r="A18" s="114" t="s">
        <v>227</v>
      </c>
      <c r="B18" s="115" t="s">
        <v>228</v>
      </c>
      <c r="C18" s="115" t="s">
        <v>229</v>
      </c>
      <c r="D18" s="115" t="s">
        <v>208</v>
      </c>
      <c r="F18" t="str">
        <f t="shared" si="0"/>
        <v>No of KPI's  '5 to 10'</v>
      </c>
    </row>
    <row r="19" spans="1:6" x14ac:dyDescent="0.35">
      <c r="A19" s="114" t="s">
        <v>230</v>
      </c>
      <c r="B19" s="115" t="s">
        <v>218</v>
      </c>
      <c r="C19" s="115" t="s">
        <v>218</v>
      </c>
      <c r="D19" s="115" t="s">
        <v>231</v>
      </c>
      <c r="F19" t="str">
        <f t="shared" si="0"/>
        <v>No aggregated awareness/Index awareness '&lt; 2'</v>
      </c>
    </row>
    <row r="20" spans="1:6" x14ac:dyDescent="0.35">
      <c r="A20" s="114" t="s">
        <v>232</v>
      </c>
      <c r="B20" s="115" t="s">
        <v>233</v>
      </c>
      <c r="C20" s="115" t="s">
        <v>234</v>
      </c>
      <c r="D20" s="115" t="s">
        <v>235</v>
      </c>
      <c r="F20" t="str">
        <f t="shared" si="0"/>
        <v>#Prompts/runtime parameter '6 to 10 '</v>
      </c>
    </row>
    <row r="22" spans="1:6" x14ac:dyDescent="0.35">
      <c r="A22" s="110" t="s">
        <v>236</v>
      </c>
      <c r="B22" s="110" t="s">
        <v>202</v>
      </c>
      <c r="C22" s="110" t="s">
        <v>203</v>
      </c>
      <c r="D22" s="110" t="s">
        <v>204</v>
      </c>
    </row>
    <row r="23" spans="1:6" x14ac:dyDescent="0.35">
      <c r="A23" s="114" t="s">
        <v>237</v>
      </c>
      <c r="B23" s="115" t="s">
        <v>231</v>
      </c>
      <c r="C23" s="115" t="s">
        <v>238</v>
      </c>
      <c r="D23" s="115" t="s">
        <v>239</v>
      </c>
    </row>
    <row r="24" spans="1:6" x14ac:dyDescent="0.35">
      <c r="A24" s="114" t="s">
        <v>240</v>
      </c>
      <c r="B24" s="115" t="s">
        <v>241</v>
      </c>
      <c r="C24" s="115" t="s">
        <v>242</v>
      </c>
      <c r="D24" s="115" t="s">
        <v>243</v>
      </c>
    </row>
    <row r="25" spans="1:6" x14ac:dyDescent="0.35">
      <c r="A25" s="114" t="s">
        <v>213</v>
      </c>
      <c r="B25" s="115" t="s">
        <v>214</v>
      </c>
      <c r="C25" s="115" t="s">
        <v>215</v>
      </c>
      <c r="D25" s="115" t="s">
        <v>216</v>
      </c>
    </row>
    <row r="26" spans="1:6" x14ac:dyDescent="0.35">
      <c r="A26" s="114" t="s">
        <v>244</v>
      </c>
      <c r="B26" s="115" t="s">
        <v>245</v>
      </c>
      <c r="C26" s="115" t="s">
        <v>246</v>
      </c>
      <c r="D26" s="115" t="s">
        <v>247</v>
      </c>
    </row>
    <row r="27" spans="1:6" x14ac:dyDescent="0.35">
      <c r="A27" s="114" t="s">
        <v>220</v>
      </c>
      <c r="B27" s="115" t="s">
        <v>218</v>
      </c>
      <c r="C27" s="115" t="s">
        <v>218</v>
      </c>
      <c r="D27" s="115" t="s">
        <v>233</v>
      </c>
    </row>
    <row r="28" spans="1:6" x14ac:dyDescent="0.35">
      <c r="A28" s="114" t="s">
        <v>222</v>
      </c>
      <c r="B28" s="115" t="s">
        <v>218</v>
      </c>
      <c r="C28" s="115" t="s">
        <v>218</v>
      </c>
      <c r="D28" s="115" t="s">
        <v>218</v>
      </c>
    </row>
    <row r="29" spans="1:6" ht="26.5" x14ac:dyDescent="0.35">
      <c r="A29" s="114" t="s">
        <v>248</v>
      </c>
      <c r="B29" s="115" t="s">
        <v>219</v>
      </c>
      <c r="C29" s="115" t="s">
        <v>208</v>
      </c>
      <c r="D29" s="115" t="s">
        <v>226</v>
      </c>
    </row>
    <row r="30" spans="1:6" x14ac:dyDescent="0.35">
      <c r="A30" s="114" t="s">
        <v>227</v>
      </c>
      <c r="B30" s="115" t="s">
        <v>228</v>
      </c>
      <c r="C30" s="115" t="s">
        <v>229</v>
      </c>
      <c r="D30" s="115" t="s">
        <v>208</v>
      </c>
    </row>
    <row r="31" spans="1:6" x14ac:dyDescent="0.35">
      <c r="A31" s="114" t="s">
        <v>249</v>
      </c>
      <c r="B31" s="115" t="s">
        <v>250</v>
      </c>
      <c r="C31" s="115" t="s">
        <v>251</v>
      </c>
      <c r="D31" s="115" t="s">
        <v>252</v>
      </c>
    </row>
    <row r="32" spans="1:6" x14ac:dyDescent="0.35">
      <c r="A32" s="114" t="s">
        <v>232</v>
      </c>
      <c r="B32" s="115" t="s">
        <v>233</v>
      </c>
      <c r="C32" s="115" t="s">
        <v>234</v>
      </c>
      <c r="D32" s="115" t="s">
        <v>235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B3BF-8146-45CD-9D97-7AEB7E15453F}">
  <dimension ref="A1:P42"/>
  <sheetViews>
    <sheetView zoomScale="70" zoomScaleNormal="70" workbookViewId="0">
      <selection activeCell="C25" sqref="C25"/>
    </sheetView>
  </sheetViews>
  <sheetFormatPr defaultRowHeight="14.5" x14ac:dyDescent="0.35"/>
  <cols>
    <col min="1" max="1" width="19" customWidth="1"/>
    <col min="2" max="2" width="10.453125" bestFit="1" customWidth="1"/>
    <col min="3" max="3" width="50.26953125" customWidth="1"/>
    <col min="4" max="4" width="38.08984375" bestFit="1" customWidth="1"/>
    <col min="5" max="5" width="70.81640625" customWidth="1"/>
    <col min="6" max="6" width="11.1796875" customWidth="1"/>
    <col min="7" max="7" width="5.81640625" bestFit="1" customWidth="1"/>
    <col min="8" max="8" width="11.1796875" bestFit="1" customWidth="1"/>
    <col min="9" max="9" width="9.453125" bestFit="1" customWidth="1"/>
    <col min="10" max="10" width="6.81640625" bestFit="1" customWidth="1"/>
    <col min="11" max="11" width="13.1796875" customWidth="1"/>
    <col min="12" max="12" width="17" bestFit="1" customWidth="1"/>
    <col min="13" max="13" width="16.453125" customWidth="1"/>
    <col min="14" max="14" width="14.453125" bestFit="1" customWidth="1"/>
    <col min="15" max="15" width="137.81640625" bestFit="1" customWidth="1"/>
  </cols>
  <sheetData>
    <row r="1" spans="1:16" ht="15.5" x14ac:dyDescent="0.35">
      <c r="A1" s="189" t="s">
        <v>0</v>
      </c>
      <c r="B1" s="190" t="s">
        <v>1</v>
      </c>
      <c r="C1" s="189" t="s">
        <v>2</v>
      </c>
      <c r="D1" s="271" t="s">
        <v>3</v>
      </c>
    </row>
    <row r="2" spans="1:16" x14ac:dyDescent="0.35">
      <c r="A2" s="57" t="s">
        <v>4</v>
      </c>
      <c r="B2" s="58">
        <f>($B$5/55)*(100*C2)</f>
        <v>3526.8517171717162</v>
      </c>
      <c r="C2" s="101">
        <v>0.1</v>
      </c>
    </row>
    <row r="3" spans="1:16" ht="43.5" x14ac:dyDescent="0.35">
      <c r="A3" s="60" t="s">
        <v>5</v>
      </c>
      <c r="B3" s="58">
        <f>($B$5/55)*(100*C3)</f>
        <v>1763.4258585858581</v>
      </c>
      <c r="C3" s="101">
        <v>0.05</v>
      </c>
      <c r="D3" t="s">
        <v>6</v>
      </c>
      <c r="E3" t="s">
        <v>7</v>
      </c>
    </row>
    <row r="4" spans="1:16" x14ac:dyDescent="0.35">
      <c r="A4" s="60" t="s">
        <v>8</v>
      </c>
      <c r="B4" s="58">
        <f>($B$5/55)*(100*C4)</f>
        <v>1587.0832727272723</v>
      </c>
      <c r="C4" s="101">
        <v>4.4999999999999998E-2</v>
      </c>
      <c r="D4" t="s">
        <v>6</v>
      </c>
      <c r="E4" t="s">
        <v>9</v>
      </c>
    </row>
    <row r="5" spans="1:16" x14ac:dyDescent="0.35">
      <c r="A5" s="57" t="s">
        <v>10</v>
      </c>
      <c r="B5" s="272">
        <f>SUM(N16:N38)</f>
        <v>19397.68444444444</v>
      </c>
      <c r="C5" s="101">
        <v>0.55000000000000004</v>
      </c>
    </row>
    <row r="6" spans="1:16" x14ac:dyDescent="0.35">
      <c r="A6" s="57" t="s">
        <v>11</v>
      </c>
      <c r="B6" s="58">
        <f>($B$5/55)*(100*C6)</f>
        <v>3632.6572686868672</v>
      </c>
      <c r="C6" s="274">
        <v>0.10299999999999999</v>
      </c>
      <c r="D6" t="s">
        <v>352</v>
      </c>
      <c r="E6" t="s">
        <v>12</v>
      </c>
    </row>
    <row r="7" spans="1:16" x14ac:dyDescent="0.35">
      <c r="A7" s="57" t="s">
        <v>13</v>
      </c>
      <c r="B7" s="273">
        <v>2715</v>
      </c>
      <c r="C7" s="275">
        <v>7.6999999999999999E-2</v>
      </c>
      <c r="D7" s="332" t="s">
        <v>472</v>
      </c>
    </row>
    <row r="8" spans="1:16" x14ac:dyDescent="0.35">
      <c r="A8" s="57" t="s">
        <v>14</v>
      </c>
      <c r="B8" s="58">
        <f>($B$5/55)*(100*C8)</f>
        <v>1587.0832727272723</v>
      </c>
      <c r="C8" s="101">
        <v>4.4999999999999998E-2</v>
      </c>
    </row>
    <row r="9" spans="1:16" x14ac:dyDescent="0.35">
      <c r="A9" s="57" t="s">
        <v>15</v>
      </c>
      <c r="B9" s="58">
        <f>($B$5/55)*(100*C9)</f>
        <v>1058.0555151515148</v>
      </c>
      <c r="C9" s="101">
        <v>0.03</v>
      </c>
      <c r="D9" t="s">
        <v>16</v>
      </c>
      <c r="F9" s="97">
        <f>B11/(21*21)</f>
        <v>79.972429363934111</v>
      </c>
    </row>
    <row r="10" spans="1:16" x14ac:dyDescent="0.35">
      <c r="A10" s="57" t="s">
        <v>17</v>
      </c>
      <c r="B10" s="58">
        <v>0</v>
      </c>
      <c r="C10" s="270" t="s">
        <v>353</v>
      </c>
    </row>
    <row r="11" spans="1:16" ht="26" x14ac:dyDescent="0.35">
      <c r="A11" s="63" t="s">
        <v>18</v>
      </c>
      <c r="B11" s="385">
        <f>SUM(B2:B10)</f>
        <v>35267.841349494942</v>
      </c>
      <c r="C11" s="385"/>
      <c r="D11" s="268"/>
    </row>
    <row r="13" spans="1:16" ht="15" thickBot="1" x14ac:dyDescent="0.4">
      <c r="C13" s="269"/>
    </row>
    <row r="14" spans="1:16" ht="15" thickBot="1" x14ac:dyDescent="0.4">
      <c r="F14" s="386" t="s">
        <v>19</v>
      </c>
      <c r="G14" s="387"/>
      <c r="H14" s="388"/>
      <c r="I14" s="389" t="s">
        <v>20</v>
      </c>
      <c r="J14" s="390"/>
      <c r="K14" s="391"/>
      <c r="L14" s="392" t="s">
        <v>21</v>
      </c>
      <c r="M14" s="394" t="s">
        <v>458</v>
      </c>
      <c r="N14" s="396" t="s">
        <v>22</v>
      </c>
      <c r="O14" s="380" t="s">
        <v>3</v>
      </c>
    </row>
    <row r="15" spans="1:16" ht="15" thickBot="1" x14ac:dyDescent="0.4">
      <c r="A15" s="42" t="s">
        <v>23</v>
      </c>
      <c r="B15" s="42" t="s">
        <v>24</v>
      </c>
      <c r="C15" s="32" t="s">
        <v>25</v>
      </c>
      <c r="D15" s="38" t="s">
        <v>26</v>
      </c>
      <c r="E15" s="33" t="s">
        <v>27</v>
      </c>
      <c r="F15" s="46" t="s">
        <v>28</v>
      </c>
      <c r="G15" s="47" t="s">
        <v>29</v>
      </c>
      <c r="H15" s="48" t="s">
        <v>30</v>
      </c>
      <c r="I15" s="49" t="s">
        <v>28</v>
      </c>
      <c r="J15" s="50" t="s">
        <v>29</v>
      </c>
      <c r="K15" s="51" t="s">
        <v>30</v>
      </c>
      <c r="L15" s="393"/>
      <c r="M15" s="395"/>
      <c r="N15" s="397"/>
      <c r="O15" s="381"/>
    </row>
    <row r="16" spans="1:16" x14ac:dyDescent="0.35">
      <c r="A16" s="67" t="s">
        <v>31</v>
      </c>
      <c r="B16" s="67" t="s">
        <v>32</v>
      </c>
      <c r="C16" s="68" t="s">
        <v>33</v>
      </c>
      <c r="D16" s="69">
        <v>15724</v>
      </c>
      <c r="E16" s="78" t="s">
        <v>34</v>
      </c>
      <c r="F16" s="107">
        <v>0.6</v>
      </c>
      <c r="G16" s="80">
        <v>0.3</v>
      </c>
      <c r="H16" s="81">
        <v>0.1</v>
      </c>
      <c r="I16" s="72">
        <v>0.5</v>
      </c>
      <c r="J16" s="73">
        <v>1.5</v>
      </c>
      <c r="K16" s="73">
        <v>2</v>
      </c>
      <c r="L16" s="74">
        <f>(D16*F16*I16+D16*G16*J16+D16*H16*K16)/9</f>
        <v>1659.7555555555555</v>
      </c>
      <c r="M16" s="98">
        <v>0.7</v>
      </c>
      <c r="N16" s="74">
        <f t="shared" ref="N16:N17" si="0">L16*(1-M16)</f>
        <v>497.92666666666673</v>
      </c>
      <c r="O16" s="353" t="s">
        <v>459</v>
      </c>
      <c r="P16">
        <f>N16/D16</f>
        <v>3.1666666666666669E-2</v>
      </c>
    </row>
    <row r="17" spans="1:16" x14ac:dyDescent="0.35">
      <c r="A17" s="75" t="s">
        <v>31</v>
      </c>
      <c r="B17" s="75" t="s">
        <v>32</v>
      </c>
      <c r="C17" s="76" t="s">
        <v>35</v>
      </c>
      <c r="D17" s="77">
        <v>25992</v>
      </c>
      <c r="E17" s="78" t="s">
        <v>36</v>
      </c>
      <c r="F17" s="106">
        <v>0.5</v>
      </c>
      <c r="G17" s="70">
        <v>0.4</v>
      </c>
      <c r="H17" s="71">
        <v>0.1</v>
      </c>
      <c r="I17" s="72">
        <v>1</v>
      </c>
      <c r="J17" s="73">
        <v>2</v>
      </c>
      <c r="K17" s="73">
        <v>3</v>
      </c>
      <c r="L17" s="66">
        <f>(D17*F17*I17+D17*G17*J17+D17*H17*K17)/9</f>
        <v>4620.8</v>
      </c>
      <c r="M17" s="99">
        <v>0.5</v>
      </c>
      <c r="N17" s="66">
        <f t="shared" si="0"/>
        <v>2310.4</v>
      </c>
      <c r="O17" s="354" t="s">
        <v>460</v>
      </c>
      <c r="P17">
        <f t="shared" ref="P17:P33" si="1">N17/D17</f>
        <v>8.8888888888888892E-2</v>
      </c>
    </row>
    <row r="18" spans="1:16" x14ac:dyDescent="0.35">
      <c r="A18" s="151" t="s">
        <v>31</v>
      </c>
      <c r="B18" s="151" t="s">
        <v>32</v>
      </c>
      <c r="C18" s="152" t="s">
        <v>37</v>
      </c>
      <c r="D18" s="153">
        <v>4052</v>
      </c>
      <c r="E18" s="154" t="s">
        <v>38</v>
      </c>
      <c r="F18" s="155">
        <v>0.3</v>
      </c>
      <c r="G18" s="156">
        <v>0.4</v>
      </c>
      <c r="H18" s="157">
        <v>0.3</v>
      </c>
      <c r="I18" s="158">
        <v>8</v>
      </c>
      <c r="J18" s="159">
        <v>12</v>
      </c>
      <c r="K18" s="159">
        <v>18</v>
      </c>
      <c r="L18" s="160">
        <f t="shared" ref="L18:L25" si="2">(D18*F18*I18+D18*G18*J18+D18*H18*K18)/9</f>
        <v>5672.7999999999993</v>
      </c>
      <c r="M18" s="161">
        <v>0.1</v>
      </c>
      <c r="N18" s="160">
        <f>L18*(1-M18)</f>
        <v>5105.5199999999995</v>
      </c>
      <c r="O18" s="354" t="s">
        <v>461</v>
      </c>
      <c r="P18">
        <f t="shared" si="1"/>
        <v>1.2599999999999998</v>
      </c>
    </row>
    <row r="19" spans="1:16" x14ac:dyDescent="0.35">
      <c r="A19" s="75" t="s">
        <v>31</v>
      </c>
      <c r="B19" s="75" t="s">
        <v>32</v>
      </c>
      <c r="C19" s="118" t="s">
        <v>39</v>
      </c>
      <c r="D19" s="79">
        <v>2148</v>
      </c>
      <c r="E19" s="78" t="s">
        <v>40</v>
      </c>
      <c r="F19" s="106">
        <v>0.3</v>
      </c>
      <c r="G19" s="70">
        <v>0.4</v>
      </c>
      <c r="H19" s="71">
        <v>0.3</v>
      </c>
      <c r="I19" s="72">
        <v>8</v>
      </c>
      <c r="J19" s="73">
        <v>16</v>
      </c>
      <c r="K19" s="73">
        <v>24</v>
      </c>
      <c r="L19" s="66">
        <f t="shared" si="2"/>
        <v>3818.6666666666665</v>
      </c>
      <c r="M19" s="99">
        <v>0.1</v>
      </c>
      <c r="N19" s="66">
        <f t="shared" ref="N19:N25" si="3">L19*(1-M19)</f>
        <v>3436.7999999999997</v>
      </c>
      <c r="O19" s="354" t="s">
        <v>462</v>
      </c>
      <c r="P19">
        <f t="shared" si="1"/>
        <v>1.5999999999999999</v>
      </c>
    </row>
    <row r="20" spans="1:16" x14ac:dyDescent="0.35">
      <c r="A20" s="75" t="s">
        <v>31</v>
      </c>
      <c r="B20" s="75" t="s">
        <v>32</v>
      </c>
      <c r="C20" s="76" t="s">
        <v>41</v>
      </c>
      <c r="D20" s="79">
        <v>1005</v>
      </c>
      <c r="E20" s="78" t="s">
        <v>40</v>
      </c>
      <c r="F20" s="106">
        <v>0.6</v>
      </c>
      <c r="G20" s="70">
        <v>0.3</v>
      </c>
      <c r="H20" s="71">
        <v>0.1</v>
      </c>
      <c r="I20" s="72">
        <v>2</v>
      </c>
      <c r="J20" s="73">
        <v>5</v>
      </c>
      <c r="K20" s="73">
        <v>8</v>
      </c>
      <c r="L20" s="66">
        <f t="shared" si="2"/>
        <v>390.83333333333331</v>
      </c>
      <c r="M20" s="99">
        <v>0.5</v>
      </c>
      <c r="N20" s="66">
        <f t="shared" si="3"/>
        <v>195.41666666666666</v>
      </c>
      <c r="O20" s="354" t="s">
        <v>460</v>
      </c>
      <c r="P20">
        <f t="shared" si="1"/>
        <v>0.19444444444444445</v>
      </c>
    </row>
    <row r="21" spans="1:16" x14ac:dyDescent="0.35">
      <c r="A21" s="75" t="s">
        <v>31</v>
      </c>
      <c r="B21" s="75" t="s">
        <v>32</v>
      </c>
      <c r="C21" s="76" t="s">
        <v>42</v>
      </c>
      <c r="D21" s="79">
        <v>394</v>
      </c>
      <c r="E21" s="78" t="s">
        <v>40</v>
      </c>
      <c r="F21" s="106">
        <v>0.3</v>
      </c>
      <c r="G21" s="70">
        <v>0.4</v>
      </c>
      <c r="H21" s="71">
        <v>0.3</v>
      </c>
      <c r="I21" s="72">
        <v>16</v>
      </c>
      <c r="J21" s="73">
        <v>24</v>
      </c>
      <c r="K21" s="73">
        <v>32</v>
      </c>
      <c r="L21" s="66">
        <f t="shared" si="2"/>
        <v>1050.6666666666667</v>
      </c>
      <c r="M21" s="99">
        <v>0.7</v>
      </c>
      <c r="N21" s="66">
        <f t="shared" si="3"/>
        <v>315.20000000000005</v>
      </c>
      <c r="O21" s="354" t="s">
        <v>463</v>
      </c>
      <c r="P21">
        <f t="shared" si="1"/>
        <v>0.80000000000000016</v>
      </c>
    </row>
    <row r="22" spans="1:16" x14ac:dyDescent="0.35">
      <c r="A22" s="75" t="s">
        <v>31</v>
      </c>
      <c r="B22" s="75" t="s">
        <v>32</v>
      </c>
      <c r="C22" s="76" t="s">
        <v>43</v>
      </c>
      <c r="D22" s="79">
        <v>50</v>
      </c>
      <c r="E22" s="78" t="s">
        <v>44</v>
      </c>
      <c r="F22" s="106">
        <v>0.3</v>
      </c>
      <c r="G22" s="70">
        <v>0.4</v>
      </c>
      <c r="H22" s="71">
        <v>0.3</v>
      </c>
      <c r="I22" s="72">
        <v>8</v>
      </c>
      <c r="J22" s="73">
        <v>16</v>
      </c>
      <c r="K22" s="73">
        <v>24</v>
      </c>
      <c r="L22" s="66">
        <f t="shared" si="2"/>
        <v>88.888888888888886</v>
      </c>
      <c r="M22" s="99">
        <v>0.7</v>
      </c>
      <c r="N22" s="66">
        <f t="shared" si="3"/>
        <v>26.666666666666671</v>
      </c>
      <c r="O22" s="354" t="s">
        <v>464</v>
      </c>
      <c r="P22">
        <f t="shared" si="1"/>
        <v>0.53333333333333344</v>
      </c>
    </row>
    <row r="23" spans="1:16" x14ac:dyDescent="0.35">
      <c r="A23" s="75" t="s">
        <v>31</v>
      </c>
      <c r="B23" s="75" t="s">
        <v>32</v>
      </c>
      <c r="C23" s="104" t="s">
        <v>45</v>
      </c>
      <c r="D23" s="105">
        <v>663</v>
      </c>
      <c r="E23" s="78" t="s">
        <v>46</v>
      </c>
      <c r="F23" s="106">
        <v>0.3</v>
      </c>
      <c r="G23" s="70">
        <v>0.4</v>
      </c>
      <c r="H23" s="71">
        <v>0.3</v>
      </c>
      <c r="I23" s="72">
        <v>12</v>
      </c>
      <c r="J23" s="73">
        <v>16</v>
      </c>
      <c r="K23" s="73">
        <v>32</v>
      </c>
      <c r="L23" s="66">
        <f t="shared" si="2"/>
        <v>1443.8666666666666</v>
      </c>
      <c r="M23" s="99">
        <v>0.35</v>
      </c>
      <c r="N23" s="66">
        <f t="shared" si="3"/>
        <v>938.51333333333332</v>
      </c>
      <c r="O23" s="354" t="s">
        <v>465</v>
      </c>
      <c r="P23">
        <f t="shared" si="1"/>
        <v>1.4155555555555555</v>
      </c>
    </row>
    <row r="24" spans="1:16" x14ac:dyDescent="0.35">
      <c r="A24" s="75" t="s">
        <v>31</v>
      </c>
      <c r="B24" s="75" t="s">
        <v>32</v>
      </c>
      <c r="C24" s="104" t="s">
        <v>47</v>
      </c>
      <c r="D24" s="105">
        <v>1</v>
      </c>
      <c r="E24" s="78" t="s">
        <v>466</v>
      </c>
      <c r="F24" s="106">
        <v>0</v>
      </c>
      <c r="G24" s="70">
        <v>1</v>
      </c>
      <c r="H24" s="71">
        <v>0</v>
      </c>
      <c r="I24" s="72">
        <v>40</v>
      </c>
      <c r="J24" s="73">
        <v>80</v>
      </c>
      <c r="K24" s="73">
        <v>100</v>
      </c>
      <c r="L24" s="66">
        <f t="shared" si="2"/>
        <v>8.8888888888888893</v>
      </c>
      <c r="M24" s="99">
        <v>0</v>
      </c>
      <c r="N24" s="66">
        <f t="shared" si="3"/>
        <v>8.8888888888888893</v>
      </c>
      <c r="O24" s="354" t="s">
        <v>456</v>
      </c>
      <c r="P24">
        <f t="shared" si="1"/>
        <v>8.8888888888888893</v>
      </c>
    </row>
    <row r="25" spans="1:16" ht="15" thickBot="1" x14ac:dyDescent="0.4">
      <c r="A25" s="75" t="s">
        <v>31</v>
      </c>
      <c r="B25" s="75" t="s">
        <v>32</v>
      </c>
      <c r="C25" s="76" t="s">
        <v>48</v>
      </c>
      <c r="D25" s="79">
        <v>6039</v>
      </c>
      <c r="E25" s="78" t="s">
        <v>49</v>
      </c>
      <c r="F25" s="106">
        <v>0.3</v>
      </c>
      <c r="G25" s="70">
        <v>0.4</v>
      </c>
      <c r="H25" s="71">
        <v>0.3</v>
      </c>
      <c r="I25" s="72">
        <v>8</v>
      </c>
      <c r="J25" s="73">
        <v>16</v>
      </c>
      <c r="K25" s="73">
        <v>24</v>
      </c>
      <c r="L25" s="66">
        <f t="shared" si="2"/>
        <v>10736</v>
      </c>
      <c r="M25" s="100">
        <v>0.5</v>
      </c>
      <c r="N25" s="66">
        <f t="shared" si="3"/>
        <v>5368</v>
      </c>
      <c r="O25" s="354" t="s">
        <v>467</v>
      </c>
      <c r="P25">
        <f t="shared" si="1"/>
        <v>0.88888888888888884</v>
      </c>
    </row>
    <row r="26" spans="1:16" x14ac:dyDescent="0.35">
      <c r="A26" s="67" t="s">
        <v>31</v>
      </c>
      <c r="B26" s="103" t="s">
        <v>50</v>
      </c>
      <c r="C26" s="68" t="s">
        <v>51</v>
      </c>
      <c r="D26" s="93">
        <v>2484</v>
      </c>
      <c r="E26" s="94" t="s">
        <v>52</v>
      </c>
      <c r="F26" s="80">
        <v>0.3</v>
      </c>
      <c r="G26" s="80">
        <v>0.4</v>
      </c>
      <c r="H26" s="81">
        <v>0.3</v>
      </c>
      <c r="I26" s="82">
        <v>2</v>
      </c>
      <c r="J26" s="83">
        <v>4</v>
      </c>
      <c r="K26" s="83">
        <v>6</v>
      </c>
      <c r="L26" s="74">
        <f t="shared" ref="L26:L38" si="4">(D26*F26*I26+D26*G26*J26+D26*H26*K26)/9</f>
        <v>1104</v>
      </c>
      <c r="M26" s="98">
        <v>0.4</v>
      </c>
      <c r="N26" s="74">
        <f>L26*(1-M26)</f>
        <v>662.4</v>
      </c>
      <c r="O26" s="353" t="s">
        <v>469</v>
      </c>
      <c r="P26">
        <f t="shared" si="1"/>
        <v>0.26666666666666666</v>
      </c>
    </row>
    <row r="27" spans="1:16" x14ac:dyDescent="0.35">
      <c r="A27" s="75" t="s">
        <v>31</v>
      </c>
      <c r="B27" s="75" t="s">
        <v>53</v>
      </c>
      <c r="C27" s="76" t="s">
        <v>54</v>
      </c>
      <c r="D27" s="91">
        <v>1039</v>
      </c>
      <c r="E27" s="95" t="s">
        <v>52</v>
      </c>
      <c r="F27" s="70">
        <v>0.5</v>
      </c>
      <c r="G27" s="70">
        <v>0.3</v>
      </c>
      <c r="H27" s="71">
        <v>0.2</v>
      </c>
      <c r="I27" s="72">
        <v>2</v>
      </c>
      <c r="J27" s="73">
        <v>3</v>
      </c>
      <c r="K27" s="73">
        <v>4</v>
      </c>
      <c r="L27" s="66">
        <f t="shared" si="4"/>
        <v>311.70000000000005</v>
      </c>
      <c r="M27" s="99">
        <v>0.1</v>
      </c>
      <c r="N27" s="66">
        <f>L27*(1-M27)</f>
        <v>280.53000000000003</v>
      </c>
      <c r="O27" s="354" t="s">
        <v>468</v>
      </c>
      <c r="P27">
        <f t="shared" si="1"/>
        <v>0.27</v>
      </c>
    </row>
    <row r="28" spans="1:16" x14ac:dyDescent="0.35">
      <c r="A28" s="75" t="s">
        <v>31</v>
      </c>
      <c r="B28" s="75" t="s">
        <v>53</v>
      </c>
      <c r="C28" s="76" t="s">
        <v>55</v>
      </c>
      <c r="D28" s="91">
        <v>89</v>
      </c>
      <c r="E28" s="95" t="s">
        <v>52</v>
      </c>
      <c r="F28" s="70">
        <v>0</v>
      </c>
      <c r="G28" s="70">
        <v>0.6</v>
      </c>
      <c r="H28" s="71">
        <v>0.4</v>
      </c>
      <c r="I28" s="72">
        <v>0</v>
      </c>
      <c r="J28" s="73">
        <v>25</v>
      </c>
      <c r="K28" s="73">
        <v>35</v>
      </c>
      <c r="L28" s="66">
        <f t="shared" si="4"/>
        <v>286.77777777777777</v>
      </c>
      <c r="M28" s="99">
        <v>0.4</v>
      </c>
      <c r="N28" s="66">
        <f>L28*(1-M28)</f>
        <v>172.06666666666666</v>
      </c>
      <c r="O28" s="354" t="s">
        <v>471</v>
      </c>
      <c r="P28">
        <f t="shared" si="1"/>
        <v>1.9333333333333333</v>
      </c>
    </row>
    <row r="29" spans="1:16" x14ac:dyDescent="0.35">
      <c r="A29" s="75" t="s">
        <v>31</v>
      </c>
      <c r="B29" s="102" t="s">
        <v>56</v>
      </c>
      <c r="C29" s="76" t="s">
        <v>57</v>
      </c>
      <c r="D29" s="91">
        <v>8</v>
      </c>
      <c r="E29" s="95" t="s">
        <v>52</v>
      </c>
      <c r="F29" s="70">
        <v>0.3</v>
      </c>
      <c r="G29" s="70">
        <v>0.4</v>
      </c>
      <c r="H29" s="71">
        <v>0.3</v>
      </c>
      <c r="I29" s="72">
        <v>2</v>
      </c>
      <c r="J29" s="73">
        <v>4</v>
      </c>
      <c r="K29" s="73">
        <v>6</v>
      </c>
      <c r="L29" s="66">
        <f t="shared" si="4"/>
        <v>3.5555555555555554</v>
      </c>
      <c r="M29" s="99">
        <v>0</v>
      </c>
      <c r="N29" s="66">
        <f t="shared" ref="N29:N38" si="5">L29*(1-M29)</f>
        <v>3.5555555555555554</v>
      </c>
      <c r="O29" s="354"/>
      <c r="P29">
        <f t="shared" si="1"/>
        <v>0.44444444444444442</v>
      </c>
    </row>
    <row r="30" spans="1:16" x14ac:dyDescent="0.35">
      <c r="A30" s="75" t="s">
        <v>31</v>
      </c>
      <c r="B30" s="102" t="s">
        <v>56</v>
      </c>
      <c r="C30" s="76" t="s">
        <v>58</v>
      </c>
      <c r="D30" s="91">
        <v>32</v>
      </c>
      <c r="E30" s="95" t="s">
        <v>52</v>
      </c>
      <c r="F30" s="70">
        <v>0.3</v>
      </c>
      <c r="G30" s="70">
        <v>0.4</v>
      </c>
      <c r="H30" s="71">
        <v>0.3</v>
      </c>
      <c r="I30" s="72">
        <v>2</v>
      </c>
      <c r="J30" s="73">
        <v>4</v>
      </c>
      <c r="K30" s="73">
        <v>6</v>
      </c>
      <c r="L30" s="66">
        <f t="shared" si="4"/>
        <v>14.222222222222221</v>
      </c>
      <c r="M30" s="99">
        <v>0</v>
      </c>
      <c r="N30" s="66">
        <f t="shared" si="5"/>
        <v>14.222222222222221</v>
      </c>
      <c r="O30" s="354"/>
      <c r="P30">
        <f t="shared" si="1"/>
        <v>0.44444444444444442</v>
      </c>
    </row>
    <row r="31" spans="1:16" x14ac:dyDescent="0.35">
      <c r="A31" s="75" t="s">
        <v>31</v>
      </c>
      <c r="B31" s="102" t="s">
        <v>56</v>
      </c>
      <c r="C31" s="76" t="s">
        <v>59</v>
      </c>
      <c r="D31" s="91">
        <v>1</v>
      </c>
      <c r="E31" s="95" t="s">
        <v>52</v>
      </c>
      <c r="F31" s="70">
        <v>0.3</v>
      </c>
      <c r="G31" s="70">
        <v>0.4</v>
      </c>
      <c r="H31" s="71">
        <v>0.3</v>
      </c>
      <c r="I31" s="72">
        <v>2</v>
      </c>
      <c r="J31" s="73">
        <v>4</v>
      </c>
      <c r="K31" s="73">
        <v>6</v>
      </c>
      <c r="L31" s="66">
        <f t="shared" si="4"/>
        <v>0.44444444444444442</v>
      </c>
      <c r="M31" s="99">
        <v>0</v>
      </c>
      <c r="N31" s="66">
        <f t="shared" si="5"/>
        <v>0.44444444444444442</v>
      </c>
      <c r="O31" s="354"/>
      <c r="P31">
        <f t="shared" si="1"/>
        <v>0.44444444444444442</v>
      </c>
    </row>
    <row r="32" spans="1:16" x14ac:dyDescent="0.35">
      <c r="A32" s="75" t="s">
        <v>31</v>
      </c>
      <c r="B32" s="102" t="s">
        <v>56</v>
      </c>
      <c r="C32" s="76" t="s">
        <v>60</v>
      </c>
      <c r="D32" s="91">
        <v>3</v>
      </c>
      <c r="E32" s="95" t="s">
        <v>52</v>
      </c>
      <c r="F32" s="70">
        <v>0.3</v>
      </c>
      <c r="G32" s="70">
        <v>0.4</v>
      </c>
      <c r="H32" s="71">
        <v>0.3</v>
      </c>
      <c r="I32" s="72">
        <v>2</v>
      </c>
      <c r="J32" s="73">
        <v>4</v>
      </c>
      <c r="K32" s="73">
        <v>6</v>
      </c>
      <c r="L32" s="66">
        <f t="shared" si="4"/>
        <v>1.3333333333333333</v>
      </c>
      <c r="M32" s="99">
        <v>0</v>
      </c>
      <c r="N32" s="66">
        <f t="shared" si="5"/>
        <v>1.3333333333333333</v>
      </c>
      <c r="O32" s="354"/>
      <c r="P32">
        <f t="shared" si="1"/>
        <v>0.44444444444444442</v>
      </c>
    </row>
    <row r="33" spans="1:16" ht="15" thickBot="1" x14ac:dyDescent="0.4">
      <c r="A33" s="75" t="s">
        <v>31</v>
      </c>
      <c r="B33" s="84" t="s">
        <v>32</v>
      </c>
      <c r="C33" s="85" t="s">
        <v>61</v>
      </c>
      <c r="D33" s="92">
        <v>230</v>
      </c>
      <c r="E33" s="96" t="s">
        <v>62</v>
      </c>
      <c r="F33" s="86">
        <v>0.3</v>
      </c>
      <c r="G33" s="86">
        <v>0.4</v>
      </c>
      <c r="H33" s="87">
        <v>0.3</v>
      </c>
      <c r="I33" s="88">
        <v>1</v>
      </c>
      <c r="J33" s="89">
        <v>3</v>
      </c>
      <c r="K33" s="89">
        <v>8</v>
      </c>
      <c r="L33" s="90">
        <f t="shared" si="4"/>
        <v>99.666666666666671</v>
      </c>
      <c r="M33" s="100">
        <v>0.4</v>
      </c>
      <c r="N33" s="66">
        <f t="shared" si="5"/>
        <v>59.8</v>
      </c>
      <c r="O33" s="354" t="s">
        <v>470</v>
      </c>
      <c r="P33">
        <f t="shared" si="1"/>
        <v>0.26</v>
      </c>
    </row>
    <row r="34" spans="1:16" x14ac:dyDescent="0.35">
      <c r="A34" s="119" t="s">
        <v>31</v>
      </c>
      <c r="B34" s="119" t="s">
        <v>53</v>
      </c>
      <c r="C34" s="120" t="s">
        <v>63</v>
      </c>
      <c r="D34" s="121">
        <v>0</v>
      </c>
      <c r="E34" s="122" t="s">
        <v>64</v>
      </c>
      <c r="F34" s="123">
        <v>0</v>
      </c>
      <c r="G34" s="123">
        <v>1</v>
      </c>
      <c r="H34" s="124">
        <v>0</v>
      </c>
      <c r="I34" s="125">
        <v>50</v>
      </c>
      <c r="J34" s="126">
        <v>100</v>
      </c>
      <c r="K34" s="127">
        <v>150</v>
      </c>
      <c r="L34" s="128">
        <f t="shared" si="4"/>
        <v>0</v>
      </c>
      <c r="M34" s="129">
        <v>0</v>
      </c>
      <c r="N34" s="128">
        <f t="shared" si="5"/>
        <v>0</v>
      </c>
      <c r="O34" s="382" t="s">
        <v>65</v>
      </c>
    </row>
    <row r="35" spans="1:16" x14ac:dyDescent="0.35">
      <c r="A35" s="130" t="s">
        <v>31</v>
      </c>
      <c r="B35" s="130" t="s">
        <v>50</v>
      </c>
      <c r="C35" s="131" t="s">
        <v>66</v>
      </c>
      <c r="D35" s="132">
        <v>0</v>
      </c>
      <c r="E35" s="122" t="s">
        <v>64</v>
      </c>
      <c r="F35" s="133">
        <v>0</v>
      </c>
      <c r="G35" s="133">
        <v>1</v>
      </c>
      <c r="H35" s="134">
        <v>0</v>
      </c>
      <c r="I35" s="135">
        <v>50</v>
      </c>
      <c r="J35" s="136">
        <v>100</v>
      </c>
      <c r="K35" s="137">
        <v>150</v>
      </c>
      <c r="L35" s="138">
        <f t="shared" si="4"/>
        <v>0</v>
      </c>
      <c r="M35" s="139">
        <v>0</v>
      </c>
      <c r="N35" s="138">
        <f t="shared" si="5"/>
        <v>0</v>
      </c>
      <c r="O35" s="383"/>
    </row>
    <row r="36" spans="1:16" x14ac:dyDescent="0.35">
      <c r="A36" s="130" t="s">
        <v>31</v>
      </c>
      <c r="B36" s="130" t="s">
        <v>56</v>
      </c>
      <c r="C36" s="131" t="s">
        <v>67</v>
      </c>
      <c r="D36" s="132">
        <v>0</v>
      </c>
      <c r="E36" s="122" t="s">
        <v>64</v>
      </c>
      <c r="F36" s="133">
        <v>0</v>
      </c>
      <c r="G36" s="133">
        <v>1</v>
      </c>
      <c r="H36" s="134">
        <v>0</v>
      </c>
      <c r="I36" s="135">
        <v>50</v>
      </c>
      <c r="J36" s="136">
        <v>100</v>
      </c>
      <c r="K36" s="137">
        <v>150</v>
      </c>
      <c r="L36" s="138">
        <f t="shared" si="4"/>
        <v>0</v>
      </c>
      <c r="M36" s="139">
        <v>0</v>
      </c>
      <c r="N36" s="138">
        <f t="shared" si="5"/>
        <v>0</v>
      </c>
      <c r="O36" s="383"/>
    </row>
    <row r="37" spans="1:16" x14ac:dyDescent="0.35">
      <c r="A37" s="130" t="s">
        <v>31</v>
      </c>
      <c r="B37" s="130" t="s">
        <v>56</v>
      </c>
      <c r="C37" s="131" t="s">
        <v>68</v>
      </c>
      <c r="D37" s="132">
        <v>0</v>
      </c>
      <c r="E37" s="122" t="s">
        <v>64</v>
      </c>
      <c r="F37" s="133">
        <v>0</v>
      </c>
      <c r="G37" s="133">
        <v>1</v>
      </c>
      <c r="H37" s="134">
        <v>0</v>
      </c>
      <c r="I37" s="135">
        <v>50</v>
      </c>
      <c r="J37" s="136">
        <v>100</v>
      </c>
      <c r="K37" s="137">
        <v>150</v>
      </c>
      <c r="L37" s="138">
        <f t="shared" si="4"/>
        <v>0</v>
      </c>
      <c r="M37" s="139">
        <v>0</v>
      </c>
      <c r="N37" s="138">
        <f t="shared" si="5"/>
        <v>0</v>
      </c>
      <c r="O37" s="383"/>
    </row>
    <row r="38" spans="1:16" ht="15" thickBot="1" x14ac:dyDescent="0.4">
      <c r="A38" s="140" t="s">
        <v>31</v>
      </c>
      <c r="B38" s="140" t="s">
        <v>32</v>
      </c>
      <c r="C38" s="141" t="s">
        <v>69</v>
      </c>
      <c r="D38" s="142">
        <v>0</v>
      </c>
      <c r="E38" s="143" t="s">
        <v>64</v>
      </c>
      <c r="F38" s="144">
        <v>0</v>
      </c>
      <c r="G38" s="144">
        <v>1</v>
      </c>
      <c r="H38" s="145">
        <v>0</v>
      </c>
      <c r="I38" s="146">
        <v>50</v>
      </c>
      <c r="J38" s="147">
        <v>100</v>
      </c>
      <c r="K38" s="148">
        <v>150</v>
      </c>
      <c r="L38" s="149">
        <f t="shared" si="4"/>
        <v>0</v>
      </c>
      <c r="M38" s="150">
        <v>0</v>
      </c>
      <c r="N38" s="149">
        <f t="shared" si="5"/>
        <v>0</v>
      </c>
      <c r="O38" s="384"/>
    </row>
    <row r="40" spans="1:16" ht="15" thickBot="1" x14ac:dyDescent="0.4">
      <c r="L40" t="s">
        <v>70</v>
      </c>
      <c r="M40" t="s">
        <v>71</v>
      </c>
    </row>
    <row r="41" spans="1:16" ht="15" thickBot="1" x14ac:dyDescent="0.4">
      <c r="K41" s="52" t="s">
        <v>457</v>
      </c>
      <c r="L41" s="25">
        <f>SUM(L16:L38)</f>
        <v>31312.866666666669</v>
      </c>
      <c r="M41" s="25">
        <f>SUM(N16:N38)</f>
        <v>19397.68444444444</v>
      </c>
    </row>
    <row r="42" spans="1:16" ht="15" thickBot="1" x14ac:dyDescent="0.4">
      <c r="L42" s="117" t="s">
        <v>72</v>
      </c>
      <c r="M42" s="180">
        <f>(L41-M41)/L41</f>
        <v>0.38052032568791405</v>
      </c>
    </row>
  </sheetData>
  <mergeCells count="8">
    <mergeCell ref="B11:C11"/>
    <mergeCell ref="O34:O38"/>
    <mergeCell ref="F14:H14"/>
    <mergeCell ref="I14:K14"/>
    <mergeCell ref="L14:L15"/>
    <mergeCell ref="M14:M15"/>
    <mergeCell ref="N14:N15"/>
    <mergeCell ref="O14:O15"/>
  </mergeCells>
  <pageMargins left="0.7" right="0.7" top="0.75" bottom="0.75" header="0.3" footer="0.3"/>
  <pageSetup orientation="portrait" r:id="rId1"/>
  <ignoredErrors>
    <ignoredError sqref="B5"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6181B-0629-4FAB-AE13-5712D08C62BB}">
  <dimension ref="A1:H18"/>
  <sheetViews>
    <sheetView workbookViewId="0">
      <selection activeCell="B6" sqref="B6"/>
    </sheetView>
  </sheetViews>
  <sheetFormatPr defaultRowHeight="14.5" outlineLevelRow="1" x14ac:dyDescent="0.35"/>
  <cols>
    <col min="1" max="1" width="46.81640625" bestFit="1" customWidth="1"/>
    <col min="2" max="2" width="15.81640625" customWidth="1"/>
    <col min="7" max="7" width="25.81640625" bestFit="1" customWidth="1"/>
    <col min="8" max="8" width="76.1796875" bestFit="1" customWidth="1"/>
  </cols>
  <sheetData>
    <row r="1" spans="1:8" x14ac:dyDescent="0.35">
      <c r="C1" s="234">
        <v>0.6</v>
      </c>
      <c r="D1" s="234">
        <v>0.4</v>
      </c>
    </row>
    <row r="2" spans="1:8" ht="15" thickBot="1" x14ac:dyDescent="0.4">
      <c r="A2" s="3" t="s">
        <v>269</v>
      </c>
      <c r="B2" s="3" t="s">
        <v>270</v>
      </c>
      <c r="C2" s="3" t="s">
        <v>271</v>
      </c>
      <c r="D2" s="3" t="s">
        <v>272</v>
      </c>
      <c r="E2" s="3" t="s">
        <v>273</v>
      </c>
      <c r="F2" s="3" t="s">
        <v>274</v>
      </c>
      <c r="G2" s="3" t="s">
        <v>275</v>
      </c>
      <c r="H2" s="3" t="s">
        <v>3</v>
      </c>
    </row>
    <row r="3" spans="1:8" x14ac:dyDescent="0.35">
      <c r="A3" s="252" t="s">
        <v>33</v>
      </c>
      <c r="B3" s="254">
        <v>15724</v>
      </c>
      <c r="C3" s="253"/>
      <c r="D3" s="244"/>
      <c r="E3" s="245"/>
      <c r="F3" s="245"/>
      <c r="G3" s="245"/>
      <c r="H3" s="246"/>
    </row>
    <row r="4" spans="1:8" outlineLevel="1" x14ac:dyDescent="0.35">
      <c r="A4" s="255" t="s">
        <v>276</v>
      </c>
      <c r="B4" s="256">
        <f>B3*0.6</f>
        <v>9434.4</v>
      </c>
      <c r="C4" s="257" t="s">
        <v>277</v>
      </c>
      <c r="D4" s="258" t="s">
        <v>278</v>
      </c>
      <c r="E4" s="259" t="s">
        <v>277</v>
      </c>
      <c r="F4" s="259" t="s">
        <v>278</v>
      </c>
      <c r="G4" s="259" t="s">
        <v>279</v>
      </c>
      <c r="H4" s="260" t="s">
        <v>280</v>
      </c>
    </row>
    <row r="5" spans="1:8" outlineLevel="1" x14ac:dyDescent="0.35">
      <c r="A5" s="255" t="s">
        <v>281</v>
      </c>
      <c r="B5" s="261">
        <f>B3*0.25</f>
        <v>3931</v>
      </c>
      <c r="C5" s="257" t="s">
        <v>278</v>
      </c>
      <c r="D5" s="258" t="s">
        <v>277</v>
      </c>
      <c r="E5" s="259" t="s">
        <v>277</v>
      </c>
      <c r="F5" s="259" t="s">
        <v>278</v>
      </c>
      <c r="G5" s="259" t="s">
        <v>282</v>
      </c>
      <c r="H5" s="260" t="s">
        <v>283</v>
      </c>
    </row>
    <row r="6" spans="1:8" ht="15" outlineLevel="1" thickBot="1" x14ac:dyDescent="0.4">
      <c r="A6" s="262" t="s">
        <v>284</v>
      </c>
      <c r="B6" s="263">
        <f>B3*0.15</f>
        <v>2358.6</v>
      </c>
      <c r="C6" s="264" t="s">
        <v>278</v>
      </c>
      <c r="D6" s="265" t="s">
        <v>277</v>
      </c>
      <c r="E6" s="266" t="s">
        <v>277</v>
      </c>
      <c r="F6" s="266" t="s">
        <v>278</v>
      </c>
      <c r="G6" s="266" t="s">
        <v>285</v>
      </c>
      <c r="H6" s="260" t="s">
        <v>283</v>
      </c>
    </row>
    <row r="7" spans="1:8" x14ac:dyDescent="0.35">
      <c r="A7" s="76" t="s">
        <v>35</v>
      </c>
      <c r="B7" s="248">
        <v>25992</v>
      </c>
      <c r="C7" s="251" t="s">
        <v>278</v>
      </c>
      <c r="D7" s="251" t="s">
        <v>278</v>
      </c>
      <c r="E7" s="57" t="s">
        <v>277</v>
      </c>
      <c r="F7" s="57" t="s">
        <v>277</v>
      </c>
      <c r="G7" s="57" t="s">
        <v>285</v>
      </c>
      <c r="H7" s="247"/>
    </row>
    <row r="8" spans="1:8" x14ac:dyDescent="0.35">
      <c r="A8" s="152" t="s">
        <v>37</v>
      </c>
      <c r="B8" s="249">
        <v>4052</v>
      </c>
      <c r="C8" s="251" t="s">
        <v>278</v>
      </c>
      <c r="D8" s="251" t="s">
        <v>278</v>
      </c>
      <c r="E8" s="57" t="s">
        <v>277</v>
      </c>
      <c r="F8" s="57" t="s">
        <v>277</v>
      </c>
      <c r="G8" s="57" t="s">
        <v>286</v>
      </c>
    </row>
    <row r="9" spans="1:8" x14ac:dyDescent="0.35">
      <c r="A9" s="118" t="s">
        <v>39</v>
      </c>
      <c r="B9" s="91">
        <v>2148</v>
      </c>
      <c r="C9" s="251" t="s">
        <v>278</v>
      </c>
      <c r="D9" s="251" t="s">
        <v>278</v>
      </c>
      <c r="E9" s="57" t="s">
        <v>277</v>
      </c>
      <c r="F9" s="57" t="s">
        <v>277</v>
      </c>
      <c r="G9" s="57" t="s">
        <v>286</v>
      </c>
    </row>
    <row r="10" spans="1:8" x14ac:dyDescent="0.35">
      <c r="A10" s="76" t="s">
        <v>41</v>
      </c>
      <c r="B10" s="91">
        <v>1005</v>
      </c>
      <c r="C10" s="251" t="s">
        <v>278</v>
      </c>
      <c r="D10" s="251" t="s">
        <v>278</v>
      </c>
      <c r="E10" s="57" t="s">
        <v>277</v>
      </c>
      <c r="F10" s="57" t="s">
        <v>277</v>
      </c>
      <c r="G10" s="57" t="s">
        <v>286</v>
      </c>
    </row>
    <row r="11" spans="1:8" x14ac:dyDescent="0.35">
      <c r="A11" s="76" t="s">
        <v>42</v>
      </c>
      <c r="B11" s="91">
        <v>394</v>
      </c>
      <c r="C11" s="251" t="s">
        <v>278</v>
      </c>
      <c r="D11" s="251" t="s">
        <v>278</v>
      </c>
      <c r="E11" s="57" t="s">
        <v>277</v>
      </c>
      <c r="F11" s="57" t="s">
        <v>277</v>
      </c>
      <c r="G11" s="57" t="s">
        <v>287</v>
      </c>
    </row>
    <row r="12" spans="1:8" x14ac:dyDescent="0.35">
      <c r="A12" s="76" t="s">
        <v>43</v>
      </c>
      <c r="B12" s="91">
        <v>50</v>
      </c>
      <c r="C12" s="251" t="s">
        <v>278</v>
      </c>
      <c r="D12" s="251" t="s">
        <v>278</v>
      </c>
      <c r="E12" s="57" t="s">
        <v>277</v>
      </c>
      <c r="F12" s="57" t="s">
        <v>277</v>
      </c>
      <c r="G12" s="57" t="s">
        <v>288</v>
      </c>
    </row>
    <row r="13" spans="1:8" x14ac:dyDescent="0.35">
      <c r="A13" s="104" t="s">
        <v>45</v>
      </c>
      <c r="B13" s="250">
        <v>663</v>
      </c>
      <c r="C13" s="251" t="s">
        <v>278</v>
      </c>
      <c r="D13" s="251" t="s">
        <v>278</v>
      </c>
      <c r="E13" s="57" t="s">
        <v>277</v>
      </c>
      <c r="F13" s="57" t="s">
        <v>277</v>
      </c>
      <c r="G13" s="57" t="s">
        <v>286</v>
      </c>
    </row>
    <row r="14" spans="1:8" x14ac:dyDescent="0.35">
      <c r="A14" s="104" t="s">
        <v>47</v>
      </c>
      <c r="B14" s="250">
        <v>1</v>
      </c>
      <c r="C14" s="251" t="s">
        <v>278</v>
      </c>
      <c r="D14" s="251" t="s">
        <v>278</v>
      </c>
      <c r="E14" s="57" t="s">
        <v>277</v>
      </c>
      <c r="F14" s="57" t="s">
        <v>277</v>
      </c>
      <c r="G14" s="57" t="s">
        <v>289</v>
      </c>
    </row>
    <row r="15" spans="1:8" x14ac:dyDescent="0.35">
      <c r="A15" s="76" t="s">
        <v>48</v>
      </c>
      <c r="B15" s="91">
        <v>6039</v>
      </c>
      <c r="C15" s="251" t="s">
        <v>278</v>
      </c>
      <c r="D15" s="251" t="s">
        <v>278</v>
      </c>
      <c r="E15" s="251" t="s">
        <v>278</v>
      </c>
      <c r="F15" s="251" t="s">
        <v>278</v>
      </c>
      <c r="G15" s="251" t="s">
        <v>290</v>
      </c>
    </row>
    <row r="16" spans="1:8" ht="15" thickBot="1" x14ac:dyDescent="0.4">
      <c r="A16" s="85" t="s">
        <v>61</v>
      </c>
      <c r="B16" s="92">
        <v>230</v>
      </c>
      <c r="C16" s="57" t="s">
        <v>278</v>
      </c>
      <c r="D16" s="57" t="s">
        <v>278</v>
      </c>
      <c r="E16" s="57" t="s">
        <v>278</v>
      </c>
      <c r="F16" s="57" t="s">
        <v>277</v>
      </c>
      <c r="G16" s="57" t="s">
        <v>291</v>
      </c>
    </row>
    <row r="18" spans="2:3" x14ac:dyDescent="0.35">
      <c r="B18" s="16"/>
      <c r="C18" s="16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529CE-85B7-4ADE-B9DA-FFE064D23195}">
  <dimension ref="A3:F57"/>
  <sheetViews>
    <sheetView workbookViewId="0">
      <selection activeCell="E5" sqref="E5:E12"/>
    </sheetView>
  </sheetViews>
  <sheetFormatPr defaultRowHeight="14.5" x14ac:dyDescent="0.35"/>
  <cols>
    <col min="1" max="1" width="24.6328125" bestFit="1" customWidth="1"/>
    <col min="2" max="2" width="22.6328125" bestFit="1" customWidth="1"/>
    <col min="3" max="5" width="8.81640625" bestFit="1" customWidth="1"/>
    <col min="6" max="6" width="10.7265625" bestFit="1" customWidth="1"/>
  </cols>
  <sheetData>
    <row r="3" spans="1:6" x14ac:dyDescent="0.35">
      <c r="A3" s="331" t="s">
        <v>454</v>
      </c>
      <c r="C3" s="331" t="s">
        <v>104</v>
      </c>
    </row>
    <row r="4" spans="1:6" x14ac:dyDescent="0.35">
      <c r="A4" s="331" t="s">
        <v>356</v>
      </c>
      <c r="B4" s="331" t="s">
        <v>102</v>
      </c>
      <c r="C4" t="s">
        <v>395</v>
      </c>
      <c r="D4" t="s">
        <v>259</v>
      </c>
      <c r="E4" t="s">
        <v>447</v>
      </c>
      <c r="F4" t="s">
        <v>448</v>
      </c>
    </row>
    <row r="5" spans="1:6" x14ac:dyDescent="0.35">
      <c r="A5" t="s">
        <v>397</v>
      </c>
      <c r="B5" t="s">
        <v>401</v>
      </c>
      <c r="C5" s="355"/>
      <c r="D5" s="355">
        <v>20</v>
      </c>
      <c r="E5" s="355"/>
      <c r="F5" s="355">
        <v>20</v>
      </c>
    </row>
    <row r="6" spans="1:6" x14ac:dyDescent="0.35">
      <c r="B6" t="s">
        <v>404</v>
      </c>
      <c r="C6" s="355">
        <v>20</v>
      </c>
      <c r="D6" s="355">
        <v>3.75</v>
      </c>
      <c r="E6" s="355"/>
      <c r="F6" s="355">
        <v>23.75</v>
      </c>
    </row>
    <row r="7" spans="1:6" x14ac:dyDescent="0.35">
      <c r="B7" t="s">
        <v>398</v>
      </c>
      <c r="C7" s="355">
        <v>21</v>
      </c>
      <c r="D7" s="355"/>
      <c r="E7" s="355"/>
      <c r="F7" s="355">
        <v>21</v>
      </c>
    </row>
    <row r="8" spans="1:6" x14ac:dyDescent="0.35">
      <c r="A8" t="s">
        <v>442</v>
      </c>
      <c r="B8" t="s">
        <v>425</v>
      </c>
      <c r="C8" s="355">
        <v>19</v>
      </c>
      <c r="D8" s="355"/>
      <c r="E8" s="355"/>
      <c r="F8" s="355">
        <v>19</v>
      </c>
    </row>
    <row r="9" spans="1:6" x14ac:dyDescent="0.35">
      <c r="B9" t="s">
        <v>419</v>
      </c>
      <c r="C9" s="355">
        <v>54</v>
      </c>
      <c r="D9" s="355"/>
      <c r="E9" s="355"/>
      <c r="F9" s="355">
        <v>54</v>
      </c>
    </row>
    <row r="10" spans="1:6" x14ac:dyDescent="0.35">
      <c r="B10" t="s">
        <v>423</v>
      </c>
      <c r="C10" s="355">
        <v>102</v>
      </c>
      <c r="D10" s="355"/>
      <c r="E10" s="355"/>
      <c r="F10" s="355">
        <v>102</v>
      </c>
    </row>
    <row r="11" spans="1:6" x14ac:dyDescent="0.35">
      <c r="A11" t="s">
        <v>443</v>
      </c>
      <c r="B11" t="s">
        <v>425</v>
      </c>
      <c r="C11" s="355">
        <v>35</v>
      </c>
      <c r="D11" s="355"/>
      <c r="E11" s="355"/>
      <c r="F11" s="355">
        <v>35</v>
      </c>
    </row>
    <row r="12" spans="1:6" x14ac:dyDescent="0.35">
      <c r="B12" t="s">
        <v>419</v>
      </c>
      <c r="C12" s="355">
        <v>51</v>
      </c>
      <c r="D12" s="355"/>
      <c r="E12" s="355"/>
      <c r="F12" s="355">
        <v>51</v>
      </c>
    </row>
    <row r="13" spans="1:6" x14ac:dyDescent="0.35">
      <c r="B13" t="s">
        <v>423</v>
      </c>
      <c r="C13" s="355">
        <v>99.5</v>
      </c>
      <c r="D13" s="355"/>
      <c r="E13" s="355"/>
      <c r="F13" s="355">
        <v>99.5</v>
      </c>
    </row>
    <row r="14" spans="1:6" x14ac:dyDescent="0.35">
      <c r="A14" t="s">
        <v>444</v>
      </c>
      <c r="B14" t="s">
        <v>419</v>
      </c>
      <c r="C14" s="355">
        <v>48</v>
      </c>
      <c r="D14" s="355"/>
      <c r="E14" s="355"/>
      <c r="F14" s="355">
        <v>48</v>
      </c>
    </row>
    <row r="15" spans="1:6" x14ac:dyDescent="0.35">
      <c r="B15" t="s">
        <v>423</v>
      </c>
      <c r="C15" s="355">
        <v>93</v>
      </c>
      <c r="D15" s="355"/>
      <c r="E15" s="355"/>
      <c r="F15" s="355">
        <v>93</v>
      </c>
    </row>
    <row r="16" spans="1:6" x14ac:dyDescent="0.35">
      <c r="A16" t="s">
        <v>440</v>
      </c>
      <c r="B16" t="s">
        <v>424</v>
      </c>
      <c r="C16" s="355">
        <v>19.5</v>
      </c>
      <c r="D16" s="355"/>
      <c r="E16" s="355"/>
      <c r="F16" s="355">
        <v>19.5</v>
      </c>
    </row>
    <row r="17" spans="1:6" x14ac:dyDescent="0.35">
      <c r="B17" t="s">
        <v>419</v>
      </c>
      <c r="C17" s="355">
        <v>16.5</v>
      </c>
      <c r="D17" s="355"/>
      <c r="E17" s="355"/>
      <c r="F17" s="355">
        <v>16.5</v>
      </c>
    </row>
    <row r="18" spans="1:6" x14ac:dyDescent="0.35">
      <c r="B18" t="s">
        <v>423</v>
      </c>
      <c r="C18" s="355">
        <v>77.5</v>
      </c>
      <c r="D18" s="355"/>
      <c r="E18" s="355"/>
      <c r="F18" s="355">
        <v>77.5</v>
      </c>
    </row>
    <row r="19" spans="1:6" x14ac:dyDescent="0.35">
      <c r="A19" t="s">
        <v>441</v>
      </c>
      <c r="B19" t="s">
        <v>424</v>
      </c>
      <c r="C19" s="355">
        <v>18</v>
      </c>
      <c r="D19" s="355"/>
      <c r="E19" s="355"/>
      <c r="F19" s="355">
        <v>18</v>
      </c>
    </row>
    <row r="20" spans="1:6" x14ac:dyDescent="0.35">
      <c r="B20" t="s">
        <v>419</v>
      </c>
      <c r="C20" s="355">
        <v>15</v>
      </c>
      <c r="D20" s="355"/>
      <c r="E20" s="355"/>
      <c r="F20" s="355">
        <v>15</v>
      </c>
    </row>
    <row r="21" spans="1:6" x14ac:dyDescent="0.35">
      <c r="B21" t="s">
        <v>423</v>
      </c>
      <c r="C21" s="355">
        <v>71</v>
      </c>
      <c r="D21" s="355"/>
      <c r="E21" s="355"/>
      <c r="F21" s="355">
        <v>71</v>
      </c>
    </row>
    <row r="22" spans="1:6" x14ac:dyDescent="0.35">
      <c r="A22" t="s">
        <v>437</v>
      </c>
      <c r="B22" t="s">
        <v>421</v>
      </c>
      <c r="C22" s="355">
        <v>19.5</v>
      </c>
      <c r="D22" s="355"/>
      <c r="E22" s="355"/>
      <c r="F22" s="355">
        <v>19.5</v>
      </c>
    </row>
    <row r="23" spans="1:6" x14ac:dyDescent="0.35">
      <c r="B23" t="s">
        <v>419</v>
      </c>
      <c r="C23" s="355"/>
      <c r="D23" s="355">
        <v>19.5</v>
      </c>
      <c r="E23" s="355"/>
      <c r="F23" s="355">
        <v>19.5</v>
      </c>
    </row>
    <row r="24" spans="1:6" x14ac:dyDescent="0.35">
      <c r="B24" t="s">
        <v>423</v>
      </c>
      <c r="C24" s="355">
        <v>53.5</v>
      </c>
      <c r="D24" s="355"/>
      <c r="E24" s="355"/>
      <c r="F24" s="355">
        <v>53.5</v>
      </c>
    </row>
    <row r="25" spans="1:6" x14ac:dyDescent="0.35">
      <c r="A25" t="s">
        <v>438</v>
      </c>
      <c r="B25" t="s">
        <v>422</v>
      </c>
      <c r="C25" s="355">
        <v>35.5</v>
      </c>
      <c r="D25" s="355"/>
      <c r="E25" s="355"/>
      <c r="F25" s="355">
        <v>35.5</v>
      </c>
    </row>
    <row r="26" spans="1:6" x14ac:dyDescent="0.35">
      <c r="A26" t="s">
        <v>439</v>
      </c>
      <c r="B26" t="s">
        <v>421</v>
      </c>
      <c r="C26" s="355">
        <v>18.5</v>
      </c>
      <c r="D26" s="355"/>
      <c r="E26" s="355"/>
      <c r="F26" s="355">
        <v>18.5</v>
      </c>
    </row>
    <row r="27" spans="1:6" x14ac:dyDescent="0.35">
      <c r="B27" t="s">
        <v>419</v>
      </c>
      <c r="C27" s="355"/>
      <c r="D27" s="355">
        <v>18.5</v>
      </c>
      <c r="E27" s="355"/>
      <c r="F27" s="355">
        <v>18.5</v>
      </c>
    </row>
    <row r="28" spans="1:6" x14ac:dyDescent="0.35">
      <c r="B28" t="s">
        <v>422</v>
      </c>
      <c r="C28" s="355">
        <v>34.5</v>
      </c>
      <c r="D28" s="355"/>
      <c r="E28" s="355"/>
      <c r="F28" s="355">
        <v>34.5</v>
      </c>
    </row>
    <row r="29" spans="1:6" x14ac:dyDescent="0.35">
      <c r="B29" t="s">
        <v>423</v>
      </c>
      <c r="C29" s="355">
        <v>50.5</v>
      </c>
      <c r="D29" s="355"/>
      <c r="E29" s="355"/>
      <c r="F29" s="355">
        <v>50.5</v>
      </c>
    </row>
    <row r="30" spans="1:6" x14ac:dyDescent="0.35">
      <c r="A30" t="s">
        <v>391</v>
      </c>
      <c r="B30" t="s">
        <v>392</v>
      </c>
      <c r="C30" s="355"/>
      <c r="D30" s="355">
        <v>20.5</v>
      </c>
      <c r="E30" s="355"/>
      <c r="F30" s="355">
        <v>20.5</v>
      </c>
    </row>
    <row r="31" spans="1:6" x14ac:dyDescent="0.35">
      <c r="B31" t="s">
        <v>402</v>
      </c>
      <c r="C31" s="355">
        <v>20.5</v>
      </c>
      <c r="D31" s="355"/>
      <c r="E31" s="355"/>
      <c r="F31" s="355">
        <v>20.5</v>
      </c>
    </row>
    <row r="32" spans="1:6" x14ac:dyDescent="0.35">
      <c r="B32" t="s">
        <v>445</v>
      </c>
      <c r="C32" s="355">
        <v>20</v>
      </c>
      <c r="D32" s="355"/>
      <c r="E32" s="355"/>
      <c r="F32" s="355">
        <v>20</v>
      </c>
    </row>
    <row r="33" spans="1:6" x14ac:dyDescent="0.35">
      <c r="A33" t="s">
        <v>432</v>
      </c>
      <c r="B33" t="s">
        <v>408</v>
      </c>
      <c r="C33" s="355">
        <v>18.5</v>
      </c>
      <c r="D33" s="355"/>
      <c r="E33" s="355"/>
      <c r="F33" s="355">
        <v>18.5</v>
      </c>
    </row>
    <row r="34" spans="1:6" x14ac:dyDescent="0.35">
      <c r="B34" t="s">
        <v>409</v>
      </c>
      <c r="C34" s="355">
        <v>31</v>
      </c>
      <c r="D34" s="355"/>
      <c r="E34" s="355"/>
      <c r="F34" s="355">
        <v>31</v>
      </c>
    </row>
    <row r="35" spans="1:6" x14ac:dyDescent="0.35">
      <c r="A35" t="s">
        <v>403</v>
      </c>
      <c r="B35" t="s">
        <v>436</v>
      </c>
      <c r="C35" s="355">
        <v>55</v>
      </c>
      <c r="D35" s="355"/>
      <c r="E35" s="355"/>
      <c r="F35" s="355">
        <v>55</v>
      </c>
    </row>
    <row r="36" spans="1:6" x14ac:dyDescent="0.35">
      <c r="B36" t="s">
        <v>405</v>
      </c>
      <c r="C36" s="355"/>
      <c r="D36" s="355">
        <v>19</v>
      </c>
      <c r="E36" s="355"/>
      <c r="F36" s="355">
        <v>19</v>
      </c>
    </row>
    <row r="37" spans="1:6" x14ac:dyDescent="0.35">
      <c r="B37" t="s">
        <v>434</v>
      </c>
      <c r="C37" s="355">
        <v>19</v>
      </c>
      <c r="D37" s="355"/>
      <c r="E37" s="355"/>
      <c r="F37" s="355">
        <v>19</v>
      </c>
    </row>
    <row r="38" spans="1:6" x14ac:dyDescent="0.35">
      <c r="B38" t="s">
        <v>154</v>
      </c>
      <c r="C38" s="355">
        <v>19</v>
      </c>
      <c r="D38" s="355"/>
      <c r="E38" s="355"/>
      <c r="F38" s="355">
        <v>19</v>
      </c>
    </row>
    <row r="39" spans="1:6" x14ac:dyDescent="0.35">
      <c r="B39" t="s">
        <v>435</v>
      </c>
      <c r="C39" s="355">
        <v>19</v>
      </c>
      <c r="D39" s="355"/>
      <c r="E39" s="355"/>
      <c r="F39" s="355">
        <v>19</v>
      </c>
    </row>
    <row r="40" spans="1:6" x14ac:dyDescent="0.35">
      <c r="A40" t="s">
        <v>427</v>
      </c>
      <c r="B40" t="s">
        <v>428</v>
      </c>
      <c r="C40" s="355">
        <v>17</v>
      </c>
      <c r="D40" s="355"/>
      <c r="E40" s="355"/>
      <c r="F40" s="355">
        <v>17</v>
      </c>
    </row>
    <row r="41" spans="1:6" x14ac:dyDescent="0.35">
      <c r="A41" t="s">
        <v>429</v>
      </c>
      <c r="B41" t="s">
        <v>428</v>
      </c>
      <c r="C41" s="355">
        <v>38</v>
      </c>
      <c r="D41" s="355"/>
      <c r="E41" s="355"/>
      <c r="F41" s="355">
        <v>38</v>
      </c>
    </row>
    <row r="42" spans="1:6" x14ac:dyDescent="0.35">
      <c r="B42" t="s">
        <v>430</v>
      </c>
      <c r="C42" s="355">
        <v>51</v>
      </c>
      <c r="D42" s="355"/>
      <c r="E42" s="355"/>
      <c r="F42" s="355">
        <v>51</v>
      </c>
    </row>
    <row r="43" spans="1:6" x14ac:dyDescent="0.35">
      <c r="A43" t="s">
        <v>431</v>
      </c>
      <c r="B43" t="s">
        <v>428</v>
      </c>
      <c r="C43" s="355">
        <v>38</v>
      </c>
      <c r="D43" s="355"/>
      <c r="E43" s="355"/>
      <c r="F43" s="355">
        <v>38</v>
      </c>
    </row>
    <row r="44" spans="1:6" x14ac:dyDescent="0.35">
      <c r="B44" t="s">
        <v>430</v>
      </c>
      <c r="C44" s="355">
        <v>69</v>
      </c>
      <c r="D44" s="355"/>
      <c r="E44" s="355"/>
      <c r="F44" s="355">
        <v>69</v>
      </c>
    </row>
    <row r="45" spans="1:6" x14ac:dyDescent="0.35">
      <c r="A45" t="s">
        <v>407</v>
      </c>
      <c r="B45" t="s">
        <v>450</v>
      </c>
      <c r="C45" s="355"/>
      <c r="D45" s="355">
        <v>20</v>
      </c>
      <c r="E45" s="355"/>
      <c r="F45" s="355">
        <v>20</v>
      </c>
    </row>
    <row r="46" spans="1:6" x14ac:dyDescent="0.35">
      <c r="B46" t="s">
        <v>451</v>
      </c>
      <c r="C46" s="355">
        <v>19</v>
      </c>
      <c r="D46" s="355"/>
      <c r="E46" s="355"/>
      <c r="F46" s="355">
        <v>19</v>
      </c>
    </row>
    <row r="47" spans="1:6" x14ac:dyDescent="0.35">
      <c r="B47" t="s">
        <v>452</v>
      </c>
      <c r="C47" s="355">
        <v>20</v>
      </c>
      <c r="D47" s="355"/>
      <c r="E47" s="355"/>
      <c r="F47" s="355">
        <v>20</v>
      </c>
    </row>
    <row r="48" spans="1:6" x14ac:dyDescent="0.35">
      <c r="B48" t="s">
        <v>449</v>
      </c>
      <c r="C48" s="355"/>
      <c r="D48" s="355">
        <v>19</v>
      </c>
      <c r="E48" s="355"/>
      <c r="F48" s="355">
        <v>19</v>
      </c>
    </row>
    <row r="49" spans="1:6" x14ac:dyDescent="0.35">
      <c r="A49" t="s">
        <v>413</v>
      </c>
      <c r="B49" t="s">
        <v>412</v>
      </c>
      <c r="C49" s="355"/>
      <c r="D49" s="355">
        <v>16.5</v>
      </c>
      <c r="E49" s="355"/>
      <c r="F49" s="355">
        <v>16.5</v>
      </c>
    </row>
    <row r="50" spans="1:6" x14ac:dyDescent="0.35">
      <c r="B50" t="s">
        <v>411</v>
      </c>
      <c r="C50" s="355">
        <v>35</v>
      </c>
      <c r="D50" s="355"/>
      <c r="E50" s="355"/>
      <c r="F50" s="355">
        <v>35</v>
      </c>
    </row>
    <row r="51" spans="1:6" x14ac:dyDescent="0.35">
      <c r="B51" t="s">
        <v>410</v>
      </c>
      <c r="C51" s="355">
        <v>19</v>
      </c>
      <c r="D51" s="355"/>
      <c r="E51" s="355"/>
      <c r="F51" s="355">
        <v>19</v>
      </c>
    </row>
    <row r="52" spans="1:6" x14ac:dyDescent="0.35">
      <c r="A52" t="s">
        <v>414</v>
      </c>
      <c r="B52" t="s">
        <v>419</v>
      </c>
      <c r="C52" s="355">
        <v>35.5</v>
      </c>
      <c r="D52" s="355"/>
      <c r="E52" s="355"/>
      <c r="F52" s="355">
        <v>35.5</v>
      </c>
    </row>
    <row r="53" spans="1:6" x14ac:dyDescent="0.35">
      <c r="B53" t="s">
        <v>415</v>
      </c>
      <c r="C53" s="355">
        <v>18.5</v>
      </c>
      <c r="D53" s="355"/>
      <c r="E53" s="355"/>
      <c r="F53" s="355">
        <v>18.5</v>
      </c>
    </row>
    <row r="54" spans="1:6" x14ac:dyDescent="0.35">
      <c r="A54" t="s">
        <v>426</v>
      </c>
      <c r="B54" t="s">
        <v>473</v>
      </c>
      <c r="C54" s="355">
        <v>2.5</v>
      </c>
      <c r="D54" s="355"/>
      <c r="E54" s="355"/>
      <c r="F54" s="355">
        <v>2.5</v>
      </c>
    </row>
    <row r="55" spans="1:6" x14ac:dyDescent="0.35">
      <c r="B55" t="s">
        <v>474</v>
      </c>
      <c r="C55" s="355">
        <v>2.5</v>
      </c>
      <c r="D55" s="355"/>
      <c r="E55" s="355"/>
      <c r="F55" s="355">
        <v>2.5</v>
      </c>
    </row>
    <row r="56" spans="1:6" x14ac:dyDescent="0.35">
      <c r="A56" t="s">
        <v>447</v>
      </c>
      <c r="B56" t="s">
        <v>447</v>
      </c>
      <c r="C56" s="355"/>
      <c r="D56" s="355"/>
      <c r="E56" s="355">
        <v>0</v>
      </c>
      <c r="F56" s="355">
        <v>0</v>
      </c>
    </row>
    <row r="57" spans="1:6" x14ac:dyDescent="0.35">
      <c r="A57" s="355" t="s">
        <v>448</v>
      </c>
      <c r="B57" s="355"/>
      <c r="C57" s="355">
        <v>1539</v>
      </c>
      <c r="D57" s="355">
        <v>156.75</v>
      </c>
      <c r="E57" s="355">
        <v>0</v>
      </c>
      <c r="F57" s="355">
        <v>1695.75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1127-0584-4023-8314-E9F8D9223E68}">
  <dimension ref="A3:E22"/>
  <sheetViews>
    <sheetView zoomScale="85" zoomScaleNormal="85" workbookViewId="0">
      <selection activeCell="D10" sqref="D10:D11"/>
    </sheetView>
  </sheetViews>
  <sheetFormatPr defaultRowHeight="14.5" x14ac:dyDescent="0.35"/>
  <cols>
    <col min="1" max="1" width="19.7265625" bestFit="1" customWidth="1"/>
    <col min="2" max="2" width="18.36328125" bestFit="1" customWidth="1"/>
  </cols>
  <sheetData>
    <row r="3" spans="1:5" x14ac:dyDescent="0.35">
      <c r="A3" s="331" t="s">
        <v>446</v>
      </c>
      <c r="B3" t="s">
        <v>454</v>
      </c>
    </row>
    <row r="4" spans="1:5" x14ac:dyDescent="0.35">
      <c r="A4" s="340" t="s">
        <v>397</v>
      </c>
      <c r="B4" s="341">
        <v>1359.75</v>
      </c>
      <c r="C4" s="341">
        <v>1359.75</v>
      </c>
      <c r="D4" s="342">
        <f>C4/35610.75</f>
        <v>3.8183694530443756E-2</v>
      </c>
      <c r="E4" s="234">
        <v>0.08</v>
      </c>
    </row>
    <row r="5" spans="1:5" x14ac:dyDescent="0.35">
      <c r="A5" s="343" t="s">
        <v>442</v>
      </c>
      <c r="B5" s="36">
        <v>3675</v>
      </c>
      <c r="C5" s="36">
        <v>3675</v>
      </c>
      <c r="D5" s="344">
        <f t="shared" ref="D5:D21" si="0">C5/35610.75</f>
        <v>0.10319917440660474</v>
      </c>
      <c r="E5" s="234">
        <v>0.3</v>
      </c>
    </row>
    <row r="6" spans="1:5" x14ac:dyDescent="0.35">
      <c r="A6" s="343" t="s">
        <v>443</v>
      </c>
      <c r="B6" s="36">
        <v>3895.5</v>
      </c>
      <c r="C6" s="36">
        <v>3895.5</v>
      </c>
      <c r="D6" s="344">
        <f t="shared" si="0"/>
        <v>0.10939112487100103</v>
      </c>
    </row>
    <row r="7" spans="1:5" x14ac:dyDescent="0.35">
      <c r="A7" s="343" t="s">
        <v>444</v>
      </c>
      <c r="B7" s="36">
        <v>2961</v>
      </c>
      <c r="C7" s="36">
        <v>2961</v>
      </c>
      <c r="D7" s="344">
        <f t="shared" si="0"/>
        <v>8.3149049093321534E-2</v>
      </c>
    </row>
    <row r="8" spans="1:5" x14ac:dyDescent="0.35">
      <c r="A8" s="345" t="s">
        <v>440</v>
      </c>
      <c r="B8" s="169">
        <v>2383.5</v>
      </c>
      <c r="C8" s="169">
        <v>2383.5</v>
      </c>
      <c r="D8" s="346">
        <f t="shared" si="0"/>
        <v>6.6932035972283657E-2</v>
      </c>
      <c r="E8" s="234">
        <v>0.13</v>
      </c>
    </row>
    <row r="9" spans="1:5" x14ac:dyDescent="0.35">
      <c r="A9" s="345" t="s">
        <v>441</v>
      </c>
      <c r="B9" s="169">
        <v>2184</v>
      </c>
      <c r="C9" s="169">
        <v>2184</v>
      </c>
      <c r="D9" s="346">
        <f t="shared" si="0"/>
        <v>6.1329795075925106E-2</v>
      </c>
    </row>
    <row r="10" spans="1:5" x14ac:dyDescent="0.35">
      <c r="A10" s="337" t="s">
        <v>437</v>
      </c>
      <c r="B10" s="338">
        <v>2688</v>
      </c>
      <c r="C10" s="338">
        <v>2688</v>
      </c>
      <c r="D10" s="339">
        <f t="shared" si="0"/>
        <v>7.5482824708830901E-2</v>
      </c>
      <c r="E10" s="234">
        <v>0.26</v>
      </c>
    </row>
    <row r="11" spans="1:5" x14ac:dyDescent="0.35">
      <c r="A11" s="337" t="s">
        <v>439</v>
      </c>
      <c r="B11" s="338">
        <v>2562</v>
      </c>
      <c r="C11" s="338">
        <v>2562</v>
      </c>
      <c r="D11" s="339">
        <f t="shared" si="0"/>
        <v>7.1944567300604459E-2</v>
      </c>
    </row>
    <row r="12" spans="1:5" x14ac:dyDescent="0.35">
      <c r="A12" s="340" t="s">
        <v>391</v>
      </c>
      <c r="B12" s="341">
        <v>1281</v>
      </c>
      <c r="C12" s="341">
        <v>1281</v>
      </c>
      <c r="D12" s="342">
        <f t="shared" si="0"/>
        <v>3.5972283650302229E-2</v>
      </c>
    </row>
    <row r="13" spans="1:5" x14ac:dyDescent="0.35">
      <c r="A13" s="332" t="s">
        <v>432</v>
      </c>
      <c r="B13">
        <v>1039.5</v>
      </c>
      <c r="C13">
        <v>1039.5</v>
      </c>
      <c r="D13" s="333">
        <f t="shared" si="0"/>
        <v>2.91906236178682E-2</v>
      </c>
      <c r="E13" s="234">
        <v>0.03</v>
      </c>
    </row>
    <row r="14" spans="1:5" x14ac:dyDescent="0.35">
      <c r="A14" s="347" t="s">
        <v>403</v>
      </c>
      <c r="B14" s="348">
        <v>2751</v>
      </c>
      <c r="C14" s="348">
        <v>2751</v>
      </c>
      <c r="D14" s="349">
        <f t="shared" si="0"/>
        <v>7.7251953412944122E-2</v>
      </c>
      <c r="E14" s="234">
        <v>0.09</v>
      </c>
    </row>
    <row r="15" spans="1:5" x14ac:dyDescent="0.35">
      <c r="A15" s="350" t="s">
        <v>427</v>
      </c>
      <c r="B15" s="351">
        <v>357</v>
      </c>
      <c r="C15" s="351">
        <v>357</v>
      </c>
      <c r="D15" s="352">
        <f t="shared" si="0"/>
        <v>1.0025062656641603E-2</v>
      </c>
      <c r="E15" s="234">
        <v>0.13</v>
      </c>
    </row>
    <row r="16" spans="1:5" x14ac:dyDescent="0.35">
      <c r="A16" s="350" t="s">
        <v>429</v>
      </c>
      <c r="B16" s="351">
        <v>1869</v>
      </c>
      <c r="C16" s="351">
        <v>1869</v>
      </c>
      <c r="D16" s="352">
        <f t="shared" si="0"/>
        <v>5.2484151555358988E-2</v>
      </c>
    </row>
    <row r="17" spans="1:4" x14ac:dyDescent="0.35">
      <c r="A17" s="350" t="s">
        <v>431</v>
      </c>
      <c r="B17" s="351">
        <v>2247</v>
      </c>
      <c r="C17" s="351">
        <v>2247</v>
      </c>
      <c r="D17" s="352">
        <f t="shared" si="0"/>
        <v>6.3098923780038327E-2</v>
      </c>
    </row>
    <row r="18" spans="1:4" x14ac:dyDescent="0.35">
      <c r="A18" s="334" t="s">
        <v>407</v>
      </c>
      <c r="B18" s="335">
        <v>1638</v>
      </c>
      <c r="C18" s="335">
        <v>1638</v>
      </c>
      <c r="D18" s="336">
        <f t="shared" si="0"/>
        <v>4.5997346306943833E-2</v>
      </c>
    </row>
    <row r="19" spans="1:4" x14ac:dyDescent="0.35">
      <c r="A19" s="334" t="s">
        <v>413</v>
      </c>
      <c r="B19" s="335">
        <v>1480.5</v>
      </c>
      <c r="C19" s="335">
        <v>1480.5</v>
      </c>
      <c r="D19" s="336">
        <f t="shared" si="0"/>
        <v>4.1574524546660767E-2</v>
      </c>
    </row>
    <row r="20" spans="1:4" x14ac:dyDescent="0.35">
      <c r="A20" s="337" t="s">
        <v>414</v>
      </c>
      <c r="B20" s="338">
        <v>1134</v>
      </c>
      <c r="C20" s="338">
        <v>1134</v>
      </c>
      <c r="D20" s="339">
        <f t="shared" si="0"/>
        <v>3.1844316674038038E-2</v>
      </c>
    </row>
    <row r="21" spans="1:4" x14ac:dyDescent="0.35">
      <c r="A21" s="332" t="s">
        <v>426</v>
      </c>
      <c r="B21">
        <v>105</v>
      </c>
      <c r="C21">
        <v>105</v>
      </c>
      <c r="D21" s="333">
        <f t="shared" si="0"/>
        <v>2.9485478401887069E-3</v>
      </c>
    </row>
    <row r="22" spans="1:4" x14ac:dyDescent="0.35">
      <c r="A22" s="332" t="s">
        <v>448</v>
      </c>
      <c r="B22">
        <v>35610.75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C36F7-20E1-4431-A909-596410C953C5}">
  <dimension ref="B1:T50"/>
  <sheetViews>
    <sheetView topLeftCell="A10" workbookViewId="0">
      <selection activeCell="C10" sqref="C10:J23"/>
    </sheetView>
  </sheetViews>
  <sheetFormatPr defaultColWidth="8.81640625" defaultRowHeight="14.5" x14ac:dyDescent="0.35"/>
  <cols>
    <col min="4" max="4" width="10.1796875" bestFit="1" customWidth="1"/>
    <col min="5" max="5" width="17.453125" bestFit="1" customWidth="1"/>
    <col min="6" max="6" width="12.453125" bestFit="1" customWidth="1"/>
    <col min="7" max="7" width="12.54296875" bestFit="1" customWidth="1"/>
    <col min="8" max="8" width="13.1796875" bestFit="1" customWidth="1"/>
    <col min="9" max="10" width="10.1796875" bestFit="1" customWidth="1"/>
    <col min="12" max="12" width="11" bestFit="1" customWidth="1"/>
    <col min="14" max="15" width="12.54296875" bestFit="1" customWidth="1"/>
    <col min="16" max="16" width="9.453125" bestFit="1" customWidth="1"/>
    <col min="18" max="18" width="17.54296875" customWidth="1"/>
  </cols>
  <sheetData>
    <row r="1" spans="2:20" x14ac:dyDescent="0.35">
      <c r="N1" t="s">
        <v>253</v>
      </c>
      <c r="Q1" t="s">
        <v>254</v>
      </c>
    </row>
    <row r="2" spans="2:20" ht="15" thickBot="1" x14ac:dyDescent="0.4">
      <c r="M2" t="s">
        <v>255</v>
      </c>
      <c r="N2">
        <v>120</v>
      </c>
      <c r="O2" t="s">
        <v>256</v>
      </c>
      <c r="Q2">
        <v>120</v>
      </c>
    </row>
    <row r="3" spans="2:20" x14ac:dyDescent="0.35">
      <c r="C3" s="201" t="s">
        <v>257</v>
      </c>
      <c r="D3" s="202" t="s">
        <v>258</v>
      </c>
      <c r="E3" s="202" t="s">
        <v>259</v>
      </c>
      <c r="F3" s="202" t="s">
        <v>260</v>
      </c>
      <c r="G3" s="202" t="s">
        <v>261</v>
      </c>
      <c r="H3" s="203" t="s">
        <v>136</v>
      </c>
      <c r="I3" s="203" t="s">
        <v>262</v>
      </c>
      <c r="J3" s="204" t="s">
        <v>263</v>
      </c>
      <c r="N3">
        <f>N2/9</f>
        <v>13.333333333333334</v>
      </c>
      <c r="Q3">
        <f>Q2/8*9</f>
        <v>135</v>
      </c>
    </row>
    <row r="4" spans="2:20" x14ac:dyDescent="0.35">
      <c r="B4">
        <f>E4*$D$9</f>
        <v>701.29241000000002</v>
      </c>
      <c r="C4" s="205" t="s">
        <v>163</v>
      </c>
      <c r="D4" s="206">
        <v>544</v>
      </c>
      <c r="E4" s="206">
        <v>637</v>
      </c>
      <c r="F4" s="206">
        <v>242</v>
      </c>
      <c r="G4" s="206">
        <v>334</v>
      </c>
      <c r="H4" s="206">
        <v>99</v>
      </c>
      <c r="I4" s="206">
        <v>252</v>
      </c>
      <c r="J4" s="207">
        <v>196</v>
      </c>
      <c r="K4">
        <f>H4*$D$9</f>
        <v>108.99207</v>
      </c>
      <c r="N4">
        <f>N3*8</f>
        <v>106.66666666666667</v>
      </c>
      <c r="O4" t="s">
        <v>264</v>
      </c>
    </row>
    <row r="5" spans="2:20" x14ac:dyDescent="0.35">
      <c r="B5">
        <f>E5*$D$9</f>
        <v>776.15564999999992</v>
      </c>
      <c r="C5" s="205" t="s">
        <v>165</v>
      </c>
      <c r="D5" s="206">
        <v>632</v>
      </c>
      <c r="E5" s="206">
        <v>705</v>
      </c>
      <c r="F5" s="206">
        <v>268</v>
      </c>
      <c r="G5" s="206">
        <v>461</v>
      </c>
      <c r="H5" s="206">
        <v>123</v>
      </c>
      <c r="I5" s="206">
        <v>415</v>
      </c>
      <c r="J5" s="207">
        <v>328</v>
      </c>
      <c r="K5">
        <f>H5*$D$9</f>
        <v>135.41439</v>
      </c>
    </row>
    <row r="6" spans="2:20" x14ac:dyDescent="0.35">
      <c r="B6">
        <f>E6*$D$9</f>
        <v>877.44120999999996</v>
      </c>
      <c r="C6" s="205" t="s">
        <v>166</v>
      </c>
      <c r="D6" s="206">
        <v>771</v>
      </c>
      <c r="E6" s="206">
        <v>797</v>
      </c>
      <c r="F6" s="206">
        <v>343</v>
      </c>
      <c r="G6" s="206">
        <v>512</v>
      </c>
      <c r="H6" s="206">
        <v>157</v>
      </c>
      <c r="I6" s="206">
        <v>515</v>
      </c>
      <c r="J6" s="207">
        <v>599</v>
      </c>
      <c r="K6">
        <f>H6*$D$9</f>
        <v>172.84601000000001</v>
      </c>
    </row>
    <row r="7" spans="2:20" x14ac:dyDescent="0.35">
      <c r="B7">
        <f>E7*$D$9</f>
        <v>985.33235000000002</v>
      </c>
      <c r="C7" s="205" t="s">
        <v>164</v>
      </c>
      <c r="D7" s="206">
        <v>903</v>
      </c>
      <c r="E7" s="206">
        <v>895</v>
      </c>
      <c r="F7" s="206">
        <v>472</v>
      </c>
      <c r="G7" s="206">
        <v>769</v>
      </c>
      <c r="H7" s="206">
        <v>213</v>
      </c>
      <c r="I7" s="206">
        <v>709</v>
      </c>
      <c r="J7" s="207">
        <v>819</v>
      </c>
      <c r="K7">
        <f>H7*$D$9</f>
        <v>234.49808999999999</v>
      </c>
    </row>
    <row r="8" spans="2:20" ht="15" thickBot="1" x14ac:dyDescent="0.4">
      <c r="B8">
        <f>E8*$D$9</f>
        <v>1204.41742</v>
      </c>
      <c r="C8" s="208" t="s">
        <v>160</v>
      </c>
      <c r="D8" s="209">
        <v>1105</v>
      </c>
      <c r="E8" s="209">
        <v>1094</v>
      </c>
      <c r="F8" s="209">
        <v>657</v>
      </c>
      <c r="G8" s="209">
        <v>922</v>
      </c>
      <c r="H8" s="209">
        <v>264</v>
      </c>
      <c r="I8" s="209">
        <v>1082</v>
      </c>
      <c r="J8" s="210">
        <v>979</v>
      </c>
      <c r="K8">
        <f>H8*$D$9</f>
        <v>290.64551999999998</v>
      </c>
    </row>
    <row r="9" spans="2:20" x14ac:dyDescent="0.35">
      <c r="C9" s="211" t="s">
        <v>265</v>
      </c>
      <c r="D9" s="212">
        <v>1.10093</v>
      </c>
    </row>
    <row r="10" spans="2:20" ht="15" thickBot="1" x14ac:dyDescent="0.4">
      <c r="C10" s="226" t="s">
        <v>266</v>
      </c>
      <c r="E10" s="213"/>
      <c r="M10" t="s">
        <v>267</v>
      </c>
      <c r="N10">
        <v>8</v>
      </c>
    </row>
    <row r="11" spans="2:20" x14ac:dyDescent="0.35">
      <c r="C11" s="201" t="s">
        <v>257</v>
      </c>
      <c r="D11" s="202"/>
      <c r="E11" s="228" t="s">
        <v>259</v>
      </c>
      <c r="F11" s="202"/>
      <c r="G11" s="202"/>
      <c r="H11" s="203" t="s">
        <v>136</v>
      </c>
      <c r="I11" s="203"/>
      <c r="J11" s="204"/>
      <c r="M11" s="201" t="s">
        <v>257</v>
      </c>
      <c r="N11" s="202" t="s">
        <v>258</v>
      </c>
      <c r="O11" s="202" t="s">
        <v>259</v>
      </c>
      <c r="P11" s="202" t="s">
        <v>260</v>
      </c>
      <c r="Q11" s="202" t="s">
        <v>261</v>
      </c>
      <c r="R11" s="203" t="s">
        <v>136</v>
      </c>
      <c r="S11" s="203" t="s">
        <v>262</v>
      </c>
      <c r="T11" s="204" t="s">
        <v>263</v>
      </c>
    </row>
    <row r="12" spans="2:20" x14ac:dyDescent="0.35">
      <c r="C12" s="205" t="s">
        <v>163</v>
      </c>
      <c r="D12" s="214"/>
      <c r="E12" s="229">
        <f>ROUNDUP(E4*$D$9,2)</f>
        <v>701.3</v>
      </c>
      <c r="F12" s="214"/>
      <c r="G12" s="214"/>
      <c r="H12" s="229">
        <f>ROUNDUP(H4*$D$9,2)</f>
        <v>109</v>
      </c>
      <c r="I12" s="214"/>
      <c r="J12" s="214"/>
      <c r="M12" s="205" t="s">
        <v>163</v>
      </c>
      <c r="N12" s="214">
        <f>D12/$N$10</f>
        <v>0</v>
      </c>
      <c r="O12" s="215">
        <f t="shared" ref="O12:T16" si="0">E12/$N$10</f>
        <v>87.662499999999994</v>
      </c>
      <c r="P12" s="214">
        <f t="shared" si="0"/>
        <v>0</v>
      </c>
      <c r="Q12" s="214">
        <f t="shared" si="0"/>
        <v>0</v>
      </c>
      <c r="R12" s="216">
        <f t="shared" si="0"/>
        <v>13.625</v>
      </c>
      <c r="S12" s="214">
        <f t="shared" si="0"/>
        <v>0</v>
      </c>
      <c r="T12" s="214">
        <f t="shared" si="0"/>
        <v>0</v>
      </c>
    </row>
    <row r="13" spans="2:20" x14ac:dyDescent="0.35">
      <c r="C13" s="205" t="s">
        <v>165</v>
      </c>
      <c r="D13" s="214"/>
      <c r="E13" s="229">
        <f>ROUNDUP(E5*$D$9,2)</f>
        <v>776.16</v>
      </c>
      <c r="F13" s="214"/>
      <c r="G13" s="214"/>
      <c r="H13" s="229">
        <f>ROUNDUP(H5*$D$9,2)</f>
        <v>135.41999999999999</v>
      </c>
      <c r="I13" s="214"/>
      <c r="J13" s="214"/>
      <c r="M13" s="205" t="s">
        <v>165</v>
      </c>
      <c r="N13" s="214">
        <f t="shared" ref="N13:N16" si="1">D13/$N$10</f>
        <v>0</v>
      </c>
      <c r="O13" s="215">
        <f t="shared" si="0"/>
        <v>97.02</v>
      </c>
      <c r="P13" s="214">
        <f t="shared" si="0"/>
        <v>0</v>
      </c>
      <c r="Q13" s="214">
        <f t="shared" si="0"/>
        <v>0</v>
      </c>
      <c r="R13" s="216">
        <f t="shared" si="0"/>
        <v>16.927499999999998</v>
      </c>
      <c r="S13" s="214">
        <f t="shared" si="0"/>
        <v>0</v>
      </c>
      <c r="T13" s="214">
        <f t="shared" si="0"/>
        <v>0</v>
      </c>
    </row>
    <row r="14" spans="2:20" x14ac:dyDescent="0.35">
      <c r="C14" s="205" t="s">
        <v>166</v>
      </c>
      <c r="D14" s="214"/>
      <c r="E14" s="229">
        <f>ROUNDUP(E6*$D$9,2)</f>
        <v>877.45</v>
      </c>
      <c r="F14" s="214"/>
      <c r="G14" s="214"/>
      <c r="H14" s="229">
        <f>ROUNDUP(H6*$D$9,2)</f>
        <v>172.85</v>
      </c>
      <c r="I14" s="214"/>
      <c r="J14" s="214"/>
      <c r="M14" s="205" t="s">
        <v>166</v>
      </c>
      <c r="N14" s="214">
        <f t="shared" si="1"/>
        <v>0</v>
      </c>
      <c r="O14" s="215">
        <f t="shared" si="0"/>
        <v>109.68125000000001</v>
      </c>
      <c r="P14" s="214">
        <f t="shared" si="0"/>
        <v>0</v>
      </c>
      <c r="Q14" s="214">
        <f t="shared" si="0"/>
        <v>0</v>
      </c>
      <c r="R14" s="216">
        <f t="shared" si="0"/>
        <v>21.606249999999999</v>
      </c>
      <c r="S14" s="214">
        <f t="shared" si="0"/>
        <v>0</v>
      </c>
      <c r="T14" s="214">
        <f t="shared" si="0"/>
        <v>0</v>
      </c>
    </row>
    <row r="15" spans="2:20" x14ac:dyDescent="0.35">
      <c r="C15" s="205" t="s">
        <v>164</v>
      </c>
      <c r="D15" s="214"/>
      <c r="E15" s="229">
        <f>ROUNDUP(E7*$D$9,2)</f>
        <v>985.34</v>
      </c>
      <c r="F15" s="214"/>
      <c r="G15" s="214"/>
      <c r="H15" s="229">
        <f>ROUNDUP(H7*$D$9,2)</f>
        <v>234.5</v>
      </c>
      <c r="I15" s="214"/>
      <c r="J15" s="214"/>
      <c r="M15" s="205" t="s">
        <v>164</v>
      </c>
      <c r="N15" s="214">
        <f t="shared" si="1"/>
        <v>0</v>
      </c>
      <c r="O15" s="215">
        <f t="shared" si="0"/>
        <v>123.1675</v>
      </c>
      <c r="P15" s="214">
        <f t="shared" si="0"/>
        <v>0</v>
      </c>
      <c r="Q15" s="214">
        <f t="shared" si="0"/>
        <v>0</v>
      </c>
      <c r="R15" s="216">
        <f t="shared" si="0"/>
        <v>29.3125</v>
      </c>
      <c r="S15" s="214">
        <f t="shared" si="0"/>
        <v>0</v>
      </c>
      <c r="T15" s="214">
        <f t="shared" si="0"/>
        <v>0</v>
      </c>
    </row>
    <row r="16" spans="2:20" ht="15" thickBot="1" x14ac:dyDescent="0.4">
      <c r="C16" s="208" t="s">
        <v>160</v>
      </c>
      <c r="D16" s="214"/>
      <c r="E16" s="229">
        <f>ROUNDUP(E8*$D$9,2)</f>
        <v>1204.42</v>
      </c>
      <c r="F16" s="214"/>
      <c r="G16" s="214"/>
      <c r="H16" s="229">
        <f>ROUNDUP(H8*$D$9,2)</f>
        <v>290.64999999999998</v>
      </c>
      <c r="I16" s="214"/>
      <c r="J16" s="214"/>
      <c r="M16" s="208" t="s">
        <v>160</v>
      </c>
      <c r="N16" s="214">
        <f t="shared" si="1"/>
        <v>0</v>
      </c>
      <c r="O16" s="215">
        <f t="shared" si="0"/>
        <v>150.55250000000001</v>
      </c>
      <c r="P16" s="214">
        <f t="shared" si="0"/>
        <v>0</v>
      </c>
      <c r="Q16" s="214">
        <f t="shared" si="0"/>
        <v>0</v>
      </c>
      <c r="R16" s="216">
        <f t="shared" si="0"/>
        <v>36.331249999999997</v>
      </c>
      <c r="S16" s="214">
        <f t="shared" si="0"/>
        <v>0</v>
      </c>
      <c r="T16" s="214">
        <f t="shared" si="0"/>
        <v>0</v>
      </c>
    </row>
    <row r="17" spans="3:17" ht="15" thickBot="1" x14ac:dyDescent="0.4">
      <c r="E17" s="230"/>
    </row>
    <row r="18" spans="3:17" x14ac:dyDescent="0.35">
      <c r="C18" s="227" t="s">
        <v>109</v>
      </c>
      <c r="D18" s="202"/>
      <c r="E18" s="228" t="s">
        <v>135</v>
      </c>
      <c r="F18" s="202" t="s">
        <v>268</v>
      </c>
      <c r="G18" s="202"/>
      <c r="H18" s="203" t="s">
        <v>136</v>
      </c>
      <c r="I18" s="202" t="s">
        <v>268</v>
      </c>
      <c r="J18" s="204"/>
    </row>
    <row r="19" spans="3:17" x14ac:dyDescent="0.35">
      <c r="C19" s="205" t="s">
        <v>163</v>
      </c>
      <c r="D19" s="214"/>
      <c r="E19" s="229">
        <v>648</v>
      </c>
      <c r="F19" s="225">
        <f>E19/E12-1</f>
        <v>-7.6001711107942294E-2</v>
      </c>
      <c r="G19" s="214"/>
      <c r="H19" s="229">
        <v>189</v>
      </c>
      <c r="I19" s="225">
        <f>H19/H12-1</f>
        <v>0.73394495412844041</v>
      </c>
      <c r="J19" s="214"/>
      <c r="M19" s="217"/>
      <c r="P19" s="218"/>
    </row>
    <row r="20" spans="3:17" x14ac:dyDescent="0.35">
      <c r="C20" s="205" t="s">
        <v>165</v>
      </c>
      <c r="D20" s="214"/>
      <c r="E20" s="229">
        <v>752</v>
      </c>
      <c r="F20" s="225">
        <f t="shared" ref="F20:F23" si="2">E20/E13-1</f>
        <v>-3.1127602556173972E-2</v>
      </c>
      <c r="G20" s="214"/>
      <c r="H20" s="229">
        <v>225</v>
      </c>
      <c r="I20" s="225">
        <f t="shared" ref="I20:I23" si="3">H20/H13-1</f>
        <v>0.66149756313690755</v>
      </c>
      <c r="J20" s="214"/>
      <c r="M20" s="219"/>
    </row>
    <row r="21" spans="3:17" x14ac:dyDescent="0.35">
      <c r="C21" s="205" t="s">
        <v>166</v>
      </c>
      <c r="D21" s="214"/>
      <c r="E21" s="229">
        <v>920</v>
      </c>
      <c r="F21" s="225">
        <f t="shared" si="2"/>
        <v>4.8492791612057662E-2</v>
      </c>
      <c r="G21" s="214"/>
      <c r="H21" s="229">
        <v>261</v>
      </c>
      <c r="I21" s="225">
        <f t="shared" si="3"/>
        <v>0.50997975122938977</v>
      </c>
      <c r="J21" s="214"/>
    </row>
    <row r="22" spans="3:17" x14ac:dyDescent="0.35">
      <c r="C22" s="205" t="s">
        <v>164</v>
      </c>
      <c r="D22" s="214"/>
      <c r="E22" s="229">
        <v>888</v>
      </c>
      <c r="F22" s="225">
        <f t="shared" si="2"/>
        <v>-9.8788235532912494E-2</v>
      </c>
      <c r="G22" s="214"/>
      <c r="H22" s="229">
        <v>279</v>
      </c>
      <c r="I22" s="225">
        <f t="shared" si="3"/>
        <v>0.18976545842217485</v>
      </c>
      <c r="J22" s="214"/>
      <c r="P22" s="220"/>
    </row>
    <row r="23" spans="3:17" ht="15" thickBot="1" x14ac:dyDescent="0.4">
      <c r="C23" s="208" t="s">
        <v>160</v>
      </c>
      <c r="D23" s="214"/>
      <c r="E23" s="229">
        <v>1040</v>
      </c>
      <c r="F23" s="225">
        <f t="shared" si="2"/>
        <v>-0.13651384068680361</v>
      </c>
      <c r="G23" s="214"/>
      <c r="H23" s="229">
        <v>315</v>
      </c>
      <c r="I23" s="225">
        <f t="shared" si="3"/>
        <v>8.3777739549286245E-2</v>
      </c>
      <c r="J23" s="214"/>
    </row>
    <row r="32" spans="3:17" x14ac:dyDescent="0.35">
      <c r="P32" s="223"/>
      <c r="Q32" s="223"/>
    </row>
    <row r="33" spans="6:17" x14ac:dyDescent="0.35">
      <c r="F33" s="221"/>
      <c r="H33" s="222"/>
      <c r="P33" s="223"/>
      <c r="Q33" s="223"/>
    </row>
    <row r="34" spans="6:17" x14ac:dyDescent="0.35">
      <c r="F34" s="221"/>
      <c r="H34" s="222"/>
      <c r="M34" s="223"/>
      <c r="N34" s="223"/>
      <c r="P34" s="223"/>
      <c r="Q34" s="223"/>
    </row>
    <row r="35" spans="6:17" x14ac:dyDescent="0.35">
      <c r="F35" s="221"/>
      <c r="H35" s="222"/>
      <c r="M35" s="223"/>
      <c r="N35" s="223"/>
      <c r="P35" s="223"/>
      <c r="Q35" s="223"/>
    </row>
    <row r="36" spans="6:17" x14ac:dyDescent="0.35">
      <c r="F36" s="221"/>
      <c r="H36" s="222"/>
      <c r="M36" s="223"/>
      <c r="N36" s="223"/>
      <c r="P36" s="223"/>
      <c r="Q36" s="223"/>
    </row>
    <row r="37" spans="6:17" x14ac:dyDescent="0.35">
      <c r="F37" s="221"/>
      <c r="H37" s="222"/>
      <c r="M37" s="223"/>
      <c r="N37" s="223"/>
      <c r="P37" s="223"/>
      <c r="Q37" s="223"/>
    </row>
    <row r="38" spans="6:17" x14ac:dyDescent="0.35">
      <c r="F38" s="221"/>
      <c r="H38" s="222"/>
      <c r="M38" s="223"/>
      <c r="N38" s="223"/>
      <c r="P38" s="223"/>
      <c r="Q38" s="223"/>
    </row>
    <row r="39" spans="6:17" x14ac:dyDescent="0.35">
      <c r="F39" s="221"/>
      <c r="H39" s="222"/>
      <c r="M39" s="224"/>
      <c r="N39" s="224"/>
      <c r="P39" s="223"/>
      <c r="Q39" s="223"/>
    </row>
    <row r="40" spans="6:17" x14ac:dyDescent="0.35">
      <c r="F40" s="221"/>
      <c r="H40" s="222"/>
      <c r="P40" s="223"/>
      <c r="Q40" s="223"/>
    </row>
    <row r="41" spans="6:17" x14ac:dyDescent="0.35">
      <c r="F41" s="221"/>
      <c r="H41" s="222"/>
      <c r="P41" s="223"/>
      <c r="Q41" s="223"/>
    </row>
    <row r="42" spans="6:17" x14ac:dyDescent="0.35">
      <c r="F42" s="221"/>
      <c r="H42" s="222"/>
      <c r="P42" s="223"/>
      <c r="Q42" s="223"/>
    </row>
    <row r="43" spans="6:17" x14ac:dyDescent="0.35">
      <c r="F43" s="221"/>
      <c r="H43" s="222"/>
      <c r="P43" s="223"/>
      <c r="Q43" s="223"/>
    </row>
    <row r="44" spans="6:17" x14ac:dyDescent="0.35">
      <c r="F44" s="221"/>
      <c r="H44" s="222"/>
      <c r="P44" s="223"/>
      <c r="Q44" s="223"/>
    </row>
    <row r="45" spans="6:17" x14ac:dyDescent="0.35">
      <c r="F45" s="221"/>
      <c r="H45" s="222"/>
      <c r="P45" s="223"/>
      <c r="Q45" s="223"/>
    </row>
    <row r="46" spans="6:17" x14ac:dyDescent="0.35">
      <c r="F46" s="221"/>
      <c r="H46" s="222"/>
      <c r="P46" s="223"/>
      <c r="Q46" s="223"/>
    </row>
    <row r="47" spans="6:17" x14ac:dyDescent="0.35">
      <c r="F47" s="221"/>
      <c r="H47" s="222"/>
      <c r="P47" s="223"/>
      <c r="Q47" s="223"/>
    </row>
    <row r="48" spans="6:17" x14ac:dyDescent="0.35">
      <c r="F48" s="221"/>
      <c r="H48" s="222"/>
      <c r="P48" s="224"/>
      <c r="Q48" s="224"/>
    </row>
    <row r="49" spans="6:8" x14ac:dyDescent="0.35">
      <c r="F49" s="221"/>
      <c r="H49" s="222"/>
    </row>
    <row r="50" spans="6:8" x14ac:dyDescent="0.35">
      <c r="F50" s="221"/>
      <c r="H50" s="222"/>
    </row>
  </sheetData>
  <phoneticPr fontId="28"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F99F4-5CC4-494D-99E0-E46A0F859C8C}">
  <dimension ref="A23:AZ77"/>
  <sheetViews>
    <sheetView zoomScale="55" zoomScaleNormal="55" workbookViewId="0">
      <selection activeCell="AD56" sqref="AD56:AD59"/>
    </sheetView>
  </sheetViews>
  <sheetFormatPr defaultRowHeight="14.5" x14ac:dyDescent="0.35"/>
  <cols>
    <col min="1" max="1" width="10.54296875" bestFit="1" customWidth="1"/>
    <col min="2" max="2" width="11.453125" bestFit="1" customWidth="1"/>
    <col min="3" max="3" width="39.81640625" bestFit="1" customWidth="1"/>
    <col min="4" max="4" width="6" bestFit="1" customWidth="1"/>
    <col min="5" max="5" width="5.81640625" bestFit="1" customWidth="1"/>
    <col min="6" max="6" width="4.453125" customWidth="1"/>
    <col min="7" max="7" width="9.1796875" customWidth="1"/>
    <col min="8" max="8" width="8.1796875" bestFit="1" customWidth="1"/>
    <col min="9" max="9" width="11.1796875" bestFit="1" customWidth="1"/>
    <col min="10" max="12" width="8.453125" bestFit="1" customWidth="1"/>
    <col min="13" max="13" width="10.81640625" bestFit="1" customWidth="1"/>
    <col min="14" max="16" width="8.453125" bestFit="1" customWidth="1"/>
    <col min="17" max="17" width="11" bestFit="1" customWidth="1"/>
    <col min="18" max="18" width="8.81640625" customWidth="1"/>
    <col min="19" max="23" width="8.453125" bestFit="1" customWidth="1"/>
    <col min="24" max="24" width="12.453125" bestFit="1" customWidth="1"/>
    <col min="25" max="25" width="14.453125" bestFit="1" customWidth="1"/>
    <col min="26" max="28" width="8.453125" bestFit="1" customWidth="1"/>
    <col min="29" max="29" width="9" bestFit="1" customWidth="1"/>
    <col min="30" max="30" width="11.54296875" bestFit="1" customWidth="1"/>
    <col min="31" max="31" width="13.81640625" customWidth="1"/>
    <col min="32" max="32" width="20.54296875" bestFit="1" customWidth="1"/>
    <col min="33" max="33" width="16" bestFit="1" customWidth="1"/>
    <col min="34" max="34" width="11.54296875" bestFit="1" customWidth="1"/>
    <col min="35" max="35" width="16" bestFit="1" customWidth="1"/>
    <col min="36" max="36" width="13.54296875" customWidth="1"/>
    <col min="37" max="37" width="9.81640625" customWidth="1"/>
    <col min="38" max="38" width="16.453125" bestFit="1" customWidth="1"/>
    <col min="39" max="39" width="16.1796875" customWidth="1"/>
    <col min="40" max="43" width="6" customWidth="1"/>
    <col min="48" max="48" width="12.453125" bestFit="1" customWidth="1"/>
    <col min="49" max="49" width="10.81640625" bestFit="1" customWidth="1"/>
    <col min="50" max="50" width="10.54296875" bestFit="1" customWidth="1"/>
    <col min="51" max="51" width="9.453125" bestFit="1" customWidth="1"/>
    <col min="52" max="52" width="13.54296875" bestFit="1" customWidth="1"/>
  </cols>
  <sheetData>
    <row r="23" spans="2:37" x14ac:dyDescent="0.35">
      <c r="B23" t="s">
        <v>101</v>
      </c>
    </row>
    <row r="26" spans="2:37" x14ac:dyDescent="0.35">
      <c r="AH26">
        <v>21</v>
      </c>
    </row>
    <row r="27" spans="2:37" x14ac:dyDescent="0.35">
      <c r="C27" s="16">
        <v>29043</v>
      </c>
    </row>
    <row r="30" spans="2:37" x14ac:dyDescent="0.35">
      <c r="G30" s="16">
        <v>1</v>
      </c>
      <c r="H30" s="16">
        <v>2</v>
      </c>
      <c r="I30" s="16">
        <v>3</v>
      </c>
      <c r="J30" s="16">
        <v>4</v>
      </c>
      <c r="K30" s="16">
        <v>5</v>
      </c>
      <c r="L30" s="16">
        <v>6</v>
      </c>
      <c r="M30" s="16">
        <v>7</v>
      </c>
      <c r="N30" s="16">
        <v>8</v>
      </c>
      <c r="O30" s="16">
        <v>9</v>
      </c>
      <c r="P30" s="16">
        <v>10</v>
      </c>
      <c r="Q30" s="16">
        <v>11</v>
      </c>
      <c r="R30" s="16">
        <v>12</v>
      </c>
      <c r="S30" s="16">
        <v>13</v>
      </c>
      <c r="T30" s="16">
        <v>14</v>
      </c>
      <c r="U30" s="16">
        <v>15</v>
      </c>
      <c r="V30" s="16">
        <v>16</v>
      </c>
      <c r="W30" s="16">
        <v>17</v>
      </c>
      <c r="X30" s="16">
        <v>18</v>
      </c>
      <c r="Y30" s="16">
        <v>19</v>
      </c>
      <c r="Z30" s="16">
        <v>20</v>
      </c>
      <c r="AA30" s="16">
        <v>21</v>
      </c>
      <c r="AB30" s="16">
        <v>22</v>
      </c>
      <c r="AK30" s="234">
        <v>0.2</v>
      </c>
    </row>
    <row r="31" spans="2:37" x14ac:dyDescent="0.35">
      <c r="AK31" s="234">
        <v>0.25</v>
      </c>
    </row>
    <row r="32" spans="2:37" x14ac:dyDescent="0.35">
      <c r="G32" s="242">
        <v>44682</v>
      </c>
      <c r="H32" s="242">
        <v>44713</v>
      </c>
      <c r="I32" s="242">
        <v>44743</v>
      </c>
      <c r="J32" s="242">
        <v>44774</v>
      </c>
      <c r="K32" s="242">
        <v>44805</v>
      </c>
      <c r="L32" s="242">
        <v>44835</v>
      </c>
      <c r="M32" s="242">
        <v>44866</v>
      </c>
      <c r="N32" s="242">
        <v>44896</v>
      </c>
      <c r="O32" s="242">
        <v>44927</v>
      </c>
      <c r="P32" s="242">
        <v>44958</v>
      </c>
      <c r="Q32" s="242">
        <v>44986</v>
      </c>
      <c r="R32" s="242">
        <v>45017</v>
      </c>
      <c r="S32" s="242">
        <v>45047</v>
      </c>
      <c r="T32" s="242">
        <v>45078</v>
      </c>
      <c r="U32" s="242">
        <v>45108</v>
      </c>
      <c r="V32" s="242">
        <v>45139</v>
      </c>
      <c r="W32" s="242">
        <v>45170</v>
      </c>
      <c r="X32" s="242">
        <v>45200</v>
      </c>
      <c r="Y32" s="242">
        <v>45231</v>
      </c>
      <c r="Z32" s="242">
        <v>45261</v>
      </c>
      <c r="AA32" s="242">
        <v>45292</v>
      </c>
      <c r="AB32" s="242">
        <v>45323</v>
      </c>
    </row>
    <row r="33" spans="1:52" x14ac:dyDescent="0.35">
      <c r="A33" s="187" t="s">
        <v>23</v>
      </c>
      <c r="B33" s="187" t="s">
        <v>24</v>
      </c>
      <c r="C33" s="187" t="s">
        <v>102</v>
      </c>
      <c r="D33" s="187" t="s">
        <v>103</v>
      </c>
      <c r="E33" s="187" t="s">
        <v>104</v>
      </c>
      <c r="F33" s="187"/>
      <c r="G33" s="188">
        <v>1</v>
      </c>
      <c r="H33" s="188">
        <v>2</v>
      </c>
      <c r="I33" s="188">
        <v>3</v>
      </c>
      <c r="J33" s="188">
        <v>4</v>
      </c>
      <c r="K33" s="188">
        <v>5</v>
      </c>
      <c r="L33" s="188">
        <v>6</v>
      </c>
      <c r="M33" s="188">
        <v>7</v>
      </c>
      <c r="N33" s="188">
        <v>8</v>
      </c>
      <c r="O33" s="188">
        <v>9</v>
      </c>
      <c r="P33" s="188">
        <v>10</v>
      </c>
      <c r="Q33" s="188">
        <v>11</v>
      </c>
      <c r="R33" s="188">
        <v>12</v>
      </c>
      <c r="S33" s="188">
        <v>13</v>
      </c>
      <c r="T33" s="188">
        <v>14</v>
      </c>
      <c r="U33" s="188">
        <v>15</v>
      </c>
      <c r="V33" s="188">
        <v>16</v>
      </c>
      <c r="W33" s="188">
        <v>17</v>
      </c>
      <c r="X33" s="188">
        <v>18</v>
      </c>
      <c r="Y33" s="188">
        <v>19</v>
      </c>
      <c r="Z33" s="188">
        <v>20</v>
      </c>
      <c r="AA33" s="188">
        <v>21</v>
      </c>
      <c r="AB33" s="188">
        <v>22</v>
      </c>
      <c r="AD33" s="186" t="s">
        <v>105</v>
      </c>
      <c r="AE33" t="s">
        <v>106</v>
      </c>
      <c r="AF33" t="s">
        <v>107</v>
      </c>
      <c r="AG33" t="s">
        <v>108</v>
      </c>
      <c r="AH33" t="s">
        <v>109</v>
      </c>
      <c r="AI33" t="s">
        <v>110</v>
      </c>
      <c r="AJ33" t="s">
        <v>111</v>
      </c>
      <c r="AL33" t="s">
        <v>112</v>
      </c>
      <c r="AM33" t="s">
        <v>113</v>
      </c>
      <c r="AR33" s="162" t="s">
        <v>32</v>
      </c>
      <c r="AS33" s="162" t="s">
        <v>1</v>
      </c>
      <c r="AT33" s="162" t="s">
        <v>114</v>
      </c>
      <c r="AU33" s="162" t="s">
        <v>115</v>
      </c>
    </row>
    <row r="34" spans="1:52" x14ac:dyDescent="0.35">
      <c r="A34" s="165" t="s">
        <v>31</v>
      </c>
      <c r="B34" s="165" t="s">
        <v>32</v>
      </c>
      <c r="C34" s="267" t="s">
        <v>116</v>
      </c>
      <c r="D34" s="165" t="s">
        <v>117</v>
      </c>
      <c r="E34" s="176" t="s">
        <v>118</v>
      </c>
      <c r="F34" s="165"/>
      <c r="G34" s="166">
        <v>1</v>
      </c>
      <c r="H34" s="166">
        <v>1</v>
      </c>
      <c r="I34" s="166">
        <v>1</v>
      </c>
      <c r="J34" s="166">
        <v>1</v>
      </c>
      <c r="K34" s="166">
        <v>1</v>
      </c>
      <c r="L34" s="166">
        <v>1</v>
      </c>
      <c r="M34" s="166">
        <v>1</v>
      </c>
      <c r="N34" s="196">
        <v>1</v>
      </c>
      <c r="O34" s="166">
        <v>1</v>
      </c>
      <c r="P34" s="166">
        <v>1</v>
      </c>
      <c r="Q34" s="166">
        <v>1</v>
      </c>
      <c r="R34" s="166">
        <v>1</v>
      </c>
      <c r="S34" s="166">
        <v>1</v>
      </c>
      <c r="T34" s="166">
        <v>1</v>
      </c>
      <c r="U34" s="166">
        <v>1</v>
      </c>
      <c r="V34" s="166">
        <v>1</v>
      </c>
      <c r="W34" s="166">
        <v>1</v>
      </c>
      <c r="X34" s="166">
        <v>1</v>
      </c>
      <c r="Y34" s="166">
        <v>1</v>
      </c>
      <c r="Z34" s="166">
        <v>1</v>
      </c>
      <c r="AA34" s="166">
        <v>1</v>
      </c>
      <c r="AB34" s="166">
        <v>1</v>
      </c>
      <c r="AC34" s="165"/>
      <c r="AD34" s="236">
        <f t="shared" ref="AD34:AD59" si="0">21*SUM(G34:AB34)</f>
        <v>462</v>
      </c>
      <c r="AE34" t="str">
        <f>VLOOKUP(D34,$H$65:$J$72,3,0)</f>
        <v>Q5</v>
      </c>
      <c r="AF34">
        <f>VLOOKUP(AE34,'Bayer current Rates'!$C$12:$E$16,3,0)</f>
        <v>1204.42</v>
      </c>
      <c r="AG34" s="200">
        <f>AF34*AD34</f>
        <v>556442.04</v>
      </c>
      <c r="AH34">
        <f>VLOOKUP(AE34,'Bayer current Rates'!$C$19:$H$23,3,0)</f>
        <v>1040</v>
      </c>
      <c r="AI34" s="200">
        <f>AD34*AH34</f>
        <v>480480</v>
      </c>
      <c r="AJ34" s="233">
        <v>1520</v>
      </c>
      <c r="AK34" s="200">
        <f>AJ34*(1-$AK$30)</f>
        <v>1216</v>
      </c>
      <c r="AL34" s="198">
        <f>AK34</f>
        <v>1216</v>
      </c>
      <c r="AM34" s="198">
        <f>AL34*AD34</f>
        <v>561792</v>
      </c>
      <c r="AS34" s="167">
        <f>SUM('Estimator -3'!N16:N25,'Estimator -3'!N33)*1.36</f>
        <v>24837.859822222221</v>
      </c>
      <c r="AT34" s="168">
        <f>SUM(AD34:AD38,AD40:AD50)</f>
        <v>24801</v>
      </c>
      <c r="AU34" s="167">
        <f>AS34-AT34</f>
        <v>36.859822222220828</v>
      </c>
    </row>
    <row r="35" spans="1:52" x14ac:dyDescent="0.35">
      <c r="A35" s="165" t="s">
        <v>31</v>
      </c>
      <c r="B35" s="165" t="s">
        <v>32</v>
      </c>
      <c r="C35" s="165" t="s">
        <v>119</v>
      </c>
      <c r="D35" s="165" t="s">
        <v>120</v>
      </c>
      <c r="E35" s="176" t="s">
        <v>118</v>
      </c>
      <c r="F35" s="165"/>
      <c r="G35" s="166">
        <v>1</v>
      </c>
      <c r="H35" s="166">
        <v>1</v>
      </c>
      <c r="I35" s="166">
        <v>1</v>
      </c>
      <c r="J35" s="166">
        <v>1</v>
      </c>
      <c r="K35" s="166">
        <v>1</v>
      </c>
      <c r="L35" s="166">
        <v>1</v>
      </c>
      <c r="M35" s="166">
        <v>1</v>
      </c>
      <c r="N35" s="196">
        <v>1</v>
      </c>
      <c r="O35" s="166">
        <v>1</v>
      </c>
      <c r="P35" s="166">
        <v>1</v>
      </c>
      <c r="Q35" s="166">
        <v>1</v>
      </c>
      <c r="R35" s="166">
        <v>1</v>
      </c>
      <c r="S35" s="166">
        <v>1</v>
      </c>
      <c r="T35" s="166">
        <v>1</v>
      </c>
      <c r="U35" s="166">
        <v>1</v>
      </c>
      <c r="V35" s="166">
        <v>1</v>
      </c>
      <c r="W35" s="166">
        <v>1</v>
      </c>
      <c r="X35" s="166">
        <v>1</v>
      </c>
      <c r="Y35" s="166">
        <v>1</v>
      </c>
      <c r="Z35" s="166">
        <v>1</v>
      </c>
      <c r="AA35" s="166">
        <v>1</v>
      </c>
      <c r="AB35" s="166">
        <v>1</v>
      </c>
      <c r="AC35" s="165"/>
      <c r="AD35" s="236">
        <f t="shared" si="0"/>
        <v>462</v>
      </c>
      <c r="AE35" t="str">
        <f t="shared" ref="AE35:AE59" si="1">VLOOKUP(D35,$H$65:$J$72,3,0)</f>
        <v>Q5</v>
      </c>
      <c r="AF35">
        <f>VLOOKUP(AE35,'Bayer current Rates'!$C$12:$E$16,3,0)</f>
        <v>1204.42</v>
      </c>
      <c r="AG35" s="200">
        <f t="shared" ref="AG35:AG59" si="2">AF35*AD35</f>
        <v>556442.04</v>
      </c>
      <c r="AH35">
        <f>VLOOKUP(AE35,'Bayer current Rates'!$C$19:$H$23,3,0)</f>
        <v>1040</v>
      </c>
      <c r="AI35" s="200">
        <f t="shared" ref="AI35:AI59" si="3">AD35*AH35</f>
        <v>480480</v>
      </c>
      <c r="AJ35" s="233">
        <v>1407.80532771546</v>
      </c>
      <c r="AK35" s="200">
        <f t="shared" ref="AK35:AK38" si="4">AJ35*(1-$AK$30)</f>
        <v>1126.2442621723681</v>
      </c>
      <c r="AL35" s="198">
        <f t="shared" ref="AL35:AL39" si="5">AK35</f>
        <v>1126.2442621723681</v>
      </c>
      <c r="AM35" s="198">
        <f t="shared" ref="AM35:AM59" si="6">AL35*AD35</f>
        <v>520324.84912363405</v>
      </c>
      <c r="AS35" s="163"/>
      <c r="AT35" s="16"/>
      <c r="AU35" s="164"/>
    </row>
    <row r="36" spans="1:52" x14ac:dyDescent="0.35">
      <c r="A36" s="165" t="s">
        <v>31</v>
      </c>
      <c r="B36" s="165" t="s">
        <v>32</v>
      </c>
      <c r="C36" s="288" t="s">
        <v>406</v>
      </c>
      <c r="D36" s="165" t="s">
        <v>121</v>
      </c>
      <c r="E36" s="176" t="s">
        <v>118</v>
      </c>
      <c r="F36" s="165"/>
      <c r="G36" s="166">
        <v>2</v>
      </c>
      <c r="H36" s="166">
        <v>2</v>
      </c>
      <c r="I36" s="166">
        <v>3</v>
      </c>
      <c r="J36" s="166">
        <v>3</v>
      </c>
      <c r="K36" s="166">
        <v>3</v>
      </c>
      <c r="L36" s="166">
        <v>3</v>
      </c>
      <c r="M36" s="166">
        <v>3</v>
      </c>
      <c r="N36" s="196">
        <v>3</v>
      </c>
      <c r="O36" s="166">
        <v>3</v>
      </c>
      <c r="P36" s="166">
        <v>3</v>
      </c>
      <c r="Q36" s="166">
        <v>3</v>
      </c>
      <c r="R36" s="166">
        <v>3</v>
      </c>
      <c r="S36" s="166">
        <v>3</v>
      </c>
      <c r="T36" s="166">
        <v>3</v>
      </c>
      <c r="U36" s="166">
        <v>3</v>
      </c>
      <c r="V36" s="166">
        <v>3</v>
      </c>
      <c r="W36" s="166">
        <v>3</v>
      </c>
      <c r="X36" s="166">
        <v>3</v>
      </c>
      <c r="Y36" s="166">
        <v>3</v>
      </c>
      <c r="Z36" s="166">
        <v>3</v>
      </c>
      <c r="AA36" s="166">
        <v>2</v>
      </c>
      <c r="AB36" s="166">
        <v>1</v>
      </c>
      <c r="AC36" s="165"/>
      <c r="AD36" s="236">
        <f t="shared" si="0"/>
        <v>1281</v>
      </c>
      <c r="AE36" t="str">
        <f t="shared" si="1"/>
        <v>Q2</v>
      </c>
      <c r="AF36">
        <f>VLOOKUP(AE36,'Bayer current Rates'!$C$12:$E$16,3,0)</f>
        <v>776.16</v>
      </c>
      <c r="AG36" s="200">
        <f t="shared" si="2"/>
        <v>994260.96</v>
      </c>
      <c r="AH36">
        <f>VLOOKUP(AE36,'Bayer current Rates'!$C$19:$H$23,3,0)</f>
        <v>752</v>
      </c>
      <c r="AI36" s="200">
        <f t="shared" si="3"/>
        <v>963312</v>
      </c>
      <c r="AJ36" s="233">
        <v>1017.38312046453</v>
      </c>
      <c r="AK36" s="200">
        <f t="shared" si="4"/>
        <v>813.90649637162403</v>
      </c>
      <c r="AL36" s="198">
        <f t="shared" si="5"/>
        <v>813.90649637162403</v>
      </c>
      <c r="AM36" s="198">
        <f t="shared" si="6"/>
        <v>1042614.2218520504</v>
      </c>
    </row>
    <row r="37" spans="1:52" x14ac:dyDescent="0.35">
      <c r="A37" s="165" t="s">
        <v>31</v>
      </c>
      <c r="B37" s="165" t="s">
        <v>32</v>
      </c>
      <c r="C37" s="169" t="s">
        <v>122</v>
      </c>
      <c r="D37" s="104" t="s">
        <v>123</v>
      </c>
      <c r="E37" s="176" t="s">
        <v>118</v>
      </c>
      <c r="F37" s="165"/>
      <c r="G37" s="166">
        <v>1</v>
      </c>
      <c r="H37" s="166">
        <v>1</v>
      </c>
      <c r="I37" s="166">
        <v>1</v>
      </c>
      <c r="J37" s="166">
        <v>1</v>
      </c>
      <c r="K37" s="166">
        <v>1</v>
      </c>
      <c r="L37" s="166">
        <v>1</v>
      </c>
      <c r="M37" s="166">
        <v>1</v>
      </c>
      <c r="N37" s="196">
        <v>1</v>
      </c>
      <c r="O37" s="166">
        <v>1</v>
      </c>
      <c r="P37" s="166">
        <v>1</v>
      </c>
      <c r="Q37" s="166">
        <v>1</v>
      </c>
      <c r="R37" s="166">
        <v>1</v>
      </c>
      <c r="S37" s="166">
        <v>1</v>
      </c>
      <c r="T37" s="166">
        <v>1</v>
      </c>
      <c r="U37" s="166">
        <v>1</v>
      </c>
      <c r="V37" s="166">
        <v>1</v>
      </c>
      <c r="W37" s="166">
        <v>1</v>
      </c>
      <c r="X37" s="166">
        <v>1</v>
      </c>
      <c r="Y37" s="166">
        <v>1</v>
      </c>
      <c r="Z37" s="166">
        <v>1</v>
      </c>
      <c r="AA37" s="166">
        <v>1</v>
      </c>
      <c r="AB37" s="166">
        <v>1</v>
      </c>
      <c r="AC37" s="165"/>
      <c r="AD37" s="236">
        <f t="shared" si="0"/>
        <v>462</v>
      </c>
      <c r="AE37" t="str">
        <f t="shared" si="1"/>
        <v>Q3</v>
      </c>
      <c r="AF37">
        <f>VLOOKUP(AE37,'Bayer current Rates'!$C$12:$E$16,3,0)</f>
        <v>877.45</v>
      </c>
      <c r="AG37" s="200">
        <f t="shared" si="2"/>
        <v>405381.9</v>
      </c>
      <c r="AH37">
        <f>VLOOKUP(AE37,'Bayer current Rates'!$C$19:$H$23,3,0)</f>
        <v>920</v>
      </c>
      <c r="AI37" s="200">
        <f t="shared" si="3"/>
        <v>425040</v>
      </c>
      <c r="AJ37" s="233">
        <v>1017.38312046453</v>
      </c>
      <c r="AK37" s="200">
        <f t="shared" si="4"/>
        <v>813.90649637162403</v>
      </c>
      <c r="AL37" s="198">
        <f t="shared" si="5"/>
        <v>813.90649637162403</v>
      </c>
      <c r="AM37" s="198">
        <f t="shared" si="6"/>
        <v>376024.80132369028</v>
      </c>
    </row>
    <row r="38" spans="1:52" x14ac:dyDescent="0.35">
      <c r="A38" s="165" t="s">
        <v>31</v>
      </c>
      <c r="B38" s="165" t="s">
        <v>32</v>
      </c>
      <c r="C38" s="165" t="s">
        <v>124</v>
      </c>
      <c r="D38" s="104" t="s">
        <v>123</v>
      </c>
      <c r="E38" s="176" t="s">
        <v>118</v>
      </c>
      <c r="F38" s="165"/>
      <c r="G38" s="166">
        <v>1</v>
      </c>
      <c r="H38" s="166">
        <v>1</v>
      </c>
      <c r="I38" s="166">
        <v>2</v>
      </c>
      <c r="J38" s="166">
        <v>2</v>
      </c>
      <c r="K38" s="166">
        <v>2</v>
      </c>
      <c r="L38" s="166">
        <v>2</v>
      </c>
      <c r="M38" s="166">
        <v>2</v>
      </c>
      <c r="N38" s="196">
        <v>2</v>
      </c>
      <c r="O38" s="166">
        <v>2</v>
      </c>
      <c r="P38" s="166">
        <v>2</v>
      </c>
      <c r="Q38" s="166">
        <v>2</v>
      </c>
      <c r="R38" s="166">
        <v>2</v>
      </c>
      <c r="S38" s="166">
        <v>2</v>
      </c>
      <c r="T38" s="166">
        <v>2</v>
      </c>
      <c r="U38" s="166">
        <v>2</v>
      </c>
      <c r="V38" s="166">
        <v>2</v>
      </c>
      <c r="W38" s="166">
        <v>2</v>
      </c>
      <c r="X38" s="166">
        <v>2</v>
      </c>
      <c r="Y38" s="166">
        <v>2</v>
      </c>
      <c r="Z38" s="166">
        <v>2</v>
      </c>
      <c r="AA38" s="166">
        <v>2</v>
      </c>
      <c r="AB38" s="166">
        <v>1</v>
      </c>
      <c r="AC38" s="165"/>
      <c r="AD38" s="236">
        <f t="shared" si="0"/>
        <v>861</v>
      </c>
      <c r="AE38" t="str">
        <f t="shared" si="1"/>
        <v>Q3</v>
      </c>
      <c r="AF38">
        <f>VLOOKUP(AE38,'Bayer current Rates'!$C$12:$E$16,3,0)</f>
        <v>877.45</v>
      </c>
      <c r="AG38" s="200">
        <f t="shared" si="2"/>
        <v>755484.45000000007</v>
      </c>
      <c r="AH38">
        <f>VLOOKUP(AE38,'Bayer current Rates'!$C$19:$H$23,3,0)</f>
        <v>920</v>
      </c>
      <c r="AI38" s="200">
        <f t="shared" si="3"/>
        <v>792120</v>
      </c>
      <c r="AJ38" s="233">
        <v>1017.38312046453</v>
      </c>
      <c r="AK38" s="200">
        <f t="shared" si="4"/>
        <v>813.90649637162403</v>
      </c>
      <c r="AL38" s="198">
        <f t="shared" si="5"/>
        <v>813.90649637162403</v>
      </c>
      <c r="AM38" s="198">
        <f t="shared" si="6"/>
        <v>700773.4933759683</v>
      </c>
    </row>
    <row r="39" spans="1:52" x14ac:dyDescent="0.35">
      <c r="A39" s="194" t="s">
        <v>125</v>
      </c>
      <c r="B39" s="194" t="s">
        <v>126</v>
      </c>
      <c r="C39" s="194" t="s">
        <v>127</v>
      </c>
      <c r="D39" s="194" t="s">
        <v>123</v>
      </c>
      <c r="E39" s="194" t="s">
        <v>118</v>
      </c>
      <c r="F39" s="194"/>
      <c r="G39" s="195">
        <v>1</v>
      </c>
      <c r="H39" s="195">
        <v>1</v>
      </c>
      <c r="I39" s="195">
        <v>1</v>
      </c>
      <c r="J39" s="195">
        <v>1</v>
      </c>
      <c r="K39" s="195">
        <v>1</v>
      </c>
      <c r="L39" s="195">
        <v>1</v>
      </c>
      <c r="M39" s="195">
        <v>1</v>
      </c>
      <c r="N39" s="197">
        <v>1</v>
      </c>
      <c r="O39" s="195">
        <v>1</v>
      </c>
      <c r="P39" s="195">
        <v>1</v>
      </c>
      <c r="Q39" s="195">
        <v>1</v>
      </c>
      <c r="R39" s="195">
        <v>1</v>
      </c>
      <c r="S39" s="195">
        <v>1</v>
      </c>
      <c r="T39" s="195">
        <v>1</v>
      </c>
      <c r="U39" s="195">
        <v>1</v>
      </c>
      <c r="V39" s="195">
        <v>1</v>
      </c>
      <c r="W39" s="195">
        <v>1</v>
      </c>
      <c r="X39" s="195">
        <v>1</v>
      </c>
      <c r="Y39" s="195">
        <v>1</v>
      </c>
      <c r="Z39" s="195">
        <v>1</v>
      </c>
      <c r="AA39" s="195">
        <v>1</v>
      </c>
      <c r="AB39" s="195">
        <v>1</v>
      </c>
      <c r="AC39" s="194"/>
      <c r="AD39" s="237">
        <f t="shared" si="0"/>
        <v>462</v>
      </c>
      <c r="AE39" t="str">
        <f t="shared" si="1"/>
        <v>Q3</v>
      </c>
      <c r="AF39">
        <f>VLOOKUP(AE39,'Bayer current Rates'!$C$12:$E$16,3,0)</f>
        <v>877.45</v>
      </c>
      <c r="AG39" s="200">
        <f t="shared" si="2"/>
        <v>405381.9</v>
      </c>
      <c r="AH39">
        <f>VLOOKUP(AE39,'Bayer current Rates'!$C$19:$H$23,3,0)</f>
        <v>920</v>
      </c>
      <c r="AI39" s="200">
        <f t="shared" si="3"/>
        <v>425040</v>
      </c>
      <c r="AJ39" s="233">
        <v>800.51501886592598</v>
      </c>
      <c r="AK39" s="200">
        <f>AJ39</f>
        <v>800.51501886592598</v>
      </c>
      <c r="AL39" s="198">
        <f t="shared" si="5"/>
        <v>800.51501886592598</v>
      </c>
      <c r="AM39" s="198">
        <f t="shared" si="6"/>
        <v>369837.9387160578</v>
      </c>
    </row>
    <row r="40" spans="1:52" x14ac:dyDescent="0.35">
      <c r="A40" s="165" t="s">
        <v>31</v>
      </c>
      <c r="B40" s="165" t="s">
        <v>32</v>
      </c>
      <c r="C40" s="267" t="s">
        <v>128</v>
      </c>
      <c r="D40" s="165" t="s">
        <v>120</v>
      </c>
      <c r="E40" s="165" t="s">
        <v>129</v>
      </c>
      <c r="F40" s="165"/>
      <c r="G40" s="166">
        <v>1</v>
      </c>
      <c r="H40" s="166">
        <v>1</v>
      </c>
      <c r="I40" s="166">
        <v>1</v>
      </c>
      <c r="J40" s="166">
        <v>1</v>
      </c>
      <c r="K40" s="166">
        <v>1</v>
      </c>
      <c r="L40" s="166">
        <v>1</v>
      </c>
      <c r="M40" s="166">
        <v>1</v>
      </c>
      <c r="N40" s="196">
        <v>1</v>
      </c>
      <c r="O40" s="166">
        <v>1</v>
      </c>
      <c r="P40" s="166">
        <v>1</v>
      </c>
      <c r="Q40" s="166">
        <v>1</v>
      </c>
      <c r="R40" s="166">
        <v>1</v>
      </c>
      <c r="S40" s="166">
        <v>1</v>
      </c>
      <c r="T40" s="166">
        <v>1</v>
      </c>
      <c r="U40" s="166">
        <v>1</v>
      </c>
      <c r="V40" s="166">
        <v>1</v>
      </c>
      <c r="W40" s="166">
        <v>1</v>
      </c>
      <c r="X40" s="166">
        <v>1</v>
      </c>
      <c r="Y40" s="166">
        <v>1</v>
      </c>
      <c r="Z40" s="166">
        <v>1</v>
      </c>
      <c r="AA40" s="166">
        <v>1</v>
      </c>
      <c r="AB40" s="166">
        <v>1</v>
      </c>
      <c r="AC40" s="165"/>
      <c r="AD40" s="236">
        <f t="shared" si="0"/>
        <v>462</v>
      </c>
      <c r="AE40" t="str">
        <f t="shared" si="1"/>
        <v>Q5</v>
      </c>
      <c r="AF40">
        <f>VLOOKUP(AE40,'Bayer current Rates'!$C$12:$H$16,6,0)</f>
        <v>290.64999999999998</v>
      </c>
      <c r="AG40" s="200">
        <f t="shared" si="2"/>
        <v>134280.29999999999</v>
      </c>
      <c r="AH40">
        <f>VLOOKUP(AE40,'Bayer current Rates'!$C$19:$H$23,6,0)</f>
        <v>315</v>
      </c>
      <c r="AI40" s="200">
        <f t="shared" si="3"/>
        <v>145530</v>
      </c>
      <c r="AJ40" s="233">
        <v>227.46</v>
      </c>
      <c r="AK40" s="200">
        <f>AJ40*(1-$AK$31)</f>
        <v>170.595</v>
      </c>
      <c r="AL40" s="220">
        <f>AK40*'Bayer current Rates'!$D$9</f>
        <v>187.81315334999999</v>
      </c>
      <c r="AM40" s="198">
        <f t="shared" si="6"/>
        <v>86769.676847700001</v>
      </c>
    </row>
    <row r="41" spans="1:52" x14ac:dyDescent="0.35">
      <c r="A41" s="165" t="s">
        <v>31</v>
      </c>
      <c r="B41" s="165" t="s">
        <v>32</v>
      </c>
      <c r="C41" s="169" t="s">
        <v>400</v>
      </c>
      <c r="D41" s="165" t="s">
        <v>130</v>
      </c>
      <c r="E41" s="165" t="s">
        <v>129</v>
      </c>
      <c r="F41" s="165"/>
      <c r="G41" s="166">
        <v>1</v>
      </c>
      <c r="H41" s="166">
        <v>1</v>
      </c>
      <c r="I41" s="166">
        <v>1</v>
      </c>
      <c r="J41" s="166">
        <v>1</v>
      </c>
      <c r="K41" s="166">
        <v>1</v>
      </c>
      <c r="L41" s="166">
        <v>1</v>
      </c>
      <c r="M41" s="166">
        <v>1</v>
      </c>
      <c r="N41" s="196">
        <v>1</v>
      </c>
      <c r="O41" s="166">
        <v>1</v>
      </c>
      <c r="P41" s="166">
        <v>1</v>
      </c>
      <c r="Q41" s="166">
        <v>1</v>
      </c>
      <c r="R41" s="166">
        <v>1</v>
      </c>
      <c r="S41" s="166">
        <v>1</v>
      </c>
      <c r="T41" s="166">
        <v>1</v>
      </c>
      <c r="U41" s="166">
        <v>1</v>
      </c>
      <c r="V41" s="166">
        <v>1</v>
      </c>
      <c r="W41" s="166">
        <v>1</v>
      </c>
      <c r="X41" s="166">
        <v>1</v>
      </c>
      <c r="Y41" s="166">
        <v>1</v>
      </c>
      <c r="Z41" s="166">
        <v>1</v>
      </c>
      <c r="AA41" s="166">
        <v>1</v>
      </c>
      <c r="AB41" s="166">
        <v>1</v>
      </c>
      <c r="AC41" s="165"/>
      <c r="AD41" s="236">
        <f t="shared" si="0"/>
        <v>462</v>
      </c>
      <c r="AE41" t="str">
        <f t="shared" si="1"/>
        <v>Q4</v>
      </c>
      <c r="AF41">
        <f>VLOOKUP(AE41,'Bayer current Rates'!$C$12:$H$16,6,0)</f>
        <v>234.5</v>
      </c>
      <c r="AG41" s="200">
        <f t="shared" si="2"/>
        <v>108339</v>
      </c>
      <c r="AH41">
        <f>VLOOKUP(AE41,'Bayer current Rates'!$C$19:$H$23,6,0)</f>
        <v>279</v>
      </c>
      <c r="AI41" s="200">
        <f t="shared" si="3"/>
        <v>128898</v>
      </c>
      <c r="AJ41" s="233">
        <v>198.12</v>
      </c>
      <c r="AK41" s="200">
        <f t="shared" ref="AK41:AK55" si="7">AJ41*(1-$AK$31)</f>
        <v>148.59</v>
      </c>
      <c r="AL41" s="220">
        <f>AK41*'Bayer current Rates'!$D$9</f>
        <v>163.58718869999998</v>
      </c>
      <c r="AM41" s="198">
        <f t="shared" si="6"/>
        <v>75577.281179399986</v>
      </c>
      <c r="AV41" s="235">
        <v>1522574.3339895995</v>
      </c>
      <c r="AW41" s="235">
        <v>118812.23759999999</v>
      </c>
      <c r="AX41" s="235">
        <v>3503735.8787618298</v>
      </c>
      <c r="AY41" s="235">
        <v>379153.98828416126</v>
      </c>
      <c r="AZ41" s="200">
        <f>SUM(AV41:AY41)</f>
        <v>5524276.4386355905</v>
      </c>
    </row>
    <row r="42" spans="1:52" x14ac:dyDescent="0.35">
      <c r="A42" s="267" t="s">
        <v>31</v>
      </c>
      <c r="B42" s="267" t="s">
        <v>32</v>
      </c>
      <c r="C42" s="267" t="s">
        <v>131</v>
      </c>
      <c r="D42" s="267" t="s">
        <v>123</v>
      </c>
      <c r="E42" s="267" t="s">
        <v>129</v>
      </c>
      <c r="F42" s="267"/>
      <c r="G42" s="196"/>
      <c r="H42" s="196"/>
      <c r="I42" s="196">
        <v>3</v>
      </c>
      <c r="J42" s="196">
        <v>3</v>
      </c>
      <c r="K42" s="196">
        <v>3</v>
      </c>
      <c r="L42" s="196">
        <v>3</v>
      </c>
      <c r="M42" s="196">
        <v>3</v>
      </c>
      <c r="N42" s="196">
        <v>3</v>
      </c>
      <c r="O42" s="196">
        <v>3</v>
      </c>
      <c r="P42" s="196">
        <v>3</v>
      </c>
      <c r="Q42" s="196">
        <v>3</v>
      </c>
      <c r="R42" s="196">
        <v>3</v>
      </c>
      <c r="S42" s="196">
        <v>3</v>
      </c>
      <c r="T42" s="196">
        <v>3</v>
      </c>
      <c r="U42" s="196">
        <v>3</v>
      </c>
      <c r="V42" s="196">
        <v>3</v>
      </c>
      <c r="W42" s="196">
        <v>3</v>
      </c>
      <c r="X42" s="196">
        <v>3</v>
      </c>
      <c r="Y42" s="196">
        <v>3</v>
      </c>
      <c r="Z42" s="196">
        <v>3</v>
      </c>
      <c r="AA42" s="196">
        <v>3</v>
      </c>
      <c r="AB42" s="196">
        <v>2</v>
      </c>
      <c r="AC42" s="267"/>
      <c r="AD42" s="236">
        <f t="shared" si="0"/>
        <v>1239</v>
      </c>
      <c r="AE42" t="str">
        <f t="shared" si="1"/>
        <v>Q3</v>
      </c>
      <c r="AF42">
        <f>VLOOKUP(AE42,'Bayer current Rates'!$C$12:$H$16,6,0)</f>
        <v>172.85</v>
      </c>
      <c r="AG42" s="200">
        <f t="shared" si="2"/>
        <v>214161.15</v>
      </c>
      <c r="AH42">
        <f>VLOOKUP(AE42,'Bayer current Rates'!$C$19:$H$23,6,0)</f>
        <v>261</v>
      </c>
      <c r="AI42" s="200">
        <f t="shared" si="3"/>
        <v>323379</v>
      </c>
      <c r="AJ42" s="233">
        <v>161.85</v>
      </c>
      <c r="AK42" s="200">
        <f t="shared" si="7"/>
        <v>121.38749999999999</v>
      </c>
      <c r="AL42" s="220">
        <f>AK42*'Bayer current Rates'!$D$9</f>
        <v>133.63914037499998</v>
      </c>
      <c r="AM42" s="198">
        <f t="shared" si="6"/>
        <v>165578.89492462497</v>
      </c>
      <c r="AV42" s="198">
        <f>SUM(AV41:AW41)</f>
        <v>1641386.5715895994</v>
      </c>
      <c r="AX42" s="198">
        <f>SUM(AX41:AY41)</f>
        <v>3882889.8670459911</v>
      </c>
    </row>
    <row r="43" spans="1:52" x14ac:dyDescent="0.35">
      <c r="A43" s="165" t="s">
        <v>31</v>
      </c>
      <c r="B43" s="165" t="s">
        <v>32</v>
      </c>
      <c r="C43" s="165" t="s">
        <v>132</v>
      </c>
      <c r="D43" s="165" t="s">
        <v>121</v>
      </c>
      <c r="E43" s="165" t="s">
        <v>129</v>
      </c>
      <c r="F43" s="165"/>
      <c r="G43" s="166"/>
      <c r="H43" s="166"/>
      <c r="I43" s="166">
        <v>4</v>
      </c>
      <c r="J43" s="166">
        <v>4</v>
      </c>
      <c r="K43" s="166">
        <v>4</v>
      </c>
      <c r="L43" s="166">
        <v>4</v>
      </c>
      <c r="M43" s="166">
        <v>4</v>
      </c>
      <c r="N43" s="196">
        <v>4</v>
      </c>
      <c r="O43" s="166">
        <v>4</v>
      </c>
      <c r="P43" s="166">
        <v>4</v>
      </c>
      <c r="Q43" s="166">
        <v>4</v>
      </c>
      <c r="R43" s="166">
        <v>4</v>
      </c>
      <c r="S43" s="166">
        <v>4</v>
      </c>
      <c r="T43" s="166">
        <v>4</v>
      </c>
      <c r="U43" s="166">
        <v>4</v>
      </c>
      <c r="V43" s="166">
        <v>4</v>
      </c>
      <c r="W43" s="166">
        <v>4</v>
      </c>
      <c r="X43" s="166">
        <v>4</v>
      </c>
      <c r="Y43" s="166">
        <v>4</v>
      </c>
      <c r="Z43" s="166">
        <v>3</v>
      </c>
      <c r="AA43" s="166">
        <v>3</v>
      </c>
      <c r="AB43" s="166">
        <v>2</v>
      </c>
      <c r="AC43" s="165"/>
      <c r="AD43" s="236">
        <f t="shared" si="0"/>
        <v>1596</v>
      </c>
      <c r="AE43" t="str">
        <f t="shared" si="1"/>
        <v>Q2</v>
      </c>
      <c r="AF43">
        <f>VLOOKUP(AE43,'Bayer current Rates'!$C$12:$H$16,6,0)</f>
        <v>135.41999999999999</v>
      </c>
      <c r="AG43" s="200">
        <f t="shared" si="2"/>
        <v>216130.31999999998</v>
      </c>
      <c r="AH43">
        <f>VLOOKUP(AE43,'Bayer current Rates'!$C$19:$H$23,6,0)</f>
        <v>225</v>
      </c>
      <c r="AI43" s="200">
        <f t="shared" si="3"/>
        <v>359100</v>
      </c>
      <c r="AJ43" s="233">
        <v>118.66</v>
      </c>
      <c r="AK43" s="200">
        <f t="shared" si="7"/>
        <v>88.995000000000005</v>
      </c>
      <c r="AL43" s="220">
        <f>AK43*'Bayer current Rates'!$D$9</f>
        <v>97.977265349999996</v>
      </c>
      <c r="AM43" s="198">
        <f t="shared" si="6"/>
        <v>156371.71549859998</v>
      </c>
      <c r="AZ43" s="198">
        <f>AV42+AW45</f>
        <v>1741386.5715895994</v>
      </c>
    </row>
    <row r="44" spans="1:52" x14ac:dyDescent="0.35">
      <c r="A44" s="165" t="s">
        <v>31</v>
      </c>
      <c r="B44" s="165" t="s">
        <v>32</v>
      </c>
      <c r="C44" s="165" t="s">
        <v>133</v>
      </c>
      <c r="D44" s="165" t="s">
        <v>134</v>
      </c>
      <c r="E44" s="165" t="s">
        <v>129</v>
      </c>
      <c r="F44" s="165"/>
      <c r="G44" s="166"/>
      <c r="H44" s="166"/>
      <c r="I44" s="166">
        <v>5</v>
      </c>
      <c r="J44" s="166">
        <v>5</v>
      </c>
      <c r="K44" s="166">
        <v>8</v>
      </c>
      <c r="L44" s="166">
        <v>8</v>
      </c>
      <c r="M44" s="166">
        <v>8</v>
      </c>
      <c r="N44" s="196">
        <v>8</v>
      </c>
      <c r="O44" s="166">
        <v>8</v>
      </c>
      <c r="P44" s="166">
        <v>8</v>
      </c>
      <c r="Q44" s="166">
        <v>8</v>
      </c>
      <c r="R44" s="166">
        <v>8</v>
      </c>
      <c r="S44" s="166">
        <v>8</v>
      </c>
      <c r="T44" s="166">
        <v>8</v>
      </c>
      <c r="U44" s="166">
        <v>8</v>
      </c>
      <c r="V44" s="166">
        <v>8</v>
      </c>
      <c r="W44" s="166">
        <v>8</v>
      </c>
      <c r="X44" s="166">
        <v>8</v>
      </c>
      <c r="Y44" s="166">
        <v>8</v>
      </c>
      <c r="Z44" s="166">
        <v>8</v>
      </c>
      <c r="AA44" s="166">
        <v>8</v>
      </c>
      <c r="AB44" s="166">
        <v>5</v>
      </c>
      <c r="AC44" s="165"/>
      <c r="AD44" s="236">
        <f t="shared" si="0"/>
        <v>3171</v>
      </c>
      <c r="AE44" t="str">
        <f t="shared" si="1"/>
        <v>Q2</v>
      </c>
      <c r="AF44">
        <f>VLOOKUP(AE44,'Bayer current Rates'!$C$12:$H$16,6,0)</f>
        <v>135.41999999999999</v>
      </c>
      <c r="AG44" s="200">
        <f t="shared" si="2"/>
        <v>429416.81999999995</v>
      </c>
      <c r="AH44">
        <f>VLOOKUP(AE44,'Bayer current Rates'!$C$19:$H$23,6,0)</f>
        <v>225</v>
      </c>
      <c r="AI44" s="200">
        <f t="shared" si="3"/>
        <v>713475</v>
      </c>
      <c r="AJ44" s="233">
        <v>80.52</v>
      </c>
      <c r="AK44" s="200">
        <f t="shared" si="7"/>
        <v>60.39</v>
      </c>
      <c r="AL44" s="220">
        <f>AK44*'Bayer current Rates'!$D$9</f>
        <v>66.485162700000004</v>
      </c>
      <c r="AM44" s="198">
        <f t="shared" si="6"/>
        <v>210824.45092170002</v>
      </c>
      <c r="AV44" t="s">
        <v>135</v>
      </c>
      <c r="AW44" t="s">
        <v>136</v>
      </c>
      <c r="AZ44" s="198">
        <f>AX42+AV45</f>
        <v>4282889.8670459911</v>
      </c>
    </row>
    <row r="45" spans="1:52" x14ac:dyDescent="0.35">
      <c r="A45" s="165" t="s">
        <v>31</v>
      </c>
      <c r="B45" s="165" t="s">
        <v>32</v>
      </c>
      <c r="C45" s="165" t="s">
        <v>137</v>
      </c>
      <c r="D45" s="165" t="s">
        <v>138</v>
      </c>
      <c r="E45" s="165" t="s">
        <v>129</v>
      </c>
      <c r="F45" s="165"/>
      <c r="G45" s="166"/>
      <c r="H45" s="166"/>
      <c r="I45" s="166">
        <v>5</v>
      </c>
      <c r="J45" s="166">
        <v>10</v>
      </c>
      <c r="K45" s="166">
        <v>10</v>
      </c>
      <c r="L45" s="166">
        <v>10</v>
      </c>
      <c r="M45" s="166">
        <v>10</v>
      </c>
      <c r="N45" s="196">
        <v>10</v>
      </c>
      <c r="O45" s="166">
        <v>10</v>
      </c>
      <c r="P45" s="166">
        <v>10</v>
      </c>
      <c r="Q45" s="166">
        <v>10</v>
      </c>
      <c r="R45" s="166">
        <v>10</v>
      </c>
      <c r="S45" s="166">
        <v>10</v>
      </c>
      <c r="T45" s="166">
        <v>10</v>
      </c>
      <c r="U45" s="166">
        <v>10</v>
      </c>
      <c r="V45" s="166">
        <v>10</v>
      </c>
      <c r="W45" s="166">
        <v>10</v>
      </c>
      <c r="X45" s="166">
        <v>10</v>
      </c>
      <c r="Y45" s="166">
        <v>10</v>
      </c>
      <c r="Z45" s="166">
        <v>10</v>
      </c>
      <c r="AA45" s="166">
        <v>10</v>
      </c>
      <c r="AB45" s="166">
        <v>5</v>
      </c>
      <c r="AC45" s="165"/>
      <c r="AD45" s="236">
        <f t="shared" si="0"/>
        <v>3990</v>
      </c>
      <c r="AE45" t="str">
        <f t="shared" si="1"/>
        <v>Q1</v>
      </c>
      <c r="AF45">
        <f>VLOOKUP(AE45,'Bayer current Rates'!$C$12:$H$16,6,0)</f>
        <v>109</v>
      </c>
      <c r="AG45" s="200">
        <f t="shared" si="2"/>
        <v>434910</v>
      </c>
      <c r="AH45">
        <f>VLOOKUP(AE45,'Bayer current Rates'!$C$19:$H$23,6,0)</f>
        <v>189</v>
      </c>
      <c r="AI45" s="200">
        <f t="shared" si="3"/>
        <v>754110</v>
      </c>
      <c r="AJ45" s="233">
        <v>62.56</v>
      </c>
      <c r="AK45" s="200">
        <f t="shared" si="7"/>
        <v>46.92</v>
      </c>
      <c r="AL45" s="220">
        <f>AK45*'Bayer current Rates'!$D$9</f>
        <v>51.655635600000004</v>
      </c>
      <c r="AM45" s="198">
        <f t="shared" si="6"/>
        <v>206105.98604400002</v>
      </c>
      <c r="AV45" s="200">
        <v>400000</v>
      </c>
      <c r="AW45" s="200">
        <v>100000</v>
      </c>
      <c r="AX45" s="198">
        <f>SUM(AV45:AW45)</f>
        <v>500000</v>
      </c>
      <c r="AZ45" s="198">
        <f>AZ43+AZ44</f>
        <v>6024276.4386355905</v>
      </c>
    </row>
    <row r="46" spans="1:52" x14ac:dyDescent="0.35">
      <c r="A46" s="165" t="s">
        <v>31</v>
      </c>
      <c r="B46" s="165" t="s">
        <v>32</v>
      </c>
      <c r="C46" s="165" t="s">
        <v>139</v>
      </c>
      <c r="D46" s="165" t="s">
        <v>138</v>
      </c>
      <c r="E46" s="165" t="s">
        <v>129</v>
      </c>
      <c r="F46" s="165"/>
      <c r="G46" s="166"/>
      <c r="H46" s="166"/>
      <c r="I46" s="166">
        <v>8</v>
      </c>
      <c r="J46" s="166">
        <v>8</v>
      </c>
      <c r="K46" s="166">
        <v>8</v>
      </c>
      <c r="L46" s="166">
        <v>8</v>
      </c>
      <c r="M46" s="166">
        <v>9</v>
      </c>
      <c r="N46" s="196">
        <v>9</v>
      </c>
      <c r="O46" s="166">
        <v>9</v>
      </c>
      <c r="P46" s="166">
        <v>9</v>
      </c>
      <c r="Q46" s="166">
        <v>9</v>
      </c>
      <c r="R46" s="166">
        <v>9</v>
      </c>
      <c r="S46" s="166">
        <v>9</v>
      </c>
      <c r="T46" s="166">
        <v>9</v>
      </c>
      <c r="U46" s="166">
        <v>9</v>
      </c>
      <c r="V46" s="166">
        <v>9</v>
      </c>
      <c r="W46" s="166">
        <v>9</v>
      </c>
      <c r="X46" s="166">
        <v>9</v>
      </c>
      <c r="Y46" s="166">
        <v>9</v>
      </c>
      <c r="Z46" s="166">
        <v>9</v>
      </c>
      <c r="AA46" s="166">
        <v>9</v>
      </c>
      <c r="AB46" s="166">
        <v>5</v>
      </c>
      <c r="AC46" s="165"/>
      <c r="AD46" s="236">
        <f t="shared" si="0"/>
        <v>3612</v>
      </c>
      <c r="AE46" t="str">
        <f t="shared" si="1"/>
        <v>Q1</v>
      </c>
      <c r="AF46">
        <f>VLOOKUP(AE46,'Bayer current Rates'!$C$12:$H$16,6,0)</f>
        <v>109</v>
      </c>
      <c r="AG46" s="200">
        <f t="shared" si="2"/>
        <v>393708</v>
      </c>
      <c r="AH46">
        <f>VLOOKUP(AE46,'Bayer current Rates'!$C$19:$H$23,6,0)</f>
        <v>189</v>
      </c>
      <c r="AI46" s="200">
        <f t="shared" si="3"/>
        <v>682668</v>
      </c>
      <c r="AJ46" s="233">
        <v>62.56</v>
      </c>
      <c r="AK46" s="200">
        <f t="shared" si="7"/>
        <v>46.92</v>
      </c>
      <c r="AL46" s="220">
        <f>AK46*'Bayer current Rates'!$D$9</f>
        <v>51.655635600000004</v>
      </c>
      <c r="AM46" s="198">
        <f t="shared" si="6"/>
        <v>186580.15578720003</v>
      </c>
      <c r="AV46" s="220" t="s">
        <v>140</v>
      </c>
      <c r="AW46" t="s">
        <v>141</v>
      </c>
      <c r="AZ46" s="220">
        <f>AZ45/(1-40%)</f>
        <v>10040460.731059318</v>
      </c>
    </row>
    <row r="47" spans="1:52" x14ac:dyDescent="0.35">
      <c r="A47" s="165" t="s">
        <v>31</v>
      </c>
      <c r="B47" s="165" t="s">
        <v>32</v>
      </c>
      <c r="C47" s="165" t="s">
        <v>142</v>
      </c>
      <c r="D47" s="165" t="s">
        <v>143</v>
      </c>
      <c r="E47" s="165" t="s">
        <v>129</v>
      </c>
      <c r="F47" s="165"/>
      <c r="G47" s="166"/>
      <c r="H47" s="166"/>
      <c r="I47" s="166">
        <v>8</v>
      </c>
      <c r="J47" s="166">
        <v>8</v>
      </c>
      <c r="K47" s="166">
        <v>10</v>
      </c>
      <c r="L47" s="166">
        <v>13</v>
      </c>
      <c r="M47" s="166">
        <v>15</v>
      </c>
      <c r="N47" s="196">
        <v>15</v>
      </c>
      <c r="O47" s="166">
        <v>15</v>
      </c>
      <c r="P47" s="166">
        <v>15</v>
      </c>
      <c r="Q47" s="166">
        <v>15</v>
      </c>
      <c r="R47" s="166">
        <v>15</v>
      </c>
      <c r="S47" s="166">
        <v>15</v>
      </c>
      <c r="T47" s="166">
        <v>15</v>
      </c>
      <c r="U47" s="166">
        <v>15</v>
      </c>
      <c r="V47" s="166">
        <v>15</v>
      </c>
      <c r="W47" s="166">
        <v>15</v>
      </c>
      <c r="X47" s="166">
        <v>15</v>
      </c>
      <c r="Y47" s="166">
        <v>15</v>
      </c>
      <c r="Z47" s="166">
        <v>10</v>
      </c>
      <c r="AA47" s="166">
        <v>10</v>
      </c>
      <c r="AB47" s="166">
        <v>7</v>
      </c>
      <c r="AC47" s="165"/>
      <c r="AD47" s="236">
        <f t="shared" si="0"/>
        <v>5481</v>
      </c>
      <c r="AE47" t="str">
        <f t="shared" si="1"/>
        <v>Q1</v>
      </c>
      <c r="AF47">
        <f>VLOOKUP(AE47,'Bayer current Rates'!$C$12:$H$16,6,0)</f>
        <v>109</v>
      </c>
      <c r="AG47" s="200">
        <f t="shared" si="2"/>
        <v>597429</v>
      </c>
      <c r="AH47">
        <f>VLOOKUP(AE47,'Bayer current Rates'!$C$19:$H$23,6,0)</f>
        <v>189</v>
      </c>
      <c r="AI47" s="200">
        <f t="shared" si="3"/>
        <v>1035909</v>
      </c>
      <c r="AJ47" s="233">
        <v>34.04</v>
      </c>
      <c r="AK47" s="200">
        <f t="shared" si="7"/>
        <v>25.53</v>
      </c>
      <c r="AL47" s="220">
        <f>AK47*'Bayer current Rates'!$D$9</f>
        <v>28.1067429</v>
      </c>
      <c r="AM47" s="198">
        <f t="shared" si="6"/>
        <v>154053.05783490001</v>
      </c>
      <c r="AV47" s="220">
        <f>AV45/22</f>
        <v>18181.81818181818</v>
      </c>
      <c r="AW47" s="220">
        <f>AW45/22</f>
        <v>4545.454545454545</v>
      </c>
      <c r="AZ47" s="220">
        <f>AZ46*1.08</f>
        <v>10843697.589544065</v>
      </c>
    </row>
    <row r="48" spans="1:52" x14ac:dyDescent="0.35">
      <c r="A48" s="165" t="s">
        <v>31</v>
      </c>
      <c r="B48" s="165" t="s">
        <v>32</v>
      </c>
      <c r="C48" s="288" t="s">
        <v>124</v>
      </c>
      <c r="D48" s="165" t="s">
        <v>134</v>
      </c>
      <c r="E48" s="165" t="s">
        <v>129</v>
      </c>
      <c r="F48" s="165"/>
      <c r="G48" s="166"/>
      <c r="H48" s="166"/>
      <c r="I48" s="166">
        <v>1</v>
      </c>
      <c r="J48" s="166">
        <v>1</v>
      </c>
      <c r="K48" s="166">
        <v>1</v>
      </c>
      <c r="L48" s="166">
        <v>1</v>
      </c>
      <c r="M48" s="166">
        <v>1</v>
      </c>
      <c r="N48" s="196">
        <v>1</v>
      </c>
      <c r="O48" s="166">
        <v>1</v>
      </c>
      <c r="P48" s="166">
        <v>1</v>
      </c>
      <c r="Q48" s="166">
        <v>1</v>
      </c>
      <c r="R48" s="166">
        <v>1</v>
      </c>
      <c r="S48" s="166">
        <v>1</v>
      </c>
      <c r="T48" s="166">
        <v>1</v>
      </c>
      <c r="U48" s="166">
        <v>1</v>
      </c>
      <c r="V48" s="166">
        <v>1</v>
      </c>
      <c r="W48" s="166">
        <v>1</v>
      </c>
      <c r="X48" s="166">
        <v>1</v>
      </c>
      <c r="Y48" s="166">
        <v>1</v>
      </c>
      <c r="Z48" s="166">
        <v>1</v>
      </c>
      <c r="AA48" s="166">
        <v>1</v>
      </c>
      <c r="AB48" s="166">
        <v>1</v>
      </c>
      <c r="AC48" s="165"/>
      <c r="AD48" s="236">
        <f t="shared" si="0"/>
        <v>420</v>
      </c>
      <c r="AE48" t="str">
        <f t="shared" si="1"/>
        <v>Q2</v>
      </c>
      <c r="AF48">
        <f>VLOOKUP(AE48,'Bayer current Rates'!$C$12:$H$16,6,0)</f>
        <v>135.41999999999999</v>
      </c>
      <c r="AG48" s="200">
        <f t="shared" si="2"/>
        <v>56876.399999999994</v>
      </c>
      <c r="AH48">
        <f>VLOOKUP(AE48,'Bayer current Rates'!$C$19:$H$23,6,0)</f>
        <v>225</v>
      </c>
      <c r="AI48" s="200">
        <f t="shared" si="3"/>
        <v>94500</v>
      </c>
      <c r="AJ48" s="233">
        <v>80.52</v>
      </c>
      <c r="AK48" s="200">
        <f t="shared" si="7"/>
        <v>60.39</v>
      </c>
      <c r="AL48" s="220">
        <f>AK48*'Bayer current Rates'!$D$9</f>
        <v>66.485162700000004</v>
      </c>
      <c r="AM48" s="198">
        <f t="shared" si="6"/>
        <v>27923.768334</v>
      </c>
    </row>
    <row r="49" spans="1:47" x14ac:dyDescent="0.35">
      <c r="A49" s="165" t="s">
        <v>31</v>
      </c>
      <c r="B49" s="165" t="s">
        <v>32</v>
      </c>
      <c r="C49" s="288" t="s">
        <v>144</v>
      </c>
      <c r="D49" s="165" t="s">
        <v>134</v>
      </c>
      <c r="E49" s="165" t="s">
        <v>129</v>
      </c>
      <c r="F49" s="165"/>
      <c r="G49" s="166"/>
      <c r="H49" s="166"/>
      <c r="I49" s="166">
        <v>1</v>
      </c>
      <c r="J49" s="166">
        <v>1</v>
      </c>
      <c r="K49" s="166">
        <v>1</v>
      </c>
      <c r="L49" s="166">
        <v>1</v>
      </c>
      <c r="M49" s="166">
        <v>1</v>
      </c>
      <c r="N49" s="196">
        <v>1</v>
      </c>
      <c r="O49" s="166">
        <v>1</v>
      </c>
      <c r="P49" s="166">
        <v>1</v>
      </c>
      <c r="Q49" s="166">
        <v>1</v>
      </c>
      <c r="R49" s="166">
        <v>1</v>
      </c>
      <c r="S49" s="166">
        <v>1</v>
      </c>
      <c r="T49" s="166">
        <v>1</v>
      </c>
      <c r="U49" s="166">
        <v>1</v>
      </c>
      <c r="V49" s="166">
        <v>1</v>
      </c>
      <c r="W49" s="166">
        <v>1</v>
      </c>
      <c r="X49" s="166">
        <v>1</v>
      </c>
      <c r="Y49" s="166">
        <v>1</v>
      </c>
      <c r="Z49" s="166">
        <v>1</v>
      </c>
      <c r="AA49" s="166">
        <v>1</v>
      </c>
      <c r="AB49" s="166">
        <v>1</v>
      </c>
      <c r="AC49" s="165"/>
      <c r="AD49" s="236">
        <f t="shared" si="0"/>
        <v>420</v>
      </c>
      <c r="AE49" t="str">
        <f t="shared" si="1"/>
        <v>Q2</v>
      </c>
      <c r="AF49">
        <f>VLOOKUP(AE49,'Bayer current Rates'!$C$12:$H$16,6,0)</f>
        <v>135.41999999999999</v>
      </c>
      <c r="AG49" s="200">
        <f t="shared" si="2"/>
        <v>56876.399999999994</v>
      </c>
      <c r="AH49">
        <f>VLOOKUP(AE49,'Bayer current Rates'!$C$19:$H$23,6,0)</f>
        <v>225</v>
      </c>
      <c r="AI49" s="200">
        <f t="shared" si="3"/>
        <v>94500</v>
      </c>
      <c r="AJ49" s="233">
        <v>80.52</v>
      </c>
      <c r="AK49" s="200">
        <f t="shared" si="7"/>
        <v>60.39</v>
      </c>
      <c r="AL49" s="220">
        <f>AK49*'Bayer current Rates'!$D$9</f>
        <v>66.485162700000004</v>
      </c>
      <c r="AM49" s="198">
        <f t="shared" si="6"/>
        <v>27923.768334</v>
      </c>
    </row>
    <row r="50" spans="1:47" x14ac:dyDescent="0.35">
      <c r="A50" s="165" t="s">
        <v>31</v>
      </c>
      <c r="B50" s="165" t="s">
        <v>32</v>
      </c>
      <c r="C50" s="288" t="s">
        <v>144</v>
      </c>
      <c r="D50" s="165" t="s">
        <v>138</v>
      </c>
      <c r="E50" s="165" t="s">
        <v>129</v>
      </c>
      <c r="F50" s="165"/>
      <c r="G50" s="166"/>
      <c r="H50" s="166"/>
      <c r="I50" s="166">
        <v>1</v>
      </c>
      <c r="J50" s="166">
        <v>1</v>
      </c>
      <c r="K50" s="166">
        <v>1</v>
      </c>
      <c r="L50" s="166">
        <v>1</v>
      </c>
      <c r="M50" s="166">
        <v>1</v>
      </c>
      <c r="N50" s="196">
        <v>1</v>
      </c>
      <c r="O50" s="166">
        <v>1</v>
      </c>
      <c r="P50" s="166">
        <v>1</v>
      </c>
      <c r="Q50" s="166">
        <v>1</v>
      </c>
      <c r="R50" s="166">
        <v>1</v>
      </c>
      <c r="S50" s="166">
        <v>1</v>
      </c>
      <c r="T50" s="166">
        <v>1</v>
      </c>
      <c r="U50" s="166">
        <v>1</v>
      </c>
      <c r="V50" s="166">
        <v>1</v>
      </c>
      <c r="W50" s="166">
        <v>1</v>
      </c>
      <c r="X50" s="166">
        <v>1</v>
      </c>
      <c r="Y50" s="166">
        <v>1</v>
      </c>
      <c r="Z50" s="166">
        <v>1</v>
      </c>
      <c r="AA50" s="166">
        <v>1</v>
      </c>
      <c r="AB50" s="166">
        <v>1</v>
      </c>
      <c r="AC50" s="166"/>
      <c r="AD50" s="236">
        <f t="shared" si="0"/>
        <v>420</v>
      </c>
      <c r="AE50" t="str">
        <f t="shared" si="1"/>
        <v>Q1</v>
      </c>
      <c r="AF50">
        <f>VLOOKUP(AE50,'Bayer current Rates'!$C$12:$H$16,6,0)</f>
        <v>109</v>
      </c>
      <c r="AG50" s="200">
        <f t="shared" si="2"/>
        <v>45780</v>
      </c>
      <c r="AH50">
        <f>VLOOKUP(AE50,'Bayer current Rates'!$C$19:$H$23,6,0)</f>
        <v>189</v>
      </c>
      <c r="AI50" s="200">
        <f t="shared" si="3"/>
        <v>79380</v>
      </c>
      <c r="AJ50" s="233">
        <v>62.56</v>
      </c>
      <c r="AK50" s="200">
        <f t="shared" si="7"/>
        <v>46.92</v>
      </c>
      <c r="AL50" s="220">
        <f>AK50*'Bayer current Rates'!$D$9</f>
        <v>51.655635600000004</v>
      </c>
      <c r="AM50" s="198">
        <f t="shared" si="6"/>
        <v>21695.366952</v>
      </c>
    </row>
    <row r="51" spans="1:47" x14ac:dyDescent="0.35">
      <c r="A51" s="169" t="s">
        <v>31</v>
      </c>
      <c r="B51" s="169" t="s">
        <v>145</v>
      </c>
      <c r="C51" s="169" t="s">
        <v>146</v>
      </c>
      <c r="D51" s="169" t="s">
        <v>121</v>
      </c>
      <c r="E51" s="169" t="s">
        <v>129</v>
      </c>
      <c r="F51" s="169"/>
      <c r="G51" s="170"/>
      <c r="H51" s="170"/>
      <c r="I51" s="170"/>
      <c r="J51" s="170"/>
      <c r="K51" s="170">
        <v>1</v>
      </c>
      <c r="L51" s="170">
        <v>1</v>
      </c>
      <c r="M51" s="170">
        <v>1</v>
      </c>
      <c r="N51" s="170">
        <v>1</v>
      </c>
      <c r="O51" s="170">
        <v>1</v>
      </c>
      <c r="P51" s="170">
        <v>1</v>
      </c>
      <c r="Q51" s="170">
        <v>1</v>
      </c>
      <c r="R51" s="170">
        <v>1</v>
      </c>
      <c r="S51" s="170">
        <v>1</v>
      </c>
      <c r="T51" s="170">
        <v>1</v>
      </c>
      <c r="U51" s="170">
        <v>1</v>
      </c>
      <c r="V51" s="170">
        <v>1</v>
      </c>
      <c r="W51" s="170">
        <v>1</v>
      </c>
      <c r="X51" s="170"/>
      <c r="Y51" s="170"/>
      <c r="Z51" s="170"/>
      <c r="AA51" s="170"/>
      <c r="AB51" s="170"/>
      <c r="AC51" s="169"/>
      <c r="AD51" s="238">
        <f t="shared" si="0"/>
        <v>273</v>
      </c>
      <c r="AE51" t="str">
        <f t="shared" si="1"/>
        <v>Q2</v>
      </c>
      <c r="AF51">
        <f>VLOOKUP(AE51,'Bayer current Rates'!$C$12:$H$16,6,0)</f>
        <v>135.41999999999999</v>
      </c>
      <c r="AG51" s="200">
        <f t="shared" si="2"/>
        <v>36969.659999999996</v>
      </c>
      <c r="AH51">
        <f>VLOOKUP(AE51,'Bayer current Rates'!$C$19:$H$23,6,0)</f>
        <v>225</v>
      </c>
      <c r="AI51" s="200">
        <f t="shared" si="3"/>
        <v>61425</v>
      </c>
      <c r="AJ51" s="233">
        <v>118.66</v>
      </c>
      <c r="AK51" s="200">
        <f t="shared" si="7"/>
        <v>88.995000000000005</v>
      </c>
      <c r="AL51" s="220">
        <f>AK51*'Bayer current Rates'!$D$9</f>
        <v>97.977265349999996</v>
      </c>
      <c r="AM51" s="198">
        <f t="shared" si="6"/>
        <v>26747.793440549998</v>
      </c>
      <c r="AR51" s="184" t="s">
        <v>145</v>
      </c>
      <c r="AS51" s="171" t="s">
        <v>1</v>
      </c>
      <c r="AT51" s="171" t="s">
        <v>114</v>
      </c>
      <c r="AU51" s="171" t="s">
        <v>115</v>
      </c>
    </row>
    <row r="52" spans="1:47" x14ac:dyDescent="0.35">
      <c r="A52" s="169" t="s">
        <v>31</v>
      </c>
      <c r="B52" s="169" t="s">
        <v>145</v>
      </c>
      <c r="C52" s="169" t="s">
        <v>147</v>
      </c>
      <c r="D52" s="169" t="s">
        <v>134</v>
      </c>
      <c r="E52" s="169" t="s">
        <v>129</v>
      </c>
      <c r="F52" s="169"/>
      <c r="G52" s="170"/>
      <c r="H52" s="170"/>
      <c r="I52" s="170"/>
      <c r="J52" s="170"/>
      <c r="K52" s="170"/>
      <c r="L52" s="170"/>
      <c r="M52" s="170">
        <v>1</v>
      </c>
      <c r="N52" s="170">
        <v>1</v>
      </c>
      <c r="O52" s="170">
        <v>1</v>
      </c>
      <c r="P52" s="170">
        <v>1</v>
      </c>
      <c r="Q52" s="170">
        <v>1</v>
      </c>
      <c r="R52" s="170">
        <v>1</v>
      </c>
      <c r="S52" s="170">
        <v>1</v>
      </c>
      <c r="T52" s="170">
        <v>1</v>
      </c>
      <c r="U52" s="170">
        <v>1</v>
      </c>
      <c r="V52" s="170">
        <v>1</v>
      </c>
      <c r="W52" s="170">
        <v>1</v>
      </c>
      <c r="X52" s="170">
        <v>1</v>
      </c>
      <c r="Y52" s="170">
        <v>1</v>
      </c>
      <c r="Z52" s="170">
        <v>1</v>
      </c>
      <c r="AA52" s="170">
        <v>1</v>
      </c>
      <c r="AB52" s="170">
        <v>1</v>
      </c>
      <c r="AC52" s="169"/>
      <c r="AD52" s="238">
        <f t="shared" si="0"/>
        <v>336</v>
      </c>
      <c r="AE52" t="str">
        <f t="shared" si="1"/>
        <v>Q2</v>
      </c>
      <c r="AF52">
        <f>VLOOKUP(AE52,'Bayer current Rates'!$C$12:$H$16,6,0)</f>
        <v>135.41999999999999</v>
      </c>
      <c r="AG52" s="200">
        <f t="shared" si="2"/>
        <v>45501.119999999995</v>
      </c>
      <c r="AH52">
        <f>VLOOKUP(AE52,'Bayer current Rates'!$C$19:$H$23,6,0)</f>
        <v>225</v>
      </c>
      <c r="AI52" s="200">
        <f t="shared" si="3"/>
        <v>75600</v>
      </c>
      <c r="AJ52" s="233">
        <v>80.52</v>
      </c>
      <c r="AK52" s="200">
        <f t="shared" si="7"/>
        <v>60.39</v>
      </c>
      <c r="AL52" s="220">
        <f>AK52*'Bayer current Rates'!$D$9</f>
        <v>66.485162700000004</v>
      </c>
      <c r="AM52" s="198">
        <f t="shared" si="6"/>
        <v>22339.014667200001</v>
      </c>
      <c r="AR52" s="171"/>
      <c r="AS52" s="172">
        <f>SUM('Estimator -3'!N27:N28)*1.36</f>
        <v>615.5314666666668</v>
      </c>
      <c r="AT52" s="171">
        <f>SUM(AD51:AD52)</f>
        <v>609</v>
      </c>
      <c r="AU52" s="172">
        <f>AS52-AT52</f>
        <v>6.5314666666668018</v>
      </c>
    </row>
    <row r="53" spans="1:47" x14ac:dyDescent="0.35">
      <c r="A53" s="173" t="s">
        <v>31</v>
      </c>
      <c r="B53" s="173" t="s">
        <v>148</v>
      </c>
      <c r="C53" s="173" t="s">
        <v>149</v>
      </c>
      <c r="D53" s="173" t="s">
        <v>121</v>
      </c>
      <c r="E53" s="173" t="s">
        <v>129</v>
      </c>
      <c r="F53" s="173"/>
      <c r="G53" s="174"/>
      <c r="H53" s="174"/>
      <c r="I53" s="174"/>
      <c r="J53" s="174"/>
      <c r="K53" s="174">
        <v>1</v>
      </c>
      <c r="L53" s="174">
        <v>1</v>
      </c>
      <c r="M53" s="174">
        <v>1</v>
      </c>
      <c r="N53" s="174">
        <v>1</v>
      </c>
      <c r="O53" s="174">
        <v>1</v>
      </c>
      <c r="P53" s="174">
        <v>1</v>
      </c>
      <c r="Q53" s="174">
        <v>1</v>
      </c>
      <c r="R53" s="174">
        <v>1</v>
      </c>
      <c r="S53" s="174">
        <v>1</v>
      </c>
      <c r="T53" s="174">
        <v>1</v>
      </c>
      <c r="U53" s="174">
        <v>1</v>
      </c>
      <c r="V53" s="174">
        <v>1</v>
      </c>
      <c r="W53" s="174"/>
      <c r="X53" s="174"/>
      <c r="Y53" s="174"/>
      <c r="Z53" s="174"/>
      <c r="AA53" s="174"/>
      <c r="AB53" s="174"/>
      <c r="AC53" s="173"/>
      <c r="AD53" s="239">
        <f t="shared" si="0"/>
        <v>252</v>
      </c>
      <c r="AE53" t="str">
        <f t="shared" si="1"/>
        <v>Q2</v>
      </c>
      <c r="AF53">
        <f>VLOOKUP(AE53,'Bayer current Rates'!$C$12:$H$16,6,0)</f>
        <v>135.41999999999999</v>
      </c>
      <c r="AG53" s="200">
        <f t="shared" si="2"/>
        <v>34125.839999999997</v>
      </c>
      <c r="AH53">
        <f>VLOOKUP(AE53,'Bayer current Rates'!$C$19:$H$23,6,0)</f>
        <v>225</v>
      </c>
      <c r="AI53" s="200">
        <f t="shared" si="3"/>
        <v>56700</v>
      </c>
      <c r="AJ53" s="233">
        <v>118.66</v>
      </c>
      <c r="AK53" s="200">
        <f t="shared" si="7"/>
        <v>88.995000000000005</v>
      </c>
      <c r="AL53" s="220">
        <f>AK53*'Bayer current Rates'!$D$9</f>
        <v>97.977265349999996</v>
      </c>
      <c r="AM53" s="198">
        <f t="shared" si="6"/>
        <v>24690.270868199997</v>
      </c>
      <c r="AR53" s="191" t="s">
        <v>150</v>
      </c>
      <c r="AS53" s="174" t="s">
        <v>1</v>
      </c>
      <c r="AT53" s="174" t="s">
        <v>114</v>
      </c>
      <c r="AU53" s="174" t="s">
        <v>115</v>
      </c>
    </row>
    <row r="54" spans="1:47" x14ac:dyDescent="0.35">
      <c r="A54" s="173" t="s">
        <v>31</v>
      </c>
      <c r="B54" s="173" t="s">
        <v>148</v>
      </c>
      <c r="C54" s="173" t="s">
        <v>151</v>
      </c>
      <c r="D54" s="173" t="s">
        <v>134</v>
      </c>
      <c r="E54" s="173" t="s">
        <v>129</v>
      </c>
      <c r="F54" s="173"/>
      <c r="G54" s="174"/>
      <c r="H54" s="174"/>
      <c r="I54" s="174"/>
      <c r="J54" s="174"/>
      <c r="K54" s="174">
        <v>1</v>
      </c>
      <c r="L54" s="174">
        <v>1</v>
      </c>
      <c r="M54" s="174">
        <v>1</v>
      </c>
      <c r="N54" s="174">
        <v>1</v>
      </c>
      <c r="O54" s="174">
        <v>1</v>
      </c>
      <c r="P54" s="174">
        <v>1</v>
      </c>
      <c r="Q54" s="174">
        <v>1</v>
      </c>
      <c r="R54" s="174">
        <v>1</v>
      </c>
      <c r="S54" s="174">
        <v>1</v>
      </c>
      <c r="T54" s="174">
        <v>1</v>
      </c>
      <c r="U54" s="174">
        <v>1</v>
      </c>
      <c r="V54" s="174">
        <v>1</v>
      </c>
      <c r="W54" s="174">
        <v>1</v>
      </c>
      <c r="X54" s="174">
        <v>1</v>
      </c>
      <c r="Y54" s="174">
        <v>1</v>
      </c>
      <c r="Z54" s="174">
        <v>1</v>
      </c>
      <c r="AA54" s="174">
        <v>1</v>
      </c>
      <c r="AB54" s="174">
        <v>1</v>
      </c>
      <c r="AC54" s="173"/>
      <c r="AD54" s="239">
        <f t="shared" si="0"/>
        <v>378</v>
      </c>
      <c r="AE54" t="str">
        <f t="shared" si="1"/>
        <v>Q2</v>
      </c>
      <c r="AF54">
        <f>VLOOKUP(AE54,'Bayer current Rates'!$C$12:$H$16,6,0)</f>
        <v>135.41999999999999</v>
      </c>
      <c r="AG54" s="200">
        <f t="shared" si="2"/>
        <v>51188.759999999995</v>
      </c>
      <c r="AH54">
        <f>VLOOKUP(AE54,'Bayer current Rates'!$C$19:$H$23,6,0)</f>
        <v>225</v>
      </c>
      <c r="AI54" s="200">
        <f t="shared" si="3"/>
        <v>85050</v>
      </c>
      <c r="AJ54" s="233">
        <v>80.52</v>
      </c>
      <c r="AK54" s="200">
        <f t="shared" si="7"/>
        <v>60.39</v>
      </c>
      <c r="AL54" s="220">
        <f>AK54*'Bayer current Rates'!$D$9</f>
        <v>66.485162700000004</v>
      </c>
      <c r="AM54" s="198">
        <f t="shared" si="6"/>
        <v>25131.391500600002</v>
      </c>
      <c r="AR54" s="174"/>
      <c r="AS54" s="175">
        <f>SUM('Estimator -3'!N26,'Estimator -3'!N29:N32)*1.36</f>
        <v>927.45955555555554</v>
      </c>
      <c r="AT54" s="175">
        <f>SUM(AD53:AD55)</f>
        <v>924</v>
      </c>
      <c r="AU54" s="175">
        <f>AS54-AT54</f>
        <v>3.4595555555555393</v>
      </c>
    </row>
    <row r="55" spans="1:47" x14ac:dyDescent="0.35">
      <c r="A55" s="173" t="s">
        <v>31</v>
      </c>
      <c r="B55" s="173" t="s">
        <v>148</v>
      </c>
      <c r="C55" s="173" t="s">
        <v>152</v>
      </c>
      <c r="D55" s="173" t="s">
        <v>138</v>
      </c>
      <c r="E55" s="173" t="s">
        <v>129</v>
      </c>
      <c r="F55" s="173"/>
      <c r="G55" s="174"/>
      <c r="H55" s="174"/>
      <c r="I55" s="174"/>
      <c r="J55" s="174"/>
      <c r="K55" s="174"/>
      <c r="L55" s="174"/>
      <c r="M55" s="174"/>
      <c r="N55" s="174"/>
      <c r="O55" s="174">
        <v>1</v>
      </c>
      <c r="P55" s="174">
        <v>1</v>
      </c>
      <c r="Q55" s="174">
        <v>1</v>
      </c>
      <c r="R55" s="174">
        <v>1</v>
      </c>
      <c r="S55" s="174">
        <v>1</v>
      </c>
      <c r="T55" s="174">
        <v>1</v>
      </c>
      <c r="U55" s="174">
        <v>1</v>
      </c>
      <c r="V55" s="174">
        <v>1</v>
      </c>
      <c r="W55" s="174">
        <v>1</v>
      </c>
      <c r="X55" s="174">
        <v>1</v>
      </c>
      <c r="Y55" s="174">
        <v>1</v>
      </c>
      <c r="Z55" s="174">
        <v>1</v>
      </c>
      <c r="AA55" s="174">
        <v>1</v>
      </c>
      <c r="AB55" s="174">
        <v>1</v>
      </c>
      <c r="AC55" s="173"/>
      <c r="AD55" s="239">
        <f t="shared" si="0"/>
        <v>294</v>
      </c>
      <c r="AE55" t="str">
        <f t="shared" si="1"/>
        <v>Q1</v>
      </c>
      <c r="AF55">
        <f>VLOOKUP(AE55,'Bayer current Rates'!$C$12:$H$16,6,0)</f>
        <v>109</v>
      </c>
      <c r="AG55" s="200">
        <f t="shared" si="2"/>
        <v>32046</v>
      </c>
      <c r="AH55">
        <f>VLOOKUP(AE55,'Bayer current Rates'!$C$19:$H$23,6,0)</f>
        <v>189</v>
      </c>
      <c r="AI55" s="200">
        <f t="shared" si="3"/>
        <v>55566</v>
      </c>
      <c r="AJ55" s="233">
        <v>62.56</v>
      </c>
      <c r="AK55" s="200">
        <f t="shared" si="7"/>
        <v>46.92</v>
      </c>
      <c r="AL55" s="220">
        <f>AK55*'Bayer current Rates'!$D$9</f>
        <v>51.655635600000004</v>
      </c>
      <c r="AM55" s="198">
        <f t="shared" si="6"/>
        <v>15186.756866400001</v>
      </c>
    </row>
    <row r="56" spans="1:47" x14ac:dyDescent="0.35">
      <c r="A56" s="177" t="s">
        <v>125</v>
      </c>
      <c r="B56" s="177" t="s">
        <v>153</v>
      </c>
      <c r="C56" s="177" t="s">
        <v>154</v>
      </c>
      <c r="D56" s="177" t="s">
        <v>121</v>
      </c>
      <c r="E56" s="177" t="s">
        <v>129</v>
      </c>
      <c r="F56" s="177"/>
      <c r="G56" s="178"/>
      <c r="H56" s="178"/>
      <c r="I56" s="178"/>
      <c r="J56" s="178">
        <v>1</v>
      </c>
      <c r="K56" s="178">
        <v>1</v>
      </c>
      <c r="L56" s="178">
        <v>1</v>
      </c>
      <c r="M56" s="178">
        <v>1</v>
      </c>
      <c r="N56" s="178">
        <v>1</v>
      </c>
      <c r="O56" s="178">
        <v>1</v>
      </c>
      <c r="P56" s="178">
        <v>1</v>
      </c>
      <c r="Q56" s="178">
        <v>1</v>
      </c>
      <c r="R56" s="178">
        <v>1</v>
      </c>
      <c r="S56" s="178">
        <v>1</v>
      </c>
      <c r="T56" s="178">
        <v>1</v>
      </c>
      <c r="U56" s="178">
        <v>1</v>
      </c>
      <c r="V56" s="178">
        <v>1</v>
      </c>
      <c r="W56" s="178">
        <v>1</v>
      </c>
      <c r="X56" s="178">
        <v>1</v>
      </c>
      <c r="Y56" s="178">
        <v>1</v>
      </c>
      <c r="Z56" s="178">
        <v>1</v>
      </c>
      <c r="AA56" s="178">
        <v>1</v>
      </c>
      <c r="AB56" s="178"/>
      <c r="AC56" s="177"/>
      <c r="AD56" s="240">
        <f t="shared" si="0"/>
        <v>378</v>
      </c>
      <c r="AE56" t="str">
        <f t="shared" si="1"/>
        <v>Q2</v>
      </c>
      <c r="AF56">
        <f>VLOOKUP(AE56,'Bayer current Rates'!$C$12:$H$16,6,0)</f>
        <v>135.41999999999999</v>
      </c>
      <c r="AG56" s="200">
        <f t="shared" si="2"/>
        <v>51188.759999999995</v>
      </c>
      <c r="AH56">
        <f>VLOOKUP(AE56,'Bayer current Rates'!$C$19:$H$23,6,0)</f>
        <v>225</v>
      </c>
      <c r="AI56" s="200">
        <f t="shared" si="3"/>
        <v>85050</v>
      </c>
      <c r="AJ56" s="233">
        <v>84</v>
      </c>
      <c r="AK56" s="200">
        <f>AJ56</f>
        <v>84</v>
      </c>
      <c r="AL56" s="198">
        <f>AK56</f>
        <v>84</v>
      </c>
      <c r="AM56" s="198">
        <f t="shared" si="6"/>
        <v>31752</v>
      </c>
      <c r="AR56" s="185" t="s">
        <v>153</v>
      </c>
      <c r="AS56" s="178" t="s">
        <v>1</v>
      </c>
      <c r="AT56" s="178" t="s">
        <v>114</v>
      </c>
      <c r="AU56" s="178" t="s">
        <v>115</v>
      </c>
    </row>
    <row r="57" spans="1:47" x14ac:dyDescent="0.35">
      <c r="A57" s="177" t="s">
        <v>125</v>
      </c>
      <c r="B57" s="177" t="s">
        <v>153</v>
      </c>
      <c r="C57" s="177" t="s">
        <v>155</v>
      </c>
      <c r="D57" s="177" t="s">
        <v>134</v>
      </c>
      <c r="E57" s="177" t="s">
        <v>129</v>
      </c>
      <c r="F57" s="177"/>
      <c r="G57" s="178"/>
      <c r="H57" s="178"/>
      <c r="I57" s="178"/>
      <c r="J57" s="178">
        <v>1</v>
      </c>
      <c r="K57" s="178">
        <v>1</v>
      </c>
      <c r="L57" s="178">
        <v>1</v>
      </c>
      <c r="M57" s="178">
        <v>1</v>
      </c>
      <c r="N57" s="178">
        <v>1</v>
      </c>
      <c r="O57" s="178">
        <v>1</v>
      </c>
      <c r="P57" s="178">
        <v>1</v>
      </c>
      <c r="Q57" s="178">
        <v>1</v>
      </c>
      <c r="R57" s="178">
        <v>1</v>
      </c>
      <c r="S57" s="178">
        <v>1</v>
      </c>
      <c r="T57" s="178">
        <v>1</v>
      </c>
      <c r="U57" s="178">
        <v>1</v>
      </c>
      <c r="V57" s="178">
        <v>1</v>
      </c>
      <c r="W57" s="178">
        <v>1</v>
      </c>
      <c r="X57" s="178">
        <v>1</v>
      </c>
      <c r="Y57" s="178">
        <v>1</v>
      </c>
      <c r="Z57" s="178">
        <v>1</v>
      </c>
      <c r="AA57" s="178">
        <v>1</v>
      </c>
      <c r="AB57" s="178"/>
      <c r="AC57" s="177"/>
      <c r="AD57" s="240">
        <f t="shared" si="0"/>
        <v>378</v>
      </c>
      <c r="AE57" t="str">
        <f t="shared" si="1"/>
        <v>Q2</v>
      </c>
      <c r="AF57">
        <f>VLOOKUP(AE57,'Bayer current Rates'!$C$12:$H$16,6,0)</f>
        <v>135.41999999999999</v>
      </c>
      <c r="AG57" s="200">
        <f t="shared" si="2"/>
        <v>51188.759999999995</v>
      </c>
      <c r="AH57">
        <f>VLOOKUP(AE57,'Bayer current Rates'!$C$19:$H$23,6,0)</f>
        <v>225</v>
      </c>
      <c r="AI57" s="200">
        <f t="shared" si="3"/>
        <v>85050</v>
      </c>
      <c r="AJ57" s="233">
        <v>63</v>
      </c>
      <c r="AK57" s="200">
        <f t="shared" ref="AK57:AL59" si="8">AJ57</f>
        <v>63</v>
      </c>
      <c r="AL57" s="198">
        <f t="shared" si="8"/>
        <v>63</v>
      </c>
      <c r="AM57" s="198">
        <f t="shared" si="6"/>
        <v>23814</v>
      </c>
      <c r="AR57" s="178"/>
      <c r="AS57" s="179">
        <f>'Estimator -3'!B7</f>
        <v>2715</v>
      </c>
      <c r="AT57" s="178">
        <f>SUM(AD39,AD56:AD59)</f>
        <v>2709</v>
      </c>
      <c r="AU57" s="179">
        <f>AS57-AT57</f>
        <v>6</v>
      </c>
    </row>
    <row r="58" spans="1:47" x14ac:dyDescent="0.35">
      <c r="A58" s="177" t="s">
        <v>125</v>
      </c>
      <c r="B58" s="177" t="s">
        <v>153</v>
      </c>
      <c r="C58" s="177" t="s">
        <v>156</v>
      </c>
      <c r="D58" s="177" t="s">
        <v>138</v>
      </c>
      <c r="E58" s="177" t="s">
        <v>129</v>
      </c>
      <c r="F58" s="177"/>
      <c r="G58" s="177"/>
      <c r="H58" s="177"/>
      <c r="I58" s="177"/>
      <c r="J58" s="178">
        <v>1</v>
      </c>
      <c r="K58" s="178">
        <v>1</v>
      </c>
      <c r="L58" s="178">
        <v>1</v>
      </c>
      <c r="M58" s="178">
        <v>1</v>
      </c>
      <c r="N58" s="178">
        <v>1</v>
      </c>
      <c r="O58" s="178">
        <v>1</v>
      </c>
      <c r="P58" s="178">
        <v>1</v>
      </c>
      <c r="Q58" s="178">
        <v>1</v>
      </c>
      <c r="R58" s="178">
        <v>1</v>
      </c>
      <c r="S58" s="178">
        <v>1</v>
      </c>
      <c r="T58" s="178">
        <v>1</v>
      </c>
      <c r="U58" s="178">
        <v>1</v>
      </c>
      <c r="V58" s="178">
        <v>1</v>
      </c>
      <c r="W58" s="178">
        <v>1</v>
      </c>
      <c r="X58" s="178">
        <v>1</v>
      </c>
      <c r="Y58" s="178">
        <v>1</v>
      </c>
      <c r="Z58" s="178">
        <v>1</v>
      </c>
      <c r="AA58" s="178">
        <v>1</v>
      </c>
      <c r="AB58" s="177"/>
      <c r="AC58" s="177"/>
      <c r="AD58" s="240">
        <f t="shared" si="0"/>
        <v>378</v>
      </c>
      <c r="AE58" t="str">
        <f t="shared" si="1"/>
        <v>Q1</v>
      </c>
      <c r="AF58">
        <f>VLOOKUP(AE58,'Bayer current Rates'!$C$12:$H$16,6,0)</f>
        <v>109</v>
      </c>
      <c r="AG58" s="200">
        <f t="shared" si="2"/>
        <v>41202</v>
      </c>
      <c r="AH58">
        <f>VLOOKUP(AE58,'Bayer current Rates'!$C$19:$H$23,6,0)</f>
        <v>189</v>
      </c>
      <c r="AI58" s="200">
        <f t="shared" si="3"/>
        <v>71442</v>
      </c>
      <c r="AJ58" s="233">
        <v>46</v>
      </c>
      <c r="AK58" s="200">
        <f t="shared" si="8"/>
        <v>46</v>
      </c>
      <c r="AL58" s="198">
        <f t="shared" si="8"/>
        <v>46</v>
      </c>
      <c r="AM58" s="198">
        <f t="shared" si="6"/>
        <v>17388</v>
      </c>
    </row>
    <row r="59" spans="1:47" x14ac:dyDescent="0.35">
      <c r="A59" s="177" t="s">
        <v>125</v>
      </c>
      <c r="B59" s="177" t="s">
        <v>153</v>
      </c>
      <c r="C59" s="177" t="s">
        <v>157</v>
      </c>
      <c r="D59" s="177" t="s">
        <v>143</v>
      </c>
      <c r="E59" s="177" t="s">
        <v>129</v>
      </c>
      <c r="F59" s="177"/>
      <c r="G59" s="177"/>
      <c r="H59" s="177"/>
      <c r="I59" s="177"/>
      <c r="J59" s="178"/>
      <c r="K59" s="178">
        <v>1</v>
      </c>
      <c r="L59" s="178">
        <v>4</v>
      </c>
      <c r="M59" s="178">
        <v>4</v>
      </c>
      <c r="N59" s="178">
        <v>4</v>
      </c>
      <c r="O59" s="178">
        <v>4</v>
      </c>
      <c r="P59" s="178">
        <v>4</v>
      </c>
      <c r="Q59" s="178">
        <v>4</v>
      </c>
      <c r="R59" s="178">
        <v>3</v>
      </c>
      <c r="S59" s="178">
        <v>3</v>
      </c>
      <c r="T59" s="178">
        <v>3</v>
      </c>
      <c r="U59" s="178">
        <v>3</v>
      </c>
      <c r="V59" s="178">
        <v>3</v>
      </c>
      <c r="W59" s="178">
        <v>3</v>
      </c>
      <c r="X59" s="178">
        <v>3</v>
      </c>
      <c r="Y59" s="178">
        <v>3</v>
      </c>
      <c r="Z59" s="178">
        <v>3</v>
      </c>
      <c r="AA59" s="178">
        <v>1</v>
      </c>
      <c r="AB59" s="177"/>
      <c r="AC59" s="177"/>
      <c r="AD59" s="240">
        <f t="shared" si="0"/>
        <v>1113</v>
      </c>
      <c r="AE59" t="str">
        <f t="shared" si="1"/>
        <v>Q1</v>
      </c>
      <c r="AF59">
        <f>VLOOKUP(AE59,'Bayer current Rates'!$C$12:$H$16,6,0)</f>
        <v>109</v>
      </c>
      <c r="AG59" s="200">
        <f t="shared" si="2"/>
        <v>121317</v>
      </c>
      <c r="AH59">
        <f>VLOOKUP(AE59,'Bayer current Rates'!$C$19:$H$23,6,0)</f>
        <v>189</v>
      </c>
      <c r="AI59" s="200">
        <f t="shared" si="3"/>
        <v>210357</v>
      </c>
      <c r="AJ59" s="233">
        <v>35</v>
      </c>
      <c r="AK59" s="200">
        <f t="shared" si="8"/>
        <v>35</v>
      </c>
      <c r="AL59" s="198">
        <f t="shared" si="8"/>
        <v>35</v>
      </c>
      <c r="AM59" s="198">
        <f t="shared" si="6"/>
        <v>38955</v>
      </c>
    </row>
    <row r="60" spans="1:47" x14ac:dyDescent="0.35">
      <c r="G60">
        <f>SUM(G34:G59)*21</f>
        <v>189</v>
      </c>
      <c r="H60">
        <f t="shared" ref="H60:AB60" si="9">SUM(H34:H59)*21</f>
        <v>189</v>
      </c>
      <c r="I60">
        <f t="shared" si="9"/>
        <v>987</v>
      </c>
      <c r="J60">
        <f t="shared" si="9"/>
        <v>1155</v>
      </c>
      <c r="K60">
        <f t="shared" si="9"/>
        <v>1344</v>
      </c>
      <c r="L60">
        <f t="shared" si="9"/>
        <v>1470</v>
      </c>
      <c r="M60">
        <f t="shared" si="9"/>
        <v>1554</v>
      </c>
      <c r="N60">
        <f t="shared" si="9"/>
        <v>1554</v>
      </c>
      <c r="O60">
        <f t="shared" si="9"/>
        <v>1575</v>
      </c>
      <c r="P60">
        <f t="shared" si="9"/>
        <v>1575</v>
      </c>
      <c r="Q60">
        <f t="shared" si="9"/>
        <v>1575</v>
      </c>
      <c r="R60">
        <f t="shared" si="9"/>
        <v>1554</v>
      </c>
      <c r="S60">
        <f t="shared" si="9"/>
        <v>1554</v>
      </c>
      <c r="T60">
        <f t="shared" si="9"/>
        <v>1554</v>
      </c>
      <c r="U60">
        <f t="shared" si="9"/>
        <v>1554</v>
      </c>
      <c r="V60">
        <f t="shared" si="9"/>
        <v>1554</v>
      </c>
      <c r="W60">
        <f t="shared" si="9"/>
        <v>1533</v>
      </c>
      <c r="X60">
        <f t="shared" si="9"/>
        <v>1512</v>
      </c>
      <c r="Y60">
        <f t="shared" si="9"/>
        <v>1512</v>
      </c>
      <c r="Z60">
        <f t="shared" si="9"/>
        <v>1386</v>
      </c>
      <c r="AA60">
        <f t="shared" si="9"/>
        <v>1323</v>
      </c>
      <c r="AB60">
        <f t="shared" si="9"/>
        <v>840</v>
      </c>
      <c r="AD60" s="192">
        <f>SUM(AD34:AD59)</f>
        <v>29043</v>
      </c>
      <c r="AE60" s="198">
        <f>C27-AD60</f>
        <v>0</v>
      </c>
      <c r="AF60" s="198"/>
      <c r="AG60" s="192">
        <f>SUM(AG34:AG59)</f>
        <v>6826028.5800000001</v>
      </c>
      <c r="AI60" s="192">
        <f>SUM(AI34:AI59)</f>
        <v>8764161</v>
      </c>
      <c r="AM60" s="192">
        <f>SUM(AM34:AM59)</f>
        <v>5116775.6543924762</v>
      </c>
    </row>
    <row r="61" spans="1:47" x14ac:dyDescent="0.35">
      <c r="C61" s="241">
        <v>10872146.3093058</v>
      </c>
      <c r="G61" s="243">
        <f>G60/$AD$60</f>
        <v>6.5075921908893707E-3</v>
      </c>
      <c r="H61" s="243">
        <f t="shared" ref="H61:AB61" si="10">H60/$AD$60</f>
        <v>6.5075921908893707E-3</v>
      </c>
      <c r="I61" s="243">
        <f t="shared" si="10"/>
        <v>3.3984092552422268E-2</v>
      </c>
      <c r="J61" s="243">
        <f t="shared" si="10"/>
        <v>3.976861894432393E-2</v>
      </c>
      <c r="K61" s="243">
        <f t="shared" si="10"/>
        <v>4.6276211135213303E-2</v>
      </c>
      <c r="L61" s="243">
        <f t="shared" si="10"/>
        <v>5.061460592913955E-2</v>
      </c>
      <c r="M61" s="243">
        <f t="shared" si="10"/>
        <v>5.3506869125090381E-2</v>
      </c>
      <c r="N61" s="243">
        <f t="shared" si="10"/>
        <v>5.3506869125090381E-2</v>
      </c>
      <c r="O61" s="243">
        <f t="shared" si="10"/>
        <v>5.4229934924078092E-2</v>
      </c>
      <c r="P61" s="243">
        <f t="shared" si="10"/>
        <v>5.4229934924078092E-2</v>
      </c>
      <c r="Q61" s="243">
        <f t="shared" si="10"/>
        <v>5.4229934924078092E-2</v>
      </c>
      <c r="R61" s="243">
        <f t="shared" si="10"/>
        <v>5.3506869125090381E-2</v>
      </c>
      <c r="S61" s="243">
        <f t="shared" si="10"/>
        <v>5.3506869125090381E-2</v>
      </c>
      <c r="T61" s="243">
        <f t="shared" si="10"/>
        <v>5.3506869125090381E-2</v>
      </c>
      <c r="U61" s="243">
        <f t="shared" si="10"/>
        <v>5.3506869125090381E-2</v>
      </c>
      <c r="V61" s="243">
        <f t="shared" si="10"/>
        <v>5.3506869125090381E-2</v>
      </c>
      <c r="W61" s="243">
        <f t="shared" si="10"/>
        <v>5.2783803326102677E-2</v>
      </c>
      <c r="X61" s="243">
        <f t="shared" si="10"/>
        <v>5.2060737527114966E-2</v>
      </c>
      <c r="Y61" s="243">
        <f t="shared" si="10"/>
        <v>5.2060737527114966E-2</v>
      </c>
      <c r="Z61" s="243">
        <f t="shared" si="10"/>
        <v>4.7722342733188719E-2</v>
      </c>
      <c r="AA61" s="243">
        <f t="shared" si="10"/>
        <v>4.5553145336225599E-2</v>
      </c>
      <c r="AB61" s="243">
        <f t="shared" si="10"/>
        <v>2.8922631959508314E-2</v>
      </c>
      <c r="AD61" s="220">
        <f>AD60*1.08</f>
        <v>31366.440000000002</v>
      </c>
      <c r="AG61" s="231">
        <v>5431917.3140446674</v>
      </c>
      <c r="AI61" s="224">
        <f>AG61</f>
        <v>5431917.3140446674</v>
      </c>
    </row>
    <row r="62" spans="1:47" x14ac:dyDescent="0.35">
      <c r="G62" s="200">
        <f>$C$61*G61</f>
        <v>70751.494420645118</v>
      </c>
      <c r="H62" s="200">
        <f t="shared" ref="H62:AC62" si="11">$C$61*H61</f>
        <v>70751.494420645118</v>
      </c>
      <c r="I62" s="200">
        <f t="shared" si="11"/>
        <v>369480.02641892451</v>
      </c>
      <c r="J62" s="200">
        <f t="shared" si="11"/>
        <v>432370.24368172017</v>
      </c>
      <c r="K62" s="200">
        <f t="shared" si="11"/>
        <v>503121.73810236529</v>
      </c>
      <c r="L62" s="200">
        <f t="shared" si="11"/>
        <v>550289.40104946203</v>
      </c>
      <c r="M62" s="200">
        <f t="shared" si="11"/>
        <v>581734.50968085986</v>
      </c>
      <c r="N62" s="200">
        <f t="shared" si="11"/>
        <v>581734.50968085986</v>
      </c>
      <c r="O62" s="200">
        <f t="shared" si="11"/>
        <v>589595.78683870938</v>
      </c>
      <c r="P62" s="200">
        <f t="shared" si="11"/>
        <v>589595.78683870938</v>
      </c>
      <c r="Q62" s="200">
        <f t="shared" si="11"/>
        <v>589595.78683870938</v>
      </c>
      <c r="R62" s="200">
        <f t="shared" si="11"/>
        <v>581734.50968085986</v>
      </c>
      <c r="S62" s="200">
        <f t="shared" si="11"/>
        <v>581734.50968085986</v>
      </c>
      <c r="T62" s="200">
        <f t="shared" si="11"/>
        <v>581734.50968085986</v>
      </c>
      <c r="U62" s="200">
        <f t="shared" si="11"/>
        <v>581734.50968085986</v>
      </c>
      <c r="V62" s="200">
        <f t="shared" si="11"/>
        <v>581734.50968085986</v>
      </c>
      <c r="W62" s="200">
        <f t="shared" si="11"/>
        <v>573873.23252301046</v>
      </c>
      <c r="X62" s="200">
        <f t="shared" si="11"/>
        <v>566011.95536516095</v>
      </c>
      <c r="Y62" s="200">
        <f t="shared" si="11"/>
        <v>566011.95536516095</v>
      </c>
      <c r="Z62" s="200">
        <f t="shared" si="11"/>
        <v>518844.2924180642</v>
      </c>
      <c r="AA62" s="200">
        <f t="shared" si="11"/>
        <v>495260.46094451589</v>
      </c>
      <c r="AB62" s="200">
        <f t="shared" si="11"/>
        <v>314451.0863139783</v>
      </c>
      <c r="AC62" s="200">
        <f t="shared" si="11"/>
        <v>0</v>
      </c>
      <c r="AG62" s="232">
        <f>1-AG61/AG60</f>
        <v>0.20423460722681774</v>
      </c>
      <c r="AH62" s="232"/>
      <c r="AI62" s="232">
        <f>1-AI61/AI60</f>
        <v>0.38021251389098543</v>
      </c>
    </row>
    <row r="63" spans="1:47" x14ac:dyDescent="0.35">
      <c r="G63" s="232">
        <v>6.5075921908893707E-3</v>
      </c>
      <c r="H63" s="232">
        <v>6.5075921908893707E-3</v>
      </c>
      <c r="I63" s="232">
        <v>3.3984092552422268E-2</v>
      </c>
      <c r="J63" s="232">
        <v>3.976861894432393E-2</v>
      </c>
      <c r="K63" s="232">
        <v>4.6276211135213303E-2</v>
      </c>
      <c r="L63" s="232">
        <v>5.061460592913955E-2</v>
      </c>
      <c r="M63" s="232">
        <v>5.3506869125090381E-2</v>
      </c>
      <c r="N63" s="232">
        <v>5.3506869125090381E-2</v>
      </c>
      <c r="O63" s="232">
        <v>5.4229934924078092E-2</v>
      </c>
      <c r="P63" s="232">
        <v>5.4229934924078092E-2</v>
      </c>
      <c r="Q63" s="232">
        <v>5.4229934924078092E-2</v>
      </c>
      <c r="R63" s="232">
        <v>5.3506869125090381E-2</v>
      </c>
      <c r="S63" s="232">
        <v>5.3506869125090381E-2</v>
      </c>
      <c r="T63" s="232">
        <v>5.3506869125090381E-2</v>
      </c>
      <c r="U63" s="232">
        <v>5.3506869125090381E-2</v>
      </c>
      <c r="V63" s="232">
        <v>5.3506869125090381E-2</v>
      </c>
      <c r="W63" s="232">
        <v>5.2783803326102677E-2</v>
      </c>
      <c r="X63" s="232">
        <v>5.2060737527114966E-2</v>
      </c>
      <c r="Y63" s="232">
        <v>5.2060737527114966E-2</v>
      </c>
      <c r="Z63" s="232">
        <v>4.7722342733188719E-2</v>
      </c>
      <c r="AA63" s="232">
        <v>4.5553145336225599E-2</v>
      </c>
      <c r="AB63" s="232">
        <v>2.8922631959508314E-2</v>
      </c>
      <c r="AD63">
        <f>SUM(AD56:AD59)</f>
        <v>2247</v>
      </c>
      <c r="AE63">
        <f>AD39</f>
        <v>462</v>
      </c>
    </row>
    <row r="64" spans="1:47" x14ac:dyDescent="0.35">
      <c r="H64" s="182" t="s">
        <v>158</v>
      </c>
      <c r="I64" s="181" t="s">
        <v>159</v>
      </c>
    </row>
    <row r="65" spans="7:34" x14ac:dyDescent="0.35">
      <c r="G65" t="s">
        <v>160</v>
      </c>
      <c r="H65" s="182" t="s">
        <v>117</v>
      </c>
      <c r="I65" s="193">
        <f t="shared" ref="I65:I72" si="12">SUMIF($D$34:$D$59,H65,$AD$34:$AD$59)/SUM($AD$34:$AD$59)</f>
        <v>1.5907447577729574E-2</v>
      </c>
      <c r="J65" t="s">
        <v>160</v>
      </c>
      <c r="R65">
        <f>29043*9*27</f>
        <v>7057449</v>
      </c>
      <c r="AD65" t="s">
        <v>161</v>
      </c>
      <c r="AF65" t="s">
        <v>129</v>
      </c>
    </row>
    <row r="66" spans="7:34" x14ac:dyDescent="0.35">
      <c r="G66" t="s">
        <v>160</v>
      </c>
      <c r="H66" s="182" t="s">
        <v>120</v>
      </c>
      <c r="I66" s="193">
        <f t="shared" si="12"/>
        <v>3.1814895155459148E-2</v>
      </c>
      <c r="J66" t="s">
        <v>160</v>
      </c>
      <c r="Q66" t="s">
        <v>162</v>
      </c>
      <c r="R66" s="199">
        <f>R65*1.08</f>
        <v>7622044.9200000009</v>
      </c>
      <c r="X66" s="200"/>
      <c r="AC66">
        <f>AE66/$AE$71</f>
        <v>0</v>
      </c>
      <c r="AD66" t="s">
        <v>163</v>
      </c>
      <c r="AE66">
        <f>SUMIF($AE$34:$AE$39,$AD66,$AD$34:$AD$39)</f>
        <v>0</v>
      </c>
      <c r="AF66" t="s">
        <v>163</v>
      </c>
      <c r="AG66">
        <f>SUMIF($AE$40:$AE$59,$AF66,$AD$40:$AD$59)</f>
        <v>15288</v>
      </c>
      <c r="AH66">
        <f>AG66/$AG$71</f>
        <v>0.61022632020117351</v>
      </c>
    </row>
    <row r="67" spans="7:34" x14ac:dyDescent="0.35">
      <c r="G67" t="s">
        <v>164</v>
      </c>
      <c r="H67" s="182" t="s">
        <v>130</v>
      </c>
      <c r="I67" s="193">
        <f t="shared" si="12"/>
        <v>1.5907447577729574E-2</v>
      </c>
      <c r="J67" t="s">
        <v>164</v>
      </c>
      <c r="X67">
        <v>480</v>
      </c>
      <c r="AC67">
        <f>AE67/$AE$71</f>
        <v>0.32105263157894737</v>
      </c>
      <c r="AD67" t="s">
        <v>165</v>
      </c>
      <c r="AE67">
        <f>SUMIF($AE$34:$AE$39,$AD67,$AD$34:$AD$39)</f>
        <v>1281</v>
      </c>
      <c r="AF67" t="s">
        <v>165</v>
      </c>
      <c r="AG67">
        <f>SUMIF($AE$40:$AE$59,$AF67,$AD$40:$AD$59)</f>
        <v>7602</v>
      </c>
      <c r="AH67">
        <f>AG67/$AG$71</f>
        <v>0.30343671416596812</v>
      </c>
    </row>
    <row r="68" spans="7:34" x14ac:dyDescent="0.35">
      <c r="G68" t="s">
        <v>166</v>
      </c>
      <c r="H68" s="182" t="s">
        <v>123</v>
      </c>
      <c r="I68" s="193">
        <f t="shared" si="12"/>
        <v>0.10412147505422993</v>
      </c>
      <c r="J68" t="s">
        <v>166</v>
      </c>
      <c r="X68" s="198">
        <f>X67*AD60</f>
        <v>13940640</v>
      </c>
      <c r="Y68" s="220">
        <f>X68*1.08</f>
        <v>15055891.200000001</v>
      </c>
      <c r="AC68">
        <f>AE68/$AE$71</f>
        <v>0.44736842105263158</v>
      </c>
      <c r="AD68" t="s">
        <v>166</v>
      </c>
      <c r="AE68">
        <f>SUMIF($AE$34:$AE$39,$AD68,$AD$34:$AD$39)</f>
        <v>1785</v>
      </c>
      <c r="AF68" t="s">
        <v>166</v>
      </c>
      <c r="AG68">
        <f>SUMIF($AE$40:$AE$59,$AF68,$AD$40:$AD$59)</f>
        <v>1239</v>
      </c>
      <c r="AH68">
        <f>AG68/$AG$71</f>
        <v>4.9455155071248952E-2</v>
      </c>
    </row>
    <row r="69" spans="7:34" x14ac:dyDescent="0.35">
      <c r="G69" t="s">
        <v>165</v>
      </c>
      <c r="H69" s="182" t="s">
        <v>121</v>
      </c>
      <c r="I69" s="193">
        <f t="shared" si="12"/>
        <v>0.13015184381778741</v>
      </c>
      <c r="J69" t="s">
        <v>165</v>
      </c>
      <c r="X69" s="224">
        <f>AG61</f>
        <v>5431917.3140446674</v>
      </c>
      <c r="Y69" s="224">
        <f>X69</f>
        <v>5431917.3140446674</v>
      </c>
      <c r="AC69">
        <f>AE69/$AE$71</f>
        <v>0</v>
      </c>
      <c r="AD69" t="s">
        <v>164</v>
      </c>
      <c r="AE69">
        <f>SUMIF($AE$34:$AE$39,$AD69,$AD$34:$AD$39)</f>
        <v>0</v>
      </c>
      <c r="AF69" t="s">
        <v>164</v>
      </c>
      <c r="AG69">
        <f>SUMIF($AE$40:$AE$59,$AF69,$AD$40:$AD$59)</f>
        <v>462</v>
      </c>
      <c r="AH69">
        <f>AG69/$AG$71</f>
        <v>1.8440905280804692E-2</v>
      </c>
    </row>
    <row r="70" spans="7:34" x14ac:dyDescent="0.35">
      <c r="G70" t="s">
        <v>165</v>
      </c>
      <c r="H70" s="182" t="s">
        <v>134</v>
      </c>
      <c r="I70" s="193">
        <f t="shared" si="12"/>
        <v>0.175704989154013</v>
      </c>
      <c r="J70" t="s">
        <v>165</v>
      </c>
      <c r="Y70" s="220">
        <f>1-Y69/Y68</f>
        <v>0.63921648729470981</v>
      </c>
      <c r="AC70">
        <f>AE70/$AE$71</f>
        <v>0.23157894736842105</v>
      </c>
      <c r="AD70" t="s">
        <v>160</v>
      </c>
      <c r="AE70">
        <f>SUMIF($AE$34:$AE$39,$AD70,$AD$34:$AD$39)</f>
        <v>924</v>
      </c>
      <c r="AF70" t="s">
        <v>160</v>
      </c>
      <c r="AG70">
        <f>SUMIF($AE$40:$AE$59,$AF70,$AD$40:$AD$59)</f>
        <v>462</v>
      </c>
      <c r="AH70">
        <f>AG70/$AG$71</f>
        <v>1.8440905280804692E-2</v>
      </c>
    </row>
    <row r="71" spans="7:34" x14ac:dyDescent="0.35">
      <c r="G71" t="s">
        <v>163</v>
      </c>
      <c r="H71" s="182" t="s">
        <v>138</v>
      </c>
      <c r="I71" s="193">
        <f t="shared" si="12"/>
        <v>0.29934924078091107</v>
      </c>
      <c r="J71" t="s">
        <v>163</v>
      </c>
      <c r="X71" s="200">
        <f>X69/(1-40%)</f>
        <v>9053195.5234077796</v>
      </c>
      <c r="AE71">
        <f>SUM(AE66:AE70)</f>
        <v>3990</v>
      </c>
      <c r="AG71">
        <f>SUM(AG66:AG70)</f>
        <v>25053</v>
      </c>
    </row>
    <row r="72" spans="7:34" x14ac:dyDescent="0.35">
      <c r="G72" t="s">
        <v>163</v>
      </c>
      <c r="H72" s="182" t="s">
        <v>143</v>
      </c>
      <c r="I72" s="193">
        <f t="shared" si="12"/>
        <v>0.22704266088214028</v>
      </c>
      <c r="J72" t="s">
        <v>163</v>
      </c>
      <c r="X72">
        <f>X71/AD61</f>
        <v>288.62681016423221</v>
      </c>
      <c r="AE72" s="232"/>
      <c r="AG72">
        <f>AE71+AG71</f>
        <v>29043</v>
      </c>
      <c r="AH72">
        <f>AG72*1.08</f>
        <v>31366.440000000002</v>
      </c>
    </row>
    <row r="73" spans="7:34" x14ac:dyDescent="0.35">
      <c r="AE73">
        <f>AE71*1.08</f>
        <v>4309.2000000000007</v>
      </c>
      <c r="AG73">
        <f>AG71*1.08</f>
        <v>27057.24</v>
      </c>
    </row>
    <row r="74" spans="7:34" x14ac:dyDescent="0.35">
      <c r="H74" s="182" t="s">
        <v>167</v>
      </c>
      <c r="I74" s="183">
        <f>SUMIF(E34:E59,E34,AD34:AD59)/AD60</f>
        <v>0.13738250180766451</v>
      </c>
      <c r="AE74">
        <f>AE73+AG73</f>
        <v>31366.440000000002</v>
      </c>
    </row>
    <row r="75" spans="7:34" x14ac:dyDescent="0.35">
      <c r="N75">
        <v>74</v>
      </c>
      <c r="AE75" s="224">
        <f>C61</f>
        <v>10872146.3093058</v>
      </c>
    </row>
    <row r="76" spans="7:34" x14ac:dyDescent="0.35">
      <c r="N76">
        <f>N75*I74</f>
        <v>10.166305133767173</v>
      </c>
      <c r="AE76">
        <f>AE75/AE74</f>
        <v>346.6171586353376</v>
      </c>
    </row>
    <row r="77" spans="7:34" x14ac:dyDescent="0.35">
      <c r="AE77">
        <f>AE76/8</f>
        <v>43.3271448294172</v>
      </c>
    </row>
  </sheetData>
  <autoFilter ref="A33:E59" xr:uid="{1BCCB750-1F9D-4F21-ACF8-2EE5A9F12BA7}"/>
  <phoneticPr fontId="8" type="noConversion"/>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12213-28FB-4A77-A9C1-5FF3C232D908}">
  <dimension ref="A1:K25"/>
  <sheetViews>
    <sheetView zoomScale="90" zoomScaleNormal="90" workbookViewId="0">
      <selection activeCell="K1" sqref="K1"/>
    </sheetView>
  </sheetViews>
  <sheetFormatPr defaultRowHeight="14.5" x14ac:dyDescent="0.35"/>
  <sheetData>
    <row r="1" spans="1:11" x14ac:dyDescent="0.35">
      <c r="A1" s="1" t="s">
        <v>292</v>
      </c>
      <c r="K1" s="2" t="s">
        <v>293</v>
      </c>
    </row>
    <row r="2" spans="1:11" x14ac:dyDescent="0.35">
      <c r="A2" s="1" t="s">
        <v>294</v>
      </c>
      <c r="K2" s="2" t="s">
        <v>295</v>
      </c>
    </row>
    <row r="3" spans="1:11" x14ac:dyDescent="0.35">
      <c r="A3" s="1" t="s">
        <v>296</v>
      </c>
    </row>
    <row r="4" spans="1:11" x14ac:dyDescent="0.35">
      <c r="B4" t="s">
        <v>297</v>
      </c>
      <c r="D4" t="s">
        <v>298</v>
      </c>
    </row>
    <row r="5" spans="1:11" x14ac:dyDescent="0.35">
      <c r="D5" t="s">
        <v>299</v>
      </c>
    </row>
    <row r="6" spans="1:11" x14ac:dyDescent="0.35">
      <c r="D6" t="s">
        <v>300</v>
      </c>
    </row>
    <row r="7" spans="1:11" x14ac:dyDescent="0.35">
      <c r="D7" t="s">
        <v>301</v>
      </c>
    </row>
    <row r="8" spans="1:11" x14ac:dyDescent="0.35">
      <c r="D8" t="s">
        <v>302</v>
      </c>
    </row>
    <row r="9" spans="1:11" x14ac:dyDescent="0.35">
      <c r="D9" t="s">
        <v>303</v>
      </c>
    </row>
    <row r="10" spans="1:11" x14ac:dyDescent="0.35">
      <c r="D10" t="s">
        <v>304</v>
      </c>
    </row>
    <row r="11" spans="1:11" x14ac:dyDescent="0.35">
      <c r="D11" t="s">
        <v>305</v>
      </c>
    </row>
    <row r="14" spans="1:11" x14ac:dyDescent="0.35">
      <c r="D14" t="s">
        <v>306</v>
      </c>
    </row>
    <row r="16" spans="1:11" x14ac:dyDescent="0.35">
      <c r="D16" t="s">
        <v>307</v>
      </c>
    </row>
    <row r="25" spans="1:3" x14ac:dyDescent="0.35">
      <c r="A25" t="s">
        <v>308</v>
      </c>
      <c r="B25" t="s">
        <v>273</v>
      </c>
      <c r="C25" t="s">
        <v>309</v>
      </c>
    </row>
  </sheetData>
  <hyperlinks>
    <hyperlink ref="A1" r:id="rId1" xr:uid="{4A6C6B02-5DF3-41F0-ABA6-E758E2F7D9ED}"/>
    <hyperlink ref="A2" r:id="rId2" xr:uid="{049E2DD4-10FF-4F77-9FFB-276F0763E2FF}"/>
    <hyperlink ref="A3" r:id="rId3" xr:uid="{5016B1EB-CBE6-4124-9430-CA16AA91BB62}"/>
  </hyperlinks>
  <pageMargins left="0.7" right="0.7" top="0.75" bottom="0.75" header="0.3" footer="0.3"/>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3793-697D-48D3-B6A5-527C567F8FBE}">
  <dimension ref="A1:F17"/>
  <sheetViews>
    <sheetView workbookViewId="0">
      <selection activeCell="B13" sqref="B13"/>
    </sheetView>
  </sheetViews>
  <sheetFormatPr defaultRowHeight="14.5" x14ac:dyDescent="0.35"/>
  <cols>
    <col min="1" max="1" width="12.1796875" bestFit="1" customWidth="1"/>
    <col min="2" max="2" width="64.1796875" bestFit="1" customWidth="1"/>
    <col min="3" max="3" width="11.54296875" customWidth="1"/>
    <col min="4" max="4" width="10.54296875" bestFit="1" customWidth="1"/>
    <col min="5" max="5" width="9.1796875" bestFit="1" customWidth="1"/>
  </cols>
  <sheetData>
    <row r="1" spans="1:6" x14ac:dyDescent="0.35">
      <c r="A1" t="s">
        <v>310</v>
      </c>
    </row>
    <row r="2" spans="1:6" ht="15" thickBot="1" x14ac:dyDescent="0.4">
      <c r="A2" s="3" t="s">
        <v>311</v>
      </c>
      <c r="B2" s="3" t="s">
        <v>312</v>
      </c>
      <c r="C2" s="3" t="s">
        <v>313</v>
      </c>
      <c r="D2" s="3" t="s">
        <v>314</v>
      </c>
      <c r="E2" s="3" t="s">
        <v>315</v>
      </c>
    </row>
    <row r="3" spans="1:6" ht="15" thickBot="1" x14ac:dyDescent="0.4">
      <c r="A3" s="11">
        <v>1</v>
      </c>
      <c r="B3" s="9" t="s">
        <v>316</v>
      </c>
      <c r="C3" s="9"/>
      <c r="D3" s="9"/>
      <c r="E3" s="10"/>
    </row>
    <row r="4" spans="1:6" x14ac:dyDescent="0.35">
      <c r="A4" s="12">
        <v>2</v>
      </c>
      <c r="B4" s="4" t="s">
        <v>317</v>
      </c>
      <c r="C4" s="4"/>
      <c r="D4" s="4"/>
      <c r="E4" s="5"/>
    </row>
    <row r="5" spans="1:6" x14ac:dyDescent="0.35">
      <c r="A5" s="13">
        <v>3</v>
      </c>
      <c r="B5" t="s">
        <v>318</v>
      </c>
      <c r="E5" s="6"/>
    </row>
    <row r="6" spans="1:6" x14ac:dyDescent="0.35">
      <c r="A6" s="13">
        <v>4</v>
      </c>
      <c r="B6" t="s">
        <v>319</v>
      </c>
      <c r="E6" s="6"/>
    </row>
    <row r="7" spans="1:6" ht="15" thickBot="1" x14ac:dyDescent="0.4">
      <c r="A7" s="14">
        <v>5</v>
      </c>
      <c r="B7" s="7" t="s">
        <v>320</v>
      </c>
      <c r="C7" s="7" t="s">
        <v>321</v>
      </c>
      <c r="D7" s="7"/>
      <c r="E7" s="8"/>
      <c r="F7" t="s">
        <v>322</v>
      </c>
    </row>
    <row r="8" spans="1:6" x14ac:dyDescent="0.35">
      <c r="A8" s="12">
        <v>6</v>
      </c>
      <c r="B8" s="4" t="s">
        <v>323</v>
      </c>
      <c r="C8" s="4"/>
      <c r="D8" s="4"/>
      <c r="E8" s="5"/>
    </row>
    <row r="9" spans="1:6" x14ac:dyDescent="0.35">
      <c r="A9" s="13">
        <v>7</v>
      </c>
      <c r="B9" t="s">
        <v>324</v>
      </c>
      <c r="E9" s="6"/>
    </row>
    <row r="10" spans="1:6" x14ac:dyDescent="0.35">
      <c r="A10" s="13">
        <v>8</v>
      </c>
      <c r="B10" t="s">
        <v>325</v>
      </c>
      <c r="E10" s="6"/>
    </row>
    <row r="11" spans="1:6" x14ac:dyDescent="0.35">
      <c r="A11" s="13">
        <v>9</v>
      </c>
      <c r="B11" t="s">
        <v>326</v>
      </c>
      <c r="E11" s="6"/>
    </row>
    <row r="12" spans="1:6" ht="15" thickBot="1" x14ac:dyDescent="0.4">
      <c r="A12" s="13">
        <v>10</v>
      </c>
      <c r="B12" t="s">
        <v>327</v>
      </c>
      <c r="E12" s="6"/>
    </row>
    <row r="13" spans="1:6" x14ac:dyDescent="0.35">
      <c r="A13" s="12">
        <v>11</v>
      </c>
      <c r="B13" s="4" t="s">
        <v>328</v>
      </c>
      <c r="C13" s="4"/>
      <c r="D13" s="4"/>
      <c r="E13" s="5"/>
    </row>
    <row r="14" spans="1:6" x14ac:dyDescent="0.35">
      <c r="A14" s="13">
        <v>12</v>
      </c>
      <c r="B14" t="s">
        <v>329</v>
      </c>
      <c r="E14" s="6"/>
    </row>
    <row r="15" spans="1:6" ht="15" thickBot="1" x14ac:dyDescent="0.4">
      <c r="A15" s="14">
        <v>13</v>
      </c>
      <c r="B15" s="7" t="s">
        <v>330</v>
      </c>
      <c r="C15" s="7"/>
      <c r="D15" s="7"/>
      <c r="E15" s="8"/>
    </row>
    <row r="16" spans="1:6" x14ac:dyDescent="0.35">
      <c r="A16" s="12">
        <v>14</v>
      </c>
      <c r="B16" s="4" t="s">
        <v>331</v>
      </c>
      <c r="C16" s="4"/>
      <c r="D16" s="4"/>
      <c r="E16" s="5"/>
    </row>
    <row r="17" spans="1:5" ht="15" thickBot="1" x14ac:dyDescent="0.4">
      <c r="A17" s="14">
        <v>15</v>
      </c>
      <c r="B17" s="7" t="s">
        <v>331</v>
      </c>
      <c r="C17" s="7"/>
      <c r="D17" s="7"/>
      <c r="E17" s="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FEFF-9833-4054-A9BD-6FA7868F50CB}">
  <dimension ref="A1:C18"/>
  <sheetViews>
    <sheetView workbookViewId="0">
      <selection sqref="A1:B18"/>
    </sheetView>
  </sheetViews>
  <sheetFormatPr defaultRowHeight="14.5" x14ac:dyDescent="0.35"/>
  <cols>
    <col min="1" max="1" width="3.453125" bestFit="1" customWidth="1"/>
    <col min="2" max="2" width="150.453125" bestFit="1" customWidth="1"/>
    <col min="3" max="3" width="19.453125" bestFit="1" customWidth="1"/>
  </cols>
  <sheetData>
    <row r="1" spans="1:3" x14ac:dyDescent="0.35">
      <c r="A1" s="15" t="s">
        <v>332</v>
      </c>
      <c r="B1" s="15" t="s">
        <v>333</v>
      </c>
      <c r="C1" s="15" t="s">
        <v>334</v>
      </c>
    </row>
    <row r="2" spans="1:3" x14ac:dyDescent="0.35">
      <c r="A2" s="16">
        <v>1</v>
      </c>
      <c r="B2" t="s">
        <v>335</v>
      </c>
    </row>
    <row r="3" spans="1:3" x14ac:dyDescent="0.35">
      <c r="A3" s="16">
        <v>2</v>
      </c>
      <c r="B3" t="s">
        <v>336</v>
      </c>
    </row>
    <row r="4" spans="1:3" x14ac:dyDescent="0.35">
      <c r="A4" s="45">
        <v>3</v>
      </c>
      <c r="B4" s="2" t="s">
        <v>337</v>
      </c>
    </row>
    <row r="5" spans="1:3" x14ac:dyDescent="0.35">
      <c r="A5" s="16">
        <v>4</v>
      </c>
      <c r="B5" t="s">
        <v>338</v>
      </c>
    </row>
    <row r="6" spans="1:3" x14ac:dyDescent="0.35">
      <c r="A6" s="16">
        <v>5</v>
      </c>
      <c r="B6" t="s">
        <v>339</v>
      </c>
    </row>
    <row r="7" spans="1:3" x14ac:dyDescent="0.35">
      <c r="A7" s="16">
        <v>6</v>
      </c>
      <c r="B7" t="s">
        <v>340</v>
      </c>
    </row>
    <row r="8" spans="1:3" x14ac:dyDescent="0.35">
      <c r="A8" s="16">
        <v>7</v>
      </c>
      <c r="B8" t="s">
        <v>341</v>
      </c>
    </row>
    <row r="9" spans="1:3" x14ac:dyDescent="0.35">
      <c r="A9" s="16">
        <v>8</v>
      </c>
      <c r="B9" t="s">
        <v>342</v>
      </c>
    </row>
    <row r="10" spans="1:3" x14ac:dyDescent="0.35">
      <c r="A10" s="16">
        <v>9</v>
      </c>
      <c r="B10" t="s">
        <v>343</v>
      </c>
    </row>
    <row r="11" spans="1:3" x14ac:dyDescent="0.35">
      <c r="A11" s="16">
        <v>10</v>
      </c>
      <c r="B11" t="s">
        <v>344</v>
      </c>
    </row>
    <row r="12" spans="1:3" x14ac:dyDescent="0.35">
      <c r="A12" s="16">
        <v>11</v>
      </c>
      <c r="B12" t="s">
        <v>345</v>
      </c>
    </row>
    <row r="13" spans="1:3" x14ac:dyDescent="0.35">
      <c r="A13" s="16">
        <v>12</v>
      </c>
      <c r="B13" t="s">
        <v>346</v>
      </c>
    </row>
    <row r="14" spans="1:3" x14ac:dyDescent="0.35">
      <c r="A14" s="16">
        <v>13</v>
      </c>
      <c r="B14" t="s">
        <v>347</v>
      </c>
    </row>
    <row r="15" spans="1:3" x14ac:dyDescent="0.35">
      <c r="A15" s="16">
        <v>14</v>
      </c>
      <c r="B15" t="s">
        <v>348</v>
      </c>
    </row>
    <row r="16" spans="1:3" x14ac:dyDescent="0.35">
      <c r="A16" s="16">
        <v>15</v>
      </c>
      <c r="B16" t="s">
        <v>349</v>
      </c>
    </row>
    <row r="17" spans="1:2" x14ac:dyDescent="0.35">
      <c r="A17" s="16">
        <v>16</v>
      </c>
      <c r="B17" t="s">
        <v>350</v>
      </c>
    </row>
    <row r="18" spans="1:2" x14ac:dyDescent="0.35">
      <c r="A18" s="16">
        <v>17</v>
      </c>
      <c r="B18" t="s">
        <v>351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bc1b2b76-5eb6-4263-8166-2db9b91800de">
      <UserInfo>
        <DisplayName>Samudrala, Chiranjeevi</DisplayName>
        <AccountId>18</AccountId>
        <AccountType/>
      </UserInfo>
      <UserInfo>
        <DisplayName>Desai, Sameer</DisplayName>
        <AccountId>17</AccountId>
        <AccountType/>
      </UserInfo>
      <UserInfo>
        <DisplayName>Vaidya, Ankit</DisplayName>
        <AccountId>19</AccountId>
        <AccountType/>
      </UserInfo>
      <UserInfo>
        <DisplayName>Bansal, Vineet</DisplayName>
        <AccountId>22</AccountId>
        <AccountType/>
      </UserInfo>
      <UserInfo>
        <DisplayName>Pateela, Raja Shekar Reddy</DisplayName>
        <AccountId>12</AccountId>
        <AccountType/>
      </UserInfo>
      <UserInfo>
        <DisplayName>Baviskar, Vikas</DisplayName>
        <AccountId>35</AccountId>
        <AccountType/>
      </UserInfo>
      <UserInfo>
        <DisplayName>Shah, Sapna N</DisplayName>
        <AccountId>36</AccountId>
        <AccountType/>
      </UserInfo>
      <UserInfo>
        <DisplayName>Venigandla, Ravindra Babu</DisplayName>
        <AccountId>37</AccountId>
        <AccountType/>
      </UserInfo>
      <UserInfo>
        <DisplayName>Muchakhandi, Veeranna P</DisplayName>
        <AccountId>31</AccountId>
        <AccountType/>
      </UserInfo>
      <UserInfo>
        <DisplayName>Arya, Deepak Kumar</DisplayName>
        <AccountId>26</AccountId>
        <AccountType/>
      </UserInfo>
      <UserInfo>
        <DisplayName>Mathur, Rahul</DisplayName>
        <AccountId>24</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56D4D457F8BF4FAFA705C43F28DDEB" ma:contentTypeVersion="14" ma:contentTypeDescription="Create a new document." ma:contentTypeScope="" ma:versionID="7519d3822d0ccbe41ddcedf71f6ad873">
  <xsd:schema xmlns:xsd="http://www.w3.org/2001/XMLSchema" xmlns:xs="http://www.w3.org/2001/XMLSchema" xmlns:p="http://schemas.microsoft.com/office/2006/metadata/properties" xmlns:ns2="bc1b2b76-5eb6-4263-8166-2db9b91800de" xmlns:ns3="63e390f8-4d20-4e22-a9a4-7772558d0819" targetNamespace="http://schemas.microsoft.com/office/2006/metadata/properties" ma:root="true" ma:fieldsID="d13760c80a73458078e4fe622e1491db" ns2:_="" ns3:_="">
    <xsd:import namespace="bc1b2b76-5eb6-4263-8166-2db9b91800de"/>
    <xsd:import namespace="63e390f8-4d20-4e22-a9a4-7772558d081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1b2b76-5eb6-4263-8166-2db9b91800de"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3e390f8-4d20-4e22-a9a4-7772558d081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1468ED-83BB-44D7-8525-D61E196411E6}">
  <ds:schemaRefs>
    <ds:schemaRef ds:uri="http://schemas.microsoft.com/sharepoint/v3/contenttype/forms"/>
  </ds:schemaRefs>
</ds:datastoreItem>
</file>

<file path=customXml/itemProps2.xml><?xml version="1.0" encoding="utf-8"?>
<ds:datastoreItem xmlns:ds="http://schemas.openxmlformats.org/officeDocument/2006/customXml" ds:itemID="{49BF8E7E-50EE-440E-B8A3-187714E974BA}">
  <ds:schemaRefs>
    <ds:schemaRef ds:uri="63e390f8-4d20-4e22-a9a4-7772558d0819"/>
    <ds:schemaRef ds:uri="http://purl.org/dc/elements/1.1/"/>
    <ds:schemaRef ds:uri="http://schemas.microsoft.com/office/2006/metadata/properties"/>
    <ds:schemaRef ds:uri="http://purl.org/dc/terms/"/>
    <ds:schemaRef ds:uri="http://schemas.openxmlformats.org/package/2006/metadata/core-properties"/>
    <ds:schemaRef ds:uri="bc1b2b76-5eb6-4263-8166-2db9b91800de"/>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317C7FB1-B869-4A87-AC64-7CFE9EAF24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1b2b76-5eb6-4263-8166-2db9b91800de"/>
    <ds:schemaRef ds:uri="63e390f8-4d20-4e22-a9a4-7772558d08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Pivots</vt:lpstr>
      <vt:lpstr>Estimator 4 RL</vt:lpstr>
      <vt:lpstr>Summary</vt:lpstr>
      <vt:lpstr>Data Engineering Efforts</vt:lpstr>
      <vt:lpstr>Power BI Reports</vt:lpstr>
      <vt:lpstr>Predictive-DS</vt:lpstr>
      <vt:lpstr>Sheet5</vt:lpstr>
      <vt:lpstr>PP-RL Plan</vt:lpstr>
      <vt:lpstr>Estimator</vt:lpstr>
      <vt:lpstr>Estimator 3 RL</vt:lpstr>
      <vt:lpstr>Assumptions</vt:lpstr>
      <vt:lpstr>SAP BO Complexity Definition</vt:lpstr>
      <vt:lpstr>Estimator -3</vt:lpstr>
      <vt:lpstr>Jobs by Layer</vt:lpstr>
      <vt:lpstr>Pivot (2)</vt:lpstr>
      <vt:lpstr>Sheet1</vt:lpstr>
      <vt:lpstr>Bayer current Rates</vt:lpstr>
      <vt:lpstr>Old_PP &amp; RL Plan</vt:lpstr>
      <vt:lpstr>Important Links</vt:lpstr>
      <vt:lpstr>TOC</vt:lpstr>
      <vt:lpstr>Questions &amp; Clarifications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Desai, Sameer</dc:creator>
  <cp:keywords/>
  <dc:description/>
  <cp:lastModifiedBy>Desai, Sameer</cp:lastModifiedBy>
  <cp:revision/>
  <dcterms:created xsi:type="dcterms:W3CDTF">2015-06-05T18:17:20Z</dcterms:created>
  <dcterms:modified xsi:type="dcterms:W3CDTF">2026-03-11T04:52:32Z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0x0101006856D4D457F8BF4FAFA705C43F28DDEB</vt:lpwstr>
  </property>
  <property fmtid="{D5CDD505-2E9C-101B-9397-08002B2CF9AE}" pid="3" name="WorkbookGuid">
    <vt:lpwstr>1b977270-936d-43bb-aaef-0b2ab42217f1</vt:lpwstr>
  </property>
</Properties>
</file>