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6" sheetId="1" r:id="rId4"/>
    <sheet state="visible" name="Assumptions" sheetId="2" r:id="rId5"/>
    <sheet state="visible" name="Land Cost Calc" sheetId="3" r:id="rId6"/>
    <sheet state="visible" name="Zoning" sheetId="4" r:id="rId7"/>
    <sheet state="visible" name="Dev Budget" sheetId="5" r:id="rId8"/>
    <sheet state="visible" name="Proforma" sheetId="6" r:id="rId9"/>
    <sheet state="visible" name="Bell Curve of Construction Cost" sheetId="7" r:id="rId10"/>
    <sheet state="visible" name="ICAP Tax Abatement" sheetId="8" r:id="rId11"/>
    <sheet state="visible" name="Amm Table" sheetId="9" r:id="rId12"/>
  </sheets>
  <definedNames/>
  <calcPr/>
</workbook>
</file>

<file path=xl/sharedStrings.xml><?xml version="1.0" encoding="utf-8"?>
<sst xmlns="http://schemas.openxmlformats.org/spreadsheetml/2006/main" count="360" uniqueCount="222">
  <si>
    <t>Tax breakdown based on Prof feedback</t>
  </si>
  <si>
    <t>Remove Exit Assumptions</t>
  </si>
  <si>
    <t>Add Demolition Cost to Proforma</t>
  </si>
  <si>
    <t>Add Demolition Cost to Assumptions</t>
  </si>
  <si>
    <t>General Assumptions</t>
  </si>
  <si>
    <t>Property Type</t>
  </si>
  <si>
    <t>Industrial</t>
  </si>
  <si>
    <t>Purchase Date</t>
  </si>
  <si>
    <t>Hold Period (Years)</t>
  </si>
  <si>
    <t>Sale Date</t>
  </si>
  <si>
    <t>Property Assumptions</t>
  </si>
  <si>
    <t>Total Sq Feet</t>
  </si>
  <si>
    <t>Loss Factor</t>
  </si>
  <si>
    <t>Tenants</t>
  </si>
  <si>
    <t>Floors</t>
  </si>
  <si>
    <t>Growth Assumptions</t>
  </si>
  <si>
    <t>Revenue</t>
  </si>
  <si>
    <t xml:space="preserve">   Price PSF</t>
  </si>
  <si>
    <t xml:space="preserve">   Annual Rent Growth</t>
  </si>
  <si>
    <t>Property Tax Rates</t>
  </si>
  <si>
    <t xml:space="preserve">   General Vacancy &amp; Credit Loss</t>
  </si>
  <si>
    <t>Your property tax rate is based on your tax class. There are four tax classes. The tax rates are listed below. Learn how to Calculate Your Annual Property Tax.</t>
  </si>
  <si>
    <t xml:space="preserve">   TI </t>
  </si>
  <si>
    <t>Other Income</t>
  </si>
  <si>
    <t>Property Tax Rates for Tax Year 2024</t>
  </si>
  <si>
    <t xml:space="preserve">    Storage Income </t>
  </si>
  <si>
    <t>Class 1 - 20.085%</t>
  </si>
  <si>
    <t xml:space="preserve">    Parking Income</t>
  </si>
  <si>
    <t xml:space="preserve">    Other Income</t>
  </si>
  <si>
    <t>Class 2 - 12.502%</t>
  </si>
  <si>
    <t>Operating Expenses</t>
  </si>
  <si>
    <t xml:space="preserve">   OpEx (Covered by Tenants)</t>
  </si>
  <si>
    <t>Class 3 - 12.094%</t>
  </si>
  <si>
    <t xml:space="preserve">   Management Fee (% of EGR)</t>
  </si>
  <si>
    <t xml:space="preserve">   Utilities (covered by tenants)</t>
  </si>
  <si>
    <t>Class 4 - 10.592%</t>
  </si>
  <si>
    <t xml:space="preserve">   Insurance - Property Insurance &amp; Flood Insurance ( Covered by Tenants)</t>
  </si>
  <si>
    <t xml:space="preserve">   Real Estate Taxes</t>
  </si>
  <si>
    <t>dev cost</t>
  </si>
  <si>
    <t xml:space="preserve">   Capital Reserves (% of EGR)</t>
  </si>
  <si>
    <t>equalization</t>
  </si>
  <si>
    <t>Capital Expenditures (CapEx) ( % of NOI )</t>
  </si>
  <si>
    <t>Broker Fee</t>
  </si>
  <si>
    <t>tax rate</t>
  </si>
  <si>
    <t>taxes at 100%</t>
  </si>
  <si>
    <t>Debt Assumptions</t>
  </si>
  <si>
    <t>Hard Cost</t>
  </si>
  <si>
    <t>Soft Cost</t>
  </si>
  <si>
    <t>Demolition Cost</t>
  </si>
  <si>
    <t>Total Cost</t>
  </si>
  <si>
    <t>Depreciation</t>
  </si>
  <si>
    <t>Ammortization</t>
  </si>
  <si>
    <t>Loan Amount</t>
  </si>
  <si>
    <t>LTV</t>
  </si>
  <si>
    <t>Interest Rate</t>
  </si>
  <si>
    <t>Annual Debt Service</t>
  </si>
  <si>
    <t>Forward Year NOI</t>
  </si>
  <si>
    <t>PSF</t>
  </si>
  <si>
    <t>Cap Rate</t>
  </si>
  <si>
    <t>Total Value</t>
  </si>
  <si>
    <t>(-) Hard Cost</t>
  </si>
  <si>
    <t>(-) Soft Cost</t>
  </si>
  <si>
    <t>Land Value</t>
  </si>
  <si>
    <t>YoC</t>
  </si>
  <si>
    <t xml:space="preserve">Lease is supposed to be 20-30% of noi? </t>
  </si>
  <si>
    <t>Lease</t>
  </si>
  <si>
    <t>Growth</t>
  </si>
  <si>
    <t>Year</t>
  </si>
  <si>
    <t>Acres</t>
  </si>
  <si>
    <t>zoning requires parking, how does bklyn navy yard work?</t>
  </si>
  <si>
    <t>Far</t>
  </si>
  <si>
    <t>Zoning</t>
  </si>
  <si>
    <t>M3-1</t>
  </si>
  <si>
    <t>https://newyorkyimby.com/2021/01/brooklyn-navy-yard-development-corporation-leases-56000-square-feet-of-manufacturing-area-at-building-127.html</t>
  </si>
  <si>
    <t>Square Footage</t>
  </si>
  <si>
    <t>Total Rentable Sqft</t>
  </si>
  <si>
    <t>Zoning Requirements</t>
  </si>
  <si>
    <t>Back Yard</t>
  </si>
  <si>
    <t>sqft</t>
  </si>
  <si>
    <t>Building Height</t>
  </si>
  <si>
    <t>feet</t>
  </si>
  <si>
    <t>Floor Layout</t>
  </si>
  <si>
    <t>Zone</t>
  </si>
  <si>
    <t xml:space="preserve">AE </t>
  </si>
  <si>
    <t>DFE</t>
  </si>
  <si>
    <t>Floor One</t>
  </si>
  <si>
    <t>Hard Construction Cost</t>
  </si>
  <si>
    <t>psf X</t>
  </si>
  <si>
    <t>SF</t>
  </si>
  <si>
    <t>Site Work and Foundation</t>
  </si>
  <si>
    <t>psf</t>
  </si>
  <si>
    <t>of Total</t>
  </si>
  <si>
    <t>Excavation</t>
  </si>
  <si>
    <t>Grading</t>
  </si>
  <si>
    <t/>
  </si>
  <si>
    <t>Site Preparation</t>
  </si>
  <si>
    <t>Foundation work</t>
  </si>
  <si>
    <t>Underground utilities</t>
  </si>
  <si>
    <t>Building Shell</t>
  </si>
  <si>
    <t>Structural Framing</t>
  </si>
  <si>
    <t>Exterior Walls</t>
  </si>
  <si>
    <t>Roofing System</t>
  </si>
  <si>
    <t>Interior Finishes</t>
  </si>
  <si>
    <t>Wall Finishes</t>
  </si>
  <si>
    <t>Floor Finishes</t>
  </si>
  <si>
    <t>Ceiling System</t>
  </si>
  <si>
    <t>Building System</t>
  </si>
  <si>
    <t>Electrical Systems</t>
  </si>
  <si>
    <t>Plumbing and Hvac</t>
  </si>
  <si>
    <t>Fire Protection</t>
  </si>
  <si>
    <t>Exterior Improvements</t>
  </si>
  <si>
    <t>Parking and Driveways</t>
  </si>
  <si>
    <t>External Lighting</t>
  </si>
  <si>
    <t>Landscaping</t>
  </si>
  <si>
    <t>Contingencies</t>
  </si>
  <si>
    <t>Soft Construction Cost</t>
  </si>
  <si>
    <t>Design and Engineering</t>
  </si>
  <si>
    <t>Architectural Design</t>
  </si>
  <si>
    <t>Structural/MEP Engineering</t>
  </si>
  <si>
    <t>Civil/Environmental Engineering</t>
  </si>
  <si>
    <t>Legal Fees and Permits</t>
  </si>
  <si>
    <t>Legal Fees</t>
  </si>
  <si>
    <t>Building Permits and Fees</t>
  </si>
  <si>
    <t>Land Use and Zoning Permits</t>
  </si>
  <si>
    <t>Project Management and Consulting</t>
  </si>
  <si>
    <t>Project Management Services</t>
  </si>
  <si>
    <t>Cost Consulting</t>
  </si>
  <si>
    <t>Specialized Consulting</t>
  </si>
  <si>
    <t>Financing Costs</t>
  </si>
  <si>
    <t>Interest on Construction Loans</t>
  </si>
  <si>
    <t>-- Removed and added to bottom line</t>
  </si>
  <si>
    <t>Loan Origination Fees</t>
  </si>
  <si>
    <t>-- Removed and added to assumptions</t>
  </si>
  <si>
    <t>Financial Advisory Fees</t>
  </si>
  <si>
    <t>Insurance and Bonds</t>
  </si>
  <si>
    <t>Construction Insurance</t>
  </si>
  <si>
    <t>Liability Insurance</t>
  </si>
  <si>
    <t>Marketing and Leasing</t>
  </si>
  <si>
    <t>Marketing Campaigns</t>
  </si>
  <si>
    <t>Broker Fees</t>
  </si>
  <si>
    <t>Tenant Improvement Allowances</t>
  </si>
  <si>
    <t>Plus:</t>
  </si>
  <si>
    <t>Demolition cost</t>
  </si>
  <si>
    <t>New Tenant Improvements</t>
  </si>
  <si>
    <t>-- In Proforma</t>
  </si>
  <si>
    <t>Subtotal Dev Budget</t>
  </si>
  <si>
    <t>Calc</t>
  </si>
  <si>
    <t>Total Development Cost</t>
  </si>
  <si>
    <t>Sub total construction</t>
  </si>
  <si>
    <t>LTC-construction</t>
  </si>
  <si>
    <t>Interest @</t>
  </si>
  <si>
    <t>term</t>
  </si>
  <si>
    <t>years</t>
  </si>
  <si>
    <t>assume only 50% draw down over life of loan</t>
  </si>
  <si>
    <t>Property Cash Flows</t>
  </si>
  <si>
    <t>Investment Year</t>
  </si>
  <si>
    <t>Investment Year Ending</t>
  </si>
  <si>
    <t>Max Rental Revenue</t>
  </si>
  <si>
    <t>(–) TI</t>
  </si>
  <si>
    <t>(–) General Vacancy &amp; Credit Loss</t>
  </si>
  <si>
    <t>Expected Rental Revenue</t>
  </si>
  <si>
    <t>(+) Other Income</t>
  </si>
  <si>
    <t>Effective Gross Revenue</t>
  </si>
  <si>
    <t>(–) Real Estate Taxes, Pilot</t>
  </si>
  <si>
    <t>(–) OpEx</t>
  </si>
  <si>
    <t>(–) Utilities</t>
  </si>
  <si>
    <t>(–) Insurance</t>
  </si>
  <si>
    <t>(–) Capital Reserves</t>
  </si>
  <si>
    <t>(–) Management Fees</t>
  </si>
  <si>
    <t>(+) Reimbursements (Tenant + Govt Program)</t>
  </si>
  <si>
    <t>Net Operating Income</t>
  </si>
  <si>
    <t>(–) CapEx</t>
  </si>
  <si>
    <t>(–) Ground Lease Payments</t>
  </si>
  <si>
    <t>(-) Broker Fee</t>
  </si>
  <si>
    <t>(–) Closing Costs</t>
  </si>
  <si>
    <t>(–) Hard Cost</t>
  </si>
  <si>
    <t>(–) Soft Cost</t>
  </si>
  <si>
    <t>(-) Demolition Cost</t>
  </si>
  <si>
    <t>(+) Net Sales Proceeds</t>
  </si>
  <si>
    <t>Unlevered Cash Flows</t>
  </si>
  <si>
    <t>Unlevered IRR</t>
  </si>
  <si>
    <t>Unlevered Investment</t>
  </si>
  <si>
    <t>Unlevered Profit</t>
  </si>
  <si>
    <t>Unlevered EM / MOIC</t>
  </si>
  <si>
    <t>(+) Loan Proceeds</t>
  </si>
  <si>
    <t>(–) Debt Service</t>
  </si>
  <si>
    <t>`</t>
  </si>
  <si>
    <t>(–) Loan Repayment</t>
  </si>
  <si>
    <t>Levered Cash Flows</t>
  </si>
  <si>
    <t>DSCR</t>
  </si>
  <si>
    <t>Levered IRR</t>
  </si>
  <si>
    <t>Levered Investment</t>
  </si>
  <si>
    <t>Levered Profit</t>
  </si>
  <si>
    <t>Levered EM / MOIC</t>
  </si>
  <si>
    <t>Construction Schedule in 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</si>
  <si>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</si>
  <si>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</si>
  <si>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</si>
  <si>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</si>
  <si>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</si>
  <si>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</si>
  <si>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</si>
  <si>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</si>
  <si>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</si>
  <si>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</si>
  <si>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Total Construction Cost Budget</t>
  </si>
  <si>
    <t>Initial Property Assesed Value</t>
  </si>
  <si>
    <t>ICAP Percent</t>
  </si>
  <si>
    <t>ICAP Benefit</t>
  </si>
  <si>
    <t>Initial Tax Rate</t>
  </si>
  <si>
    <t>Initial Tax Payment</t>
  </si>
  <si>
    <t>Increased in Property's Assessed Value</t>
  </si>
  <si>
    <t>Post Completion Tax Rate</t>
  </si>
  <si>
    <t>Post Completion Tax Payment</t>
  </si>
  <si>
    <t>Abatement Base</t>
  </si>
  <si>
    <t>Year 1 abatement</t>
  </si>
  <si>
    <t>Annual Amortization Schedule</t>
  </si>
  <si>
    <t>BOP Balance</t>
  </si>
  <si>
    <t>PMT</t>
  </si>
  <si>
    <t>Principal Payment</t>
  </si>
  <si>
    <t>Interest Payment</t>
  </si>
  <si>
    <t>EOP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</si>
</sst>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/d/yyyy"/>
    <numFmt numFmtId="165" formatCode="0.0%"/>
    <numFmt numFmtId="166" formatCode="&quot;$&quot;#,##0"/>
    <numFmt numFmtId="167" formatCode="&quot;$&quot;#,##0.00"/>
    <numFmt numFmtId="168" formatCode="0.000%"/>
    <numFmt numFmtId="169" formatCode="#,##0;(#,##0)"/>
    <numFmt numFmtId="170" formatCode="#,##0.0"/>
    <numFmt numFmtId="171" formatCode="#,##0.0000"/>
    <numFmt numFmtId="172" formatCode="#,##0.00;(#,##0.00)"/>
    <numFmt numFmtId="173" formatCode="#,##0.000;(#,##0.000)"/>
  </numFmts>
  <fonts count="28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rgb="FF000000"/>
      <name val="Arial"/>
    </font>
    <font>
      <sz val="9.0"/>
      <color rgb="FF000000"/>
      <name val="Arial"/>
    </font>
    <font>
      <sz val="9.0"/>
      <color rgb="FF0000FF"/>
      <name val="Arial"/>
    </font>
    <font>
      <sz val="9.0"/>
      <color theme="1"/>
      <name val="Arial"/>
    </font>
    <font/>
    <font>
      <sz val="9.0"/>
      <color rgb="FF38761D"/>
      <name val="Arial"/>
    </font>
    <font>
      <color rgb="FF000000"/>
      <name val="Arial"/>
    </font>
    <font>
      <strike/>
      <sz val="9.0"/>
      <color rgb="FF000000"/>
      <name val="Arial"/>
    </font>
    <font>
      <u/>
      <color rgb="FF0000FF"/>
    </font>
    <font>
      <color rgb="FF0000FF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rgb="FFFF0000"/>
      <name val="Calibri"/>
    </font>
    <font>
      <strike/>
      <sz val="11.0"/>
      <color rgb="FF000000"/>
      <name val="Calibri"/>
    </font>
    <font>
      <b/>
      <sz val="11.0"/>
      <color rgb="FFFF0000"/>
      <name val="Calibri"/>
    </font>
    <font>
      <u/>
      <sz val="11.0"/>
      <color rgb="FF000000"/>
      <name val="Calibri"/>
    </font>
    <font>
      <b/>
      <i/>
      <sz val="11.0"/>
      <color theme="1"/>
      <name val="Calibri"/>
    </font>
    <font>
      <sz val="9.0"/>
      <color rgb="FFFF0000"/>
      <name val="Arial"/>
    </font>
    <font>
      <color rgb="FFFF0000"/>
      <name val="Arial"/>
      <scheme val="minor"/>
    </font>
    <font>
      <i/>
      <sz val="9.0"/>
      <color rgb="FF000000"/>
      <name val="Arial"/>
    </font>
    <font>
      <b/>
      <sz val="8.0"/>
      <color rgb="FF000000"/>
      <name val="Arial"/>
    </font>
    <font>
      <sz val="11.0"/>
      <color theme="1"/>
      <name val="Arial"/>
      <scheme val="minor"/>
    </font>
    <font>
      <i/>
      <color theme="1"/>
      <name val="Arial"/>
      <scheme val="minor"/>
    </font>
    <font>
      <b/>
      <sz val="14.0"/>
      <color rgb="FF000000"/>
      <name val="Calibri"/>
    </font>
    <font>
      <b/>
      <color theme="1"/>
      <name val="&quot;Times New Roman&quot;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DDD9C4"/>
        <bgColor rgb="FFDDD9C4"/>
      </patternFill>
    </fill>
    <fill>
      <patternFill patternType="solid">
        <fgColor rgb="FFFFFFFF"/>
        <bgColor rgb="FFFFFFFF"/>
      </patternFill>
    </fill>
  </fills>
  <borders count="21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bottom style="thin">
        <color rgb="FF80808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5" numFmtId="164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1" fillId="0" fontId="6" numFmtId="0" xfId="0" applyBorder="1" applyFont="1"/>
    <xf borderId="1" fillId="2" fontId="3" numFmtId="165" xfId="0" applyAlignment="1" applyBorder="1" applyFont="1" applyNumberFormat="1">
      <alignment shrinkToFit="0" vertical="bottom" wrapText="0"/>
    </xf>
    <xf borderId="1" fillId="2" fontId="3" numFmtId="0" xfId="0" applyAlignment="1" applyBorder="1" applyFont="1">
      <alignment horizontal="right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0" fillId="0" fontId="4" numFmtId="9" xfId="0" applyAlignment="1" applyFont="1" applyNumberForma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1" numFmtId="167" xfId="0" applyFont="1" applyNumberFormat="1"/>
    <xf borderId="0" fillId="0" fontId="4" numFmtId="168" xfId="0" applyAlignment="1" applyFont="1" applyNumberFormat="1">
      <alignment readingOrder="0" shrinkToFit="0" vertical="bottom" wrapText="0"/>
    </xf>
    <xf borderId="0" fillId="0" fontId="1" numFmtId="166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1" numFmtId="9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horizontal="right"/>
    </xf>
    <xf borderId="1" fillId="2" fontId="2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7" numFmtId="167" xfId="0" applyAlignment="1" applyFont="1" applyNumberFormat="1">
      <alignment readingOrder="0"/>
    </xf>
    <xf borderId="0" fillId="0" fontId="5" numFmtId="166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5" numFmtId="167" xfId="0" applyAlignment="1" applyFont="1" applyNumberFormat="1">
      <alignment horizontal="right"/>
    </xf>
    <xf borderId="0" fillId="0" fontId="4" numFmtId="10" xfId="0" applyAlignment="1" applyFont="1" applyNumberFormat="1">
      <alignment readingOrder="0"/>
    </xf>
    <xf borderId="2" fillId="0" fontId="3" numFmtId="167" xfId="0" applyAlignment="1" applyBorder="1" applyFont="1" applyNumberFormat="1">
      <alignment horizontal="right" readingOrder="0" shrinkToFit="0" vertical="bottom" wrapText="0"/>
    </xf>
    <xf borderId="0" fillId="0" fontId="1" numFmtId="169" xfId="0" applyFont="1" applyNumberFormat="1"/>
    <xf borderId="0" fillId="0" fontId="1" numFmtId="10" xfId="0" applyFont="1" applyNumberFormat="1"/>
    <xf borderId="0" fillId="0" fontId="4" numFmtId="170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readingOrder="0"/>
    </xf>
    <xf borderId="0" fillId="0" fontId="11" numFmtId="4" xfId="0" applyAlignment="1" applyFont="1" applyNumberFormat="1">
      <alignment readingOrder="0"/>
    </xf>
    <xf borderId="2" fillId="0" fontId="1" numFmtId="4" xfId="0" applyBorder="1" applyFont="1" applyNumberFormat="1"/>
    <xf borderId="0" fillId="0" fontId="4" numFmtId="171" xfId="0" applyAlignment="1" applyFont="1" applyNumberFormat="1">
      <alignment horizontal="right" readingOrder="0" shrinkToFit="0" vertical="bottom" wrapText="0"/>
    </xf>
    <xf borderId="2" fillId="0" fontId="1" numFmtId="4" xfId="0" applyAlignment="1" applyBorder="1" applyFont="1" applyNumberFormat="1">
      <alignment readingOrder="0"/>
    </xf>
    <xf borderId="0" fillId="0" fontId="1" numFmtId="4" xfId="0" applyFont="1" applyNumberFormat="1"/>
    <xf borderId="0" fillId="0" fontId="12" numFmtId="0" xfId="0" applyAlignment="1" applyFont="1">
      <alignment readingOrder="0" shrinkToFit="0" vertical="bottom" wrapText="0"/>
    </xf>
    <xf borderId="0" fillId="0" fontId="13" numFmtId="166" xfId="0" applyAlignment="1" applyFont="1" applyNumberFormat="1">
      <alignment readingOrder="0" shrinkToFit="0" vertical="bottom" wrapText="0"/>
    </xf>
    <xf borderId="0" fillId="0" fontId="13" numFmtId="167" xfId="0" applyAlignment="1" applyFont="1" applyNumberFormat="1">
      <alignment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3" numFmtId="3" xfId="0" applyAlignment="1" applyFont="1" applyNumberFormat="1">
      <alignment horizontal="center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166" xfId="0" applyAlignment="1" applyFont="1" applyNumberFormat="1">
      <alignment shrinkToFit="0" vertical="bottom" wrapText="0"/>
    </xf>
    <xf borderId="0" fillId="0" fontId="13" numFmtId="167" xfId="0" applyAlignment="1" applyFont="1" applyNumberFormat="1">
      <alignment shrinkToFit="0" vertical="bottom" wrapText="0"/>
    </xf>
    <xf borderId="0" fillId="0" fontId="13" numFmtId="10" xfId="0" applyAlignment="1" applyFont="1" applyNumberFormat="1">
      <alignment horizontal="center" shrinkToFit="0" vertical="bottom" wrapText="0"/>
    </xf>
    <xf borderId="0" fillId="0" fontId="14" numFmtId="167" xfId="0" applyAlignment="1" applyFont="1" applyNumberFormat="1">
      <alignment readingOrder="0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5" numFmtId="10" xfId="0" applyAlignment="1" applyFont="1" applyNumberForma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10" xfId="0" applyAlignment="1" applyFont="1" applyNumberForma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5" numFmtId="3" xfId="0" applyAlignment="1" applyFont="1" applyNumberFormat="1">
      <alignment readingOrder="0" shrinkToFit="0" vertical="bottom" wrapText="0"/>
    </xf>
    <xf borderId="0" fillId="0" fontId="13" numFmtId="3" xfId="0" applyAlignment="1" applyFont="1" applyNumberFormat="1">
      <alignment readingOrder="0" shrinkToFit="0" vertical="bottom" wrapText="0"/>
    </xf>
    <xf borderId="0" fillId="0" fontId="14" numFmtId="3" xfId="0" applyAlignment="1" applyFont="1" applyNumberFormat="1">
      <alignment horizontal="center" readingOrder="0" shrinkToFit="0" vertical="bottom" wrapText="0"/>
    </xf>
    <xf borderId="0" fillId="3" fontId="13" numFmtId="0" xfId="0" applyAlignment="1" applyFill="1" applyFont="1">
      <alignment readingOrder="0" shrinkToFit="0" vertical="bottom" wrapText="0"/>
    </xf>
    <xf borderId="0" fillId="0" fontId="12" numFmtId="3" xfId="0" applyAlignment="1" applyFont="1" applyNumberForma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3" xfId="0" applyAlignment="1" applyFont="1" applyNumberFormat="1">
      <alignment shrinkToFit="0" vertical="bottom" wrapText="0"/>
    </xf>
    <xf borderId="0" fillId="0" fontId="18" numFmtId="4" xfId="0" applyAlignment="1" applyFont="1" applyNumberFormat="1">
      <alignment readingOrder="0" shrinkToFit="0" vertical="bottom" wrapText="0"/>
    </xf>
    <xf borderId="3" fillId="0" fontId="19" numFmtId="0" xfId="0" applyAlignment="1" applyBorder="1" applyFont="1">
      <alignment readingOrder="0" shrinkToFit="0" vertical="bottom" wrapText="0"/>
    </xf>
    <xf borderId="4" fillId="0" fontId="6" numFmtId="0" xfId="0" applyBorder="1" applyFont="1"/>
    <xf borderId="4" fillId="0" fontId="19" numFmtId="3" xfId="0" applyAlignment="1" applyBorder="1" applyFont="1" applyNumberFormat="1">
      <alignment readingOrder="0" shrinkToFit="0" vertical="bottom" wrapText="0"/>
    </xf>
    <xf borderId="5" fillId="0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shrinkToFit="0" vertical="bottom" wrapText="0"/>
    </xf>
    <xf borderId="7" fillId="0" fontId="13" numFmtId="0" xfId="0" applyAlignment="1" applyBorder="1" applyFont="1">
      <alignment shrinkToFit="0" vertical="bottom" wrapText="0"/>
    </xf>
    <xf borderId="0" fillId="0" fontId="14" numFmtId="9" xfId="0" applyAlignment="1" applyFont="1" applyNumberFormat="1">
      <alignment horizontal="right" readingOrder="0" shrinkToFit="0" vertical="bottom" wrapText="0"/>
    </xf>
    <xf borderId="8" fillId="0" fontId="19" numFmtId="0" xfId="0" applyAlignment="1" applyBorder="1" applyFont="1">
      <alignment readingOrder="0" shrinkToFit="0" vertical="bottom" wrapText="0"/>
    </xf>
    <xf borderId="9" fillId="0" fontId="6" numFmtId="0" xfId="0" applyBorder="1" applyFont="1"/>
    <xf borderId="9" fillId="0" fontId="12" numFmtId="167" xfId="0" applyAlignment="1" applyBorder="1" applyFont="1" applyNumberFormat="1">
      <alignment horizontal="center" readingOrder="0" shrinkToFit="0" vertical="bottom" wrapText="0"/>
    </xf>
    <xf borderId="10" fillId="0" fontId="12" numFmtId="0" xfId="0" applyAlignment="1" applyBorder="1" applyFont="1">
      <alignment horizontal="center" readingOrder="0" shrinkToFit="0" vertical="bottom" wrapText="0"/>
    </xf>
    <xf borderId="0" fillId="0" fontId="13" numFmtId="4" xfId="0" applyAlignment="1" applyFont="1" applyNumberFormat="1">
      <alignment readingOrder="0" shrinkToFit="0" vertical="bottom" wrapText="0"/>
    </xf>
    <xf borderId="0" fillId="0" fontId="14" numFmtId="10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1" fillId="0" fontId="5" numFmtId="164" xfId="0" applyAlignment="1" applyBorder="1" applyFont="1" applyNumberFormat="1">
      <alignment horizontal="center" readingOrder="0" shrinkToFit="0" vertical="bottom" wrapText="0"/>
    </xf>
    <xf borderId="0" fillId="0" fontId="5" numFmtId="166" xfId="0" applyAlignment="1" applyFont="1" applyNumberFormat="1">
      <alignment horizontal="center"/>
    </xf>
    <xf borderId="0" fillId="0" fontId="3" numFmtId="169" xfId="0" applyAlignment="1" applyFont="1" applyNumberFormat="1">
      <alignment horizontal="center" readingOrder="0" shrinkToFit="0" vertical="bottom" wrapText="0"/>
    </xf>
    <xf borderId="0" fillId="0" fontId="3" numFmtId="166" xfId="0" applyAlignment="1" applyFont="1" applyNumberFormat="1">
      <alignment horizontal="center" readingOrder="0" shrinkToFit="0" vertical="bottom" wrapText="0"/>
    </xf>
    <xf borderId="0" fillId="0" fontId="20" numFmtId="169" xfId="0" applyAlignment="1" applyFont="1" applyNumberFormat="1">
      <alignment horizontal="center" readingOrder="0" shrinkToFit="0" vertical="bottom" wrapText="0"/>
    </xf>
    <xf borderId="11" fillId="0" fontId="3" numFmtId="0" xfId="0" applyAlignment="1" applyBorder="1" applyFont="1">
      <alignment horizontal="left" readingOrder="0" shrinkToFit="0" vertical="bottom" wrapText="0"/>
    </xf>
    <xf borderId="11" fillId="0" fontId="3" numFmtId="169" xfId="0" applyAlignment="1" applyBorder="1" applyFont="1" applyNumberFormat="1">
      <alignment horizontal="center" readingOrder="0" shrinkToFit="0" vertical="bottom" wrapText="0"/>
    </xf>
    <xf borderId="11" fillId="0" fontId="20" numFmtId="169" xfId="0" applyAlignment="1" applyBorder="1" applyFont="1" applyNumberFormat="1">
      <alignment horizontal="center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2" fillId="0" fontId="3" numFmtId="169" xfId="0" applyAlignment="1" applyBorder="1" applyFont="1" applyNumberFormat="1">
      <alignment horizontal="center" readingOrder="0" shrinkToFit="0" vertical="bottom" wrapText="0"/>
    </xf>
    <xf borderId="0" fillId="0" fontId="3" numFmtId="172" xfId="0" applyAlignment="1" applyFont="1" applyNumberFormat="1">
      <alignment horizontal="center" readingOrder="0" shrinkToFit="0" vertical="bottom" wrapText="0"/>
    </xf>
    <xf borderId="0" fillId="0" fontId="21" numFmtId="169" xfId="0" applyAlignment="1" applyFont="1" applyNumberFormat="1">
      <alignment horizontal="center"/>
    </xf>
    <xf borderId="0" fillId="0" fontId="1" numFmtId="172" xfId="0" applyFont="1" applyNumberFormat="1"/>
    <xf borderId="0" fillId="0" fontId="5" numFmtId="169" xfId="0" applyFont="1" applyNumberFormat="1"/>
    <xf borderId="0" fillId="4" fontId="2" numFmtId="0" xfId="0" applyAlignment="1" applyFill="1" applyFont="1">
      <alignment readingOrder="0" shrinkToFit="0" vertical="bottom" wrapText="0"/>
    </xf>
    <xf borderId="0" fillId="4" fontId="2" numFmtId="169" xfId="0" applyAlignment="1" applyFont="1" applyNumberFormat="1">
      <alignment horizontal="center"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0" fillId="0" fontId="22" numFmtId="169" xfId="0" applyAlignment="1" applyFont="1" applyNumberFormat="1">
      <alignment horizontal="center" readingOrder="0" shrinkToFit="0" vertical="bottom" wrapText="0"/>
    </xf>
    <xf borderId="0" fillId="0" fontId="4" numFmtId="169" xfId="0" applyAlignment="1" applyFont="1" applyNumberForma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169" xfId="0" applyAlignment="1" applyFont="1" applyNumberFormat="1">
      <alignment horizontal="center"/>
    </xf>
    <xf borderId="0" fillId="0" fontId="5" numFmtId="169" xfId="0" applyAlignment="1" applyFont="1" applyNumberFormat="1">
      <alignment horizontal="center" readingOrder="0"/>
    </xf>
    <xf borderId="13" fillId="2" fontId="23" numFmtId="0" xfId="0" applyAlignment="1" applyBorder="1" applyFont="1">
      <alignment horizontal="left" readingOrder="0" shrinkToFit="0" vertical="bottom" wrapText="0"/>
    </xf>
    <xf borderId="12" fillId="2" fontId="23" numFmtId="0" xfId="0" applyAlignment="1" applyBorder="1" applyFont="1">
      <alignment shrinkToFit="0" vertical="bottom" wrapText="0"/>
    </xf>
    <xf borderId="14" fillId="2" fontId="23" numFmtId="10" xfId="0" applyAlignment="1" applyBorder="1" applyFont="1" applyNumberFormat="1">
      <alignment horizontal="right" readingOrder="0" shrinkToFit="0" vertical="bottom" wrapText="0"/>
    </xf>
    <xf borderId="15" fillId="2" fontId="23" numFmtId="0" xfId="0" applyAlignment="1" applyBorder="1" applyFont="1">
      <alignment horizontal="left" readingOrder="0" shrinkToFit="0" vertical="bottom" wrapText="0"/>
    </xf>
    <xf borderId="0" fillId="2" fontId="23" numFmtId="0" xfId="0" applyAlignment="1" applyFont="1">
      <alignment shrinkToFit="0" vertical="bottom" wrapText="0"/>
    </xf>
    <xf borderId="16" fillId="2" fontId="23" numFmtId="169" xfId="0" applyAlignment="1" applyBorder="1" applyFont="1" applyNumberFormat="1">
      <alignment horizontal="right" readingOrder="0" shrinkToFit="0" vertical="bottom" wrapText="0"/>
    </xf>
    <xf borderId="17" fillId="2" fontId="23" numFmtId="0" xfId="0" applyAlignment="1" applyBorder="1" applyFont="1">
      <alignment horizontal="left" readingOrder="0" shrinkToFit="0" vertical="bottom" wrapText="0"/>
    </xf>
    <xf borderId="2" fillId="2" fontId="23" numFmtId="0" xfId="0" applyAlignment="1" applyBorder="1" applyFont="1">
      <alignment shrinkToFit="0" vertical="bottom" wrapText="0"/>
    </xf>
    <xf borderId="18" fillId="2" fontId="23" numFmtId="172" xfId="0" applyAlignment="1" applyBorder="1" applyFont="1" applyNumberFormat="1">
      <alignment horizontal="right" readingOrder="0" shrinkToFit="0" vertical="bottom" wrapText="0"/>
    </xf>
    <xf borderId="0" fillId="0" fontId="3" numFmtId="169" xfId="0" applyAlignment="1" applyFont="1" applyNumberFormat="1">
      <alignment horizontal="center" shrinkToFit="0" vertical="bottom" wrapText="0"/>
    </xf>
    <xf borderId="0" fillId="0" fontId="20" numFmtId="169" xfId="0" applyAlignment="1" applyFont="1" applyNumberFormat="1">
      <alignment horizontal="center" shrinkToFit="0" vertical="bottom" wrapText="0"/>
    </xf>
    <xf borderId="0" fillId="0" fontId="24" numFmtId="0" xfId="0" applyAlignment="1" applyFont="1">
      <alignment readingOrder="0"/>
    </xf>
    <xf borderId="11" fillId="0" fontId="3" numFmtId="0" xfId="0" applyAlignment="1" applyBorder="1" applyFont="1">
      <alignment shrinkToFit="0" vertical="bottom" wrapText="0"/>
    </xf>
    <xf borderId="11" fillId="0" fontId="3" numFmtId="169" xfId="0" applyAlignment="1" applyBorder="1" applyFont="1" applyNumberFormat="1">
      <alignment horizontal="center" shrinkToFit="0" vertical="bottom" wrapText="0"/>
    </xf>
    <xf borderId="11" fillId="0" fontId="20" numFmtId="169" xfId="0" applyAlignment="1" applyBorder="1" applyFont="1" applyNumberFormat="1">
      <alignment horizontal="center" shrinkToFit="0" vertical="bottom" wrapText="0"/>
    </xf>
    <xf borderId="0" fillId="0" fontId="3" numFmtId="169" xfId="0" applyAlignment="1" applyFont="1" applyNumberFormat="1">
      <alignment shrinkToFit="0" vertical="bottom" wrapText="0"/>
    </xf>
    <xf borderId="0" fillId="4" fontId="2" numFmtId="0" xfId="0" applyAlignment="1" applyFont="1">
      <alignment shrinkToFit="0" vertical="bottom" wrapText="0"/>
    </xf>
    <xf borderId="0" fillId="0" fontId="22" numFmtId="169" xfId="0" applyAlignment="1" applyFont="1" applyNumberFormat="1">
      <alignment horizontal="right" readingOrder="0" shrinkToFit="0" vertical="bottom" wrapText="0"/>
    </xf>
    <xf borderId="0" fillId="0" fontId="22" numFmtId="10" xfId="0" applyAlignment="1" applyFont="1" applyNumberFormat="1">
      <alignment horizontal="right" readingOrder="0" shrinkToFit="0" vertical="bottom" wrapText="0"/>
    </xf>
    <xf borderId="0" fillId="0" fontId="22" numFmtId="172" xfId="0" applyAlignment="1" applyFont="1" applyNumberFormat="1">
      <alignment horizontal="center" readingOrder="0"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0" fillId="0" fontId="5" numFmtId="172" xfId="0" applyFont="1" applyNumberFormat="1"/>
    <xf borderId="0" fillId="0" fontId="5" numFmtId="169" xfId="0" applyAlignment="1" applyFont="1" applyNumberFormat="1">
      <alignment readingOrder="0"/>
    </xf>
    <xf borderId="0" fillId="0" fontId="5" numFmtId="173" xfId="0" applyFont="1" applyNumberFormat="1"/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25" numFmtId="10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center" readingOrder="0"/>
    </xf>
    <xf borderId="13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16" fillId="0" fontId="1" numFmtId="0" xfId="0" applyAlignment="1" applyBorder="1" applyFont="1">
      <alignment horizontal="center"/>
    </xf>
    <xf borderId="0" fillId="0" fontId="1" numFmtId="4" xfId="0" applyAlignment="1" applyFont="1" applyNumberFormat="1">
      <alignment readingOrder="0"/>
    </xf>
    <xf borderId="17" fillId="0" fontId="1" numFmtId="0" xfId="0" applyAlignment="1" applyBorder="1" applyFont="1">
      <alignment horizontal="center" readingOrder="0"/>
    </xf>
    <xf borderId="2" fillId="0" fontId="1" numFmtId="9" xfId="0" applyAlignment="1" applyBorder="1" applyFont="1" applyNumberFormat="1">
      <alignment horizontal="center" readingOrder="0"/>
    </xf>
    <xf borderId="18" fillId="0" fontId="1" numFmtId="0" xfId="0" applyAlignment="1" applyBorder="1" applyFont="1">
      <alignment horizontal="center"/>
    </xf>
    <xf borderId="13" fillId="7" fontId="26" numFmtId="0" xfId="0" applyAlignment="1" applyBorder="1" applyFill="1" applyFont="1">
      <alignment horizontal="center" readingOrder="0" shrinkToFit="0" vertical="bottom" wrapText="0"/>
    </xf>
    <xf borderId="12" fillId="0" fontId="6" numFmtId="0" xfId="0" applyBorder="1" applyFont="1"/>
    <xf borderId="19" fillId="0" fontId="27" numFmtId="0" xfId="0" applyAlignment="1" applyBorder="1" applyFont="1">
      <alignment horizontal="center" readingOrder="0" shrinkToFit="0" vertical="bottom" wrapText="0"/>
    </xf>
    <xf borderId="1" fillId="0" fontId="27" numFmtId="0" xfId="0" applyAlignment="1" applyBorder="1" applyFont="1">
      <alignment horizontal="center" readingOrder="0" shrinkToFit="0" vertical="bottom" wrapText="0"/>
    </xf>
    <xf borderId="20" fillId="0" fontId="27" numFmtId="0" xfId="0" applyAlignment="1" applyBorder="1" applyFont="1">
      <alignment horizontal="center" readingOrder="0" shrinkToFit="0" vertical="bottom" wrapText="0"/>
    </xf>
    <xf borderId="13" fillId="8" fontId="27" numFmtId="0" xfId="0" applyAlignment="1" applyBorder="1" applyFill="1" applyFont="1">
      <alignment horizontal="center" readingOrder="0" shrinkToFit="0" vertical="bottom" wrapText="0"/>
    </xf>
    <xf borderId="12" fillId="0" fontId="1" numFmtId="167" xfId="0" applyBorder="1" applyFont="1" applyNumberFormat="1"/>
    <xf borderId="12" fillId="0" fontId="1" numFmtId="167" xfId="0" applyBorder="1" applyFont="1" applyNumberFormat="1"/>
    <xf borderId="14" fillId="0" fontId="1" numFmtId="167" xfId="0" applyBorder="1" applyFont="1" applyNumberFormat="1"/>
    <xf borderId="15" fillId="8" fontId="27" numFmtId="0" xfId="0" applyAlignment="1" applyBorder="1" applyFont="1">
      <alignment horizontal="center" readingOrder="0" shrinkToFit="0" vertical="bottom" wrapText="0"/>
    </xf>
    <xf borderId="0" fillId="0" fontId="1" numFmtId="167" xfId="0" applyFont="1" applyNumberFormat="1"/>
    <xf borderId="16" fillId="0" fontId="1" numFmtId="167" xfId="0" applyBorder="1" applyFont="1" applyNumberFormat="1"/>
    <xf borderId="16" fillId="0" fontId="1" numFmtId="0" xfId="0" applyBorder="1" applyFont="1"/>
    <xf borderId="17" fillId="8" fontId="27" numFmtId="0" xfId="0" applyAlignment="1" applyBorder="1" applyFont="1">
      <alignment horizontal="center" readingOrder="0" shrinkToFit="0" vertical="bottom" wrapText="0"/>
    </xf>
    <xf borderId="2" fillId="0" fontId="1" numFmtId="0" xfId="0" applyBorder="1" applyFont="1"/>
    <xf borderId="2" fillId="0" fontId="1" numFmtId="167" xfId="0" applyBorder="1" applyFont="1" applyNumberFormat="1"/>
    <xf borderId="1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Bell Curve of Construction Cost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'Bell Curve of Construction Cost'!$B$17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'Bell Curve of Construction Cost'!$C$16:$L$16</c:f>
            </c:strRef>
          </c:cat>
          <c:val>
            <c:numRef>
              <c:f>'Bell Curve of Construction Cost'!$C$17:$L$17</c:f>
              <c:numCache/>
            </c:numRef>
          </c:val>
          <c:smooth val="0"/>
        </c:ser>
        <c:ser>
          <c:idx val="1"/>
          <c:order val="1"/>
          <c:tx>
            <c:strRef>
              <c:f>'Bell Curve of Construction Cost'!$B$18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'Bell Curve of Construction Cost'!$C$16:$L$16</c:f>
            </c:strRef>
          </c:cat>
          <c:val>
            <c:numRef>
              <c:f>'Bell Curve of Construction Cost'!$C$18:$L$18</c:f>
              <c:numCache/>
            </c:numRef>
          </c:val>
          <c:smooth val="0"/>
        </c:ser>
        <c:ser>
          <c:idx val="2"/>
          <c:order val="2"/>
          <c:tx>
            <c:strRef>
              <c:f>'Bell Curve of Construction Cost'!$B$19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'Bell Curve of Construction Cost'!$C$16:$L$16</c:f>
            </c:strRef>
          </c:cat>
          <c:val>
            <c:numRef>
              <c:f>'Bell Curve of Construction Cost'!$C$19:$L$19</c:f>
              <c:numCache/>
            </c:numRef>
          </c:val>
          <c:smooth val="0"/>
        </c:ser>
        <c:ser>
          <c:idx val="3"/>
          <c:order val="3"/>
          <c:tx>
            <c:strRef>
              <c:f>'Bell Curve of Construction Cost'!$B$20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'Bell Curve of Construction Cost'!$C$16:$L$16</c:f>
            </c:strRef>
          </c:cat>
          <c:val>
            <c:numRef>
              <c:f>'Bell Curve of Construction Cost'!$C$20:$L$20</c:f>
              <c:numCache/>
            </c:numRef>
          </c:val>
          <c:smooth val="0"/>
        </c:ser>
        <c:ser>
          <c:idx val="4"/>
          <c:order val="4"/>
          <c:tx>
            <c:strRef>
              <c:f>'Bell Curve of Construction Cost'!$B$21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'Bell Curve of Construction Cost'!$C$16:$L$16</c:f>
            </c:strRef>
          </c:cat>
          <c:val>
            <c:numRef>
              <c:f>'Bell Curve of Construction Cost'!$C$21:$L$21</c:f>
              <c:numCache/>
            </c:numRef>
          </c:val>
          <c:smooth val="0"/>
        </c:ser>
        <c:ser>
          <c:idx val="5"/>
          <c:order val="5"/>
          <c:tx>
            <c:strRef>
              <c:f>'Bell Curve of Construction Cost'!$B$22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'Bell Curve of Construction Cost'!$C$16:$L$16</c:f>
            </c:strRef>
          </c:cat>
          <c:val>
            <c:numRef>
              <c:f>'Bell Curve of Construction Cost'!$C$22:$L$22</c:f>
              <c:numCache/>
            </c:numRef>
          </c:val>
          <c:smooth val="0"/>
        </c:ser>
        <c:ser>
          <c:idx val="6"/>
          <c:order val="6"/>
          <c:tx>
            <c:strRef>
              <c:f>'Bell Curve of Construction Cost'!$B$23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'Bell Curve of Construction Cost'!$C$16:$L$16</c:f>
            </c:strRef>
          </c:cat>
          <c:val>
            <c:numRef>
              <c:f>'Bell Curve of Construction Cost'!$C$23:$L$23</c:f>
              <c:numCache/>
            </c:numRef>
          </c:val>
          <c:smooth val="0"/>
        </c:ser>
        <c:axId val="1706553797"/>
        <c:axId val="1001355254"/>
      </c:lineChart>
      <c:catAx>
        <c:axId val="1706553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Construction Schedule in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355254"/>
      </c:catAx>
      <c:valAx>
        <c:axId val="1001355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553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13</xdr:row>
      <xdr:rowOff>19050</xdr:rowOff>
    </xdr:from>
    <xdr:ext cx="5562600" cy="3667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25</xdr:row>
      <xdr:rowOff>114300</xdr:rowOff>
    </xdr:from>
    <xdr:ext cx="110775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ewyorkyimby.com/2021/01/brooklyn-navy-yard-development-corporation-leases-56000-square-feet-of-manufacturing-area-at-building-127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A2" s="1" t="b">
        <v>0</v>
      </c>
      <c r="B2" s="2" t="s">
        <v>0</v>
      </c>
    </row>
    <row r="3">
      <c r="A3" s="1" t="b">
        <v>0</v>
      </c>
      <c r="B3" s="2" t="s">
        <v>1</v>
      </c>
    </row>
    <row r="4">
      <c r="A4" s="1" t="b">
        <v>0</v>
      </c>
      <c r="B4" s="2" t="s">
        <v>2</v>
      </c>
    </row>
    <row r="5">
      <c r="A5" s="2" t="b">
        <v>1</v>
      </c>
      <c r="B5" s="2" t="s">
        <v>3</v>
      </c>
    </row>
    <row r="6">
      <c r="A6" s="1" t="b">
        <v>0</v>
      </c>
    </row>
    <row r="7">
      <c r="A7" s="1" t="b">
        <v>0</v>
      </c>
    </row>
    <row r="8">
      <c r="A8" s="1" t="b">
        <v>0</v>
      </c>
    </row>
    <row r="9">
      <c r="A9" s="1" t="b">
        <v>0</v>
      </c>
    </row>
    <row r="10">
      <c r="A10" s="1" t="b">
        <v>0</v>
      </c>
    </row>
    <row r="11">
      <c r="A11" s="1" t="b">
        <v>0</v>
      </c>
    </row>
    <row r="12">
      <c r="A12" s="1" t="b">
        <v>0</v>
      </c>
    </row>
    <row r="13">
      <c r="A13" s="1" t="b">
        <v>0</v>
      </c>
    </row>
    <row r="14">
      <c r="A14" s="1" t="b">
        <v>0</v>
      </c>
    </row>
    <row r="15">
      <c r="A15" s="1" t="b">
        <v>0</v>
      </c>
    </row>
    <row r="16">
      <c r="A16" s="1" t="b">
        <v>0</v>
      </c>
    </row>
    <row r="17">
      <c r="A17" s="1" t="b">
        <v>0</v>
      </c>
    </row>
    <row r="18">
      <c r="A18" s="1" t="b">
        <v>0</v>
      </c>
    </row>
    <row r="19">
      <c r="A19" s="1" t="b">
        <v>0</v>
      </c>
    </row>
    <row r="20">
      <c r="A20" s="1" t="b">
        <v>0</v>
      </c>
    </row>
    <row r="21">
      <c r="A21" s="1" t="b">
        <v>0</v>
      </c>
    </row>
    <row r="22">
      <c r="A22" s="1" t="b">
        <v>0</v>
      </c>
    </row>
    <row r="23">
      <c r="A23" s="1" t="b">
        <v>0</v>
      </c>
    </row>
    <row r="24">
      <c r="A24" s="1" t="b">
        <v>0</v>
      </c>
    </row>
    <row r="25">
      <c r="A25" s="1" t="b">
        <v>0</v>
      </c>
    </row>
    <row r="26">
      <c r="A26" s="1" t="b">
        <v>0</v>
      </c>
    </row>
    <row r="27">
      <c r="A27" s="1" t="b">
        <v>0</v>
      </c>
    </row>
    <row r="28">
      <c r="A28" s="1" t="b">
        <v>0</v>
      </c>
    </row>
    <row r="29">
      <c r="A29" s="1" t="b">
        <v>0</v>
      </c>
    </row>
    <row r="30">
      <c r="A30" s="1" t="b">
        <v>0</v>
      </c>
    </row>
    <row r="31">
      <c r="A31" s="1" t="b">
        <v>0</v>
      </c>
    </row>
    <row r="32">
      <c r="A32" s="1" t="b">
        <v>0</v>
      </c>
    </row>
    <row r="33">
      <c r="A33" s="1" t="b">
        <v>0</v>
      </c>
    </row>
    <row r="34">
      <c r="A34" s="1" t="b">
        <v>0</v>
      </c>
    </row>
    <row r="35">
      <c r="A35" s="1" t="b">
        <v>0</v>
      </c>
    </row>
    <row r="36">
      <c r="A36" s="1" t="b">
        <v>0</v>
      </c>
    </row>
    <row r="37">
      <c r="A37" s="1" t="b">
        <v>0</v>
      </c>
    </row>
    <row r="38">
      <c r="A38" s="1" t="b">
        <v>0</v>
      </c>
    </row>
    <row r="39">
      <c r="A39" s="1" t="b">
        <v>0</v>
      </c>
    </row>
    <row r="40">
      <c r="A40" s="1" t="b">
        <v>0</v>
      </c>
    </row>
    <row r="41">
      <c r="A41" s="1" t="b">
        <v>0</v>
      </c>
    </row>
    <row r="42">
      <c r="A42" s="1" t="b">
        <v>0</v>
      </c>
    </row>
    <row r="43">
      <c r="A43" s="1" t="b">
        <v>0</v>
      </c>
    </row>
    <row r="44">
      <c r="A44" s="1" t="b">
        <v>0</v>
      </c>
    </row>
    <row r="45">
      <c r="A45" s="1" t="b">
        <v>0</v>
      </c>
    </row>
    <row r="46">
      <c r="A46" s="1" t="b">
        <v>0</v>
      </c>
    </row>
    <row r="47">
      <c r="A47" s="1" t="b">
        <v>0</v>
      </c>
    </row>
    <row r="48">
      <c r="A48" s="1" t="b">
        <v>0</v>
      </c>
    </row>
    <row r="49">
      <c r="A49" s="1" t="b">
        <v>0</v>
      </c>
    </row>
    <row r="50">
      <c r="A50" s="1" t="b">
        <v>0</v>
      </c>
    </row>
    <row r="51">
      <c r="A51" s="1" t="b">
        <v>0</v>
      </c>
    </row>
    <row r="52">
      <c r="A52" s="1" t="b">
        <v>0</v>
      </c>
    </row>
    <row r="53">
      <c r="A53" s="1" t="b">
        <v>0</v>
      </c>
    </row>
    <row r="54">
      <c r="A54" s="1" t="b">
        <v>0</v>
      </c>
    </row>
    <row r="55">
      <c r="A55" s="1" t="b">
        <v>0</v>
      </c>
    </row>
    <row r="56">
      <c r="A56" s="1" t="b">
        <v>0</v>
      </c>
    </row>
    <row r="57">
      <c r="A57" s="1" t="b">
        <v>0</v>
      </c>
    </row>
    <row r="58">
      <c r="A58" s="1" t="b">
        <v>0</v>
      </c>
    </row>
    <row r="59">
      <c r="A59" s="1" t="b">
        <v>0</v>
      </c>
    </row>
    <row r="60">
      <c r="A60" s="1" t="b">
        <v>0</v>
      </c>
    </row>
    <row r="61">
      <c r="A61" s="1" t="b">
        <v>0</v>
      </c>
    </row>
    <row r="62">
      <c r="A62" s="1" t="b">
        <v>0</v>
      </c>
    </row>
    <row r="63">
      <c r="A63" s="1" t="b">
        <v>0</v>
      </c>
    </row>
    <row r="64">
      <c r="A64" s="1" t="b">
        <v>0</v>
      </c>
    </row>
    <row r="65">
      <c r="A65" s="1" t="b">
        <v>0</v>
      </c>
    </row>
    <row r="66">
      <c r="A66" s="1" t="b">
        <v>0</v>
      </c>
    </row>
    <row r="67">
      <c r="A67" s="1" t="b">
        <v>0</v>
      </c>
    </row>
    <row r="68">
      <c r="A68" s="1" t="b">
        <v>0</v>
      </c>
    </row>
    <row r="69">
      <c r="A69" s="1" t="b">
        <v>0</v>
      </c>
    </row>
    <row r="70">
      <c r="A70" s="1" t="b">
        <v>0</v>
      </c>
    </row>
    <row r="71">
      <c r="A71" s="1" t="b">
        <v>0</v>
      </c>
    </row>
    <row r="72">
      <c r="A72" s="1" t="b">
        <v>0</v>
      </c>
    </row>
    <row r="73">
      <c r="A73" s="1" t="b">
        <v>0</v>
      </c>
    </row>
    <row r="74">
      <c r="A74" s="1" t="b">
        <v>0</v>
      </c>
    </row>
    <row r="75">
      <c r="A75" s="1" t="b">
        <v>0</v>
      </c>
    </row>
    <row r="76">
      <c r="A76" s="1" t="b">
        <v>0</v>
      </c>
    </row>
    <row r="77">
      <c r="A77" s="1" t="b">
        <v>0</v>
      </c>
    </row>
    <row r="78">
      <c r="A78" s="1" t="b">
        <v>0</v>
      </c>
    </row>
    <row r="79">
      <c r="A79" s="1" t="b">
        <v>0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  <row r="201">
      <c r="A201" s="1" t="b">
        <v>0</v>
      </c>
    </row>
    <row r="202">
      <c r="A202" s="1" t="b">
        <v>0</v>
      </c>
    </row>
    <row r="203">
      <c r="A203" s="1" t="b">
        <v>0</v>
      </c>
    </row>
    <row r="204">
      <c r="A204" s="1" t="b">
        <v>0</v>
      </c>
    </row>
    <row r="205">
      <c r="A205" s="1" t="b">
        <v>0</v>
      </c>
    </row>
    <row r="206">
      <c r="A206" s="1" t="b">
        <v>0</v>
      </c>
    </row>
    <row r="207">
      <c r="A207" s="1" t="b">
        <v>0</v>
      </c>
    </row>
    <row r="208">
      <c r="A208" s="1" t="b">
        <v>0</v>
      </c>
    </row>
    <row r="209">
      <c r="A209" s="1" t="b">
        <v>0</v>
      </c>
    </row>
    <row r="210">
      <c r="A210" s="1" t="b">
        <v>0</v>
      </c>
    </row>
    <row r="211">
      <c r="A211" s="1" t="b">
        <v>0</v>
      </c>
    </row>
    <row r="212">
      <c r="A212" s="1" t="b">
        <v>0</v>
      </c>
    </row>
    <row r="213">
      <c r="A213" s="1" t="b">
        <v>0</v>
      </c>
    </row>
    <row r="214">
      <c r="A214" s="1" t="b">
        <v>0</v>
      </c>
    </row>
    <row r="215">
      <c r="A215" s="1" t="b">
        <v>0</v>
      </c>
    </row>
    <row r="216">
      <c r="A216" s="1" t="b">
        <v>0</v>
      </c>
    </row>
    <row r="217">
      <c r="A217" s="1" t="b">
        <v>0</v>
      </c>
    </row>
    <row r="218">
      <c r="A218" s="1" t="b">
        <v>0</v>
      </c>
    </row>
    <row r="219">
      <c r="A219" s="1" t="b">
        <v>0</v>
      </c>
    </row>
    <row r="220">
      <c r="A220" s="1" t="b">
        <v>0</v>
      </c>
    </row>
    <row r="221">
      <c r="A221" s="1" t="b">
        <v>0</v>
      </c>
    </row>
    <row r="222">
      <c r="A222" s="1" t="b">
        <v>0</v>
      </c>
    </row>
    <row r="223">
      <c r="A223" s="1" t="b">
        <v>0</v>
      </c>
    </row>
    <row r="224">
      <c r="A224" s="1" t="b">
        <v>0</v>
      </c>
    </row>
    <row r="225">
      <c r="A225" s="1" t="b">
        <v>0</v>
      </c>
    </row>
    <row r="226">
      <c r="A226" s="1" t="b">
        <v>0</v>
      </c>
    </row>
    <row r="227">
      <c r="A227" s="1" t="b">
        <v>0</v>
      </c>
    </row>
    <row r="228">
      <c r="A228" s="1" t="b">
        <v>0</v>
      </c>
    </row>
    <row r="229">
      <c r="A229" s="1" t="b">
        <v>0</v>
      </c>
    </row>
    <row r="230">
      <c r="A230" s="1" t="b">
        <v>0</v>
      </c>
    </row>
    <row r="231">
      <c r="A231" s="1" t="b">
        <v>0</v>
      </c>
    </row>
    <row r="232">
      <c r="A232" s="1" t="b">
        <v>0</v>
      </c>
    </row>
    <row r="233">
      <c r="A233" s="1" t="b">
        <v>0</v>
      </c>
    </row>
    <row r="234">
      <c r="A234" s="1" t="b">
        <v>0</v>
      </c>
    </row>
    <row r="235">
      <c r="A235" s="1" t="b">
        <v>0</v>
      </c>
    </row>
    <row r="236">
      <c r="A236" s="1" t="b">
        <v>0</v>
      </c>
    </row>
    <row r="237">
      <c r="A237" s="1" t="b">
        <v>0</v>
      </c>
    </row>
    <row r="238">
      <c r="A238" s="1" t="b">
        <v>0</v>
      </c>
    </row>
    <row r="239">
      <c r="A239" s="1" t="b">
        <v>0</v>
      </c>
    </row>
    <row r="240">
      <c r="A240" s="1" t="b">
        <v>0</v>
      </c>
    </row>
    <row r="241">
      <c r="A241" s="1" t="b">
        <v>0</v>
      </c>
    </row>
    <row r="242">
      <c r="A242" s="1" t="b">
        <v>0</v>
      </c>
    </row>
    <row r="243">
      <c r="A243" s="1" t="b">
        <v>0</v>
      </c>
    </row>
    <row r="244">
      <c r="A244" s="1" t="b">
        <v>0</v>
      </c>
    </row>
    <row r="245">
      <c r="A245" s="1" t="b">
        <v>0</v>
      </c>
    </row>
    <row r="246">
      <c r="A246" s="1" t="b">
        <v>0</v>
      </c>
    </row>
    <row r="247">
      <c r="A247" s="1" t="b">
        <v>0</v>
      </c>
    </row>
    <row r="248">
      <c r="A248" s="1" t="b">
        <v>0</v>
      </c>
    </row>
    <row r="249">
      <c r="A249" s="1" t="b">
        <v>0</v>
      </c>
    </row>
    <row r="250">
      <c r="A250" s="1" t="b">
        <v>0</v>
      </c>
    </row>
    <row r="251">
      <c r="A251" s="1" t="b">
        <v>0</v>
      </c>
    </row>
    <row r="252">
      <c r="A252" s="1" t="b">
        <v>0</v>
      </c>
    </row>
    <row r="253">
      <c r="A253" s="1" t="b">
        <v>0</v>
      </c>
    </row>
    <row r="254">
      <c r="A254" s="1" t="b">
        <v>0</v>
      </c>
    </row>
    <row r="255">
      <c r="A255" s="1" t="b">
        <v>0</v>
      </c>
    </row>
    <row r="256">
      <c r="A256" s="1" t="b">
        <v>0</v>
      </c>
    </row>
    <row r="257">
      <c r="A257" s="1" t="b">
        <v>0</v>
      </c>
    </row>
    <row r="258">
      <c r="A258" s="1" t="b">
        <v>0</v>
      </c>
    </row>
    <row r="259">
      <c r="A259" s="1" t="b">
        <v>0</v>
      </c>
    </row>
    <row r="260">
      <c r="A260" s="1" t="b">
        <v>0</v>
      </c>
    </row>
    <row r="261">
      <c r="A261" s="1" t="b">
        <v>0</v>
      </c>
    </row>
    <row r="262">
      <c r="A262" s="1" t="b">
        <v>0</v>
      </c>
    </row>
    <row r="263">
      <c r="A263" s="1" t="b">
        <v>0</v>
      </c>
    </row>
    <row r="264">
      <c r="A264" s="1" t="b">
        <v>0</v>
      </c>
    </row>
    <row r="265">
      <c r="A265" s="1" t="b">
        <v>0</v>
      </c>
    </row>
    <row r="266">
      <c r="A266" s="1" t="b">
        <v>0</v>
      </c>
    </row>
    <row r="267">
      <c r="A267" s="1" t="b">
        <v>0</v>
      </c>
    </row>
    <row r="268">
      <c r="A268" s="1" t="b">
        <v>0</v>
      </c>
    </row>
    <row r="269">
      <c r="A269" s="1" t="b">
        <v>0</v>
      </c>
    </row>
    <row r="270">
      <c r="A270" s="1" t="b">
        <v>0</v>
      </c>
    </row>
    <row r="271">
      <c r="A271" s="1" t="b">
        <v>0</v>
      </c>
    </row>
    <row r="272">
      <c r="A272" s="1" t="b">
        <v>0</v>
      </c>
    </row>
    <row r="273">
      <c r="A273" s="1" t="b">
        <v>0</v>
      </c>
    </row>
    <row r="274">
      <c r="A274" s="1" t="b">
        <v>0</v>
      </c>
    </row>
    <row r="275">
      <c r="A275" s="1" t="b">
        <v>0</v>
      </c>
    </row>
    <row r="276">
      <c r="A276" s="1" t="b">
        <v>0</v>
      </c>
    </row>
    <row r="277">
      <c r="A277" s="1" t="b">
        <v>0</v>
      </c>
    </row>
    <row r="278">
      <c r="A278" s="1" t="b">
        <v>0</v>
      </c>
    </row>
    <row r="279">
      <c r="A279" s="1" t="b">
        <v>0</v>
      </c>
    </row>
    <row r="280">
      <c r="A280" s="1" t="b">
        <v>0</v>
      </c>
    </row>
    <row r="281">
      <c r="A281" s="1" t="b">
        <v>0</v>
      </c>
    </row>
    <row r="282">
      <c r="A282" s="1" t="b">
        <v>0</v>
      </c>
    </row>
    <row r="283">
      <c r="A283" s="1" t="b">
        <v>0</v>
      </c>
    </row>
    <row r="284">
      <c r="A284" s="1" t="b">
        <v>0</v>
      </c>
    </row>
    <row r="285">
      <c r="A285" s="1" t="b">
        <v>0</v>
      </c>
    </row>
    <row r="286">
      <c r="A286" s="1" t="b">
        <v>0</v>
      </c>
    </row>
    <row r="287">
      <c r="A287" s="1" t="b">
        <v>0</v>
      </c>
    </row>
    <row r="288">
      <c r="A288" s="1" t="b">
        <v>0</v>
      </c>
    </row>
    <row r="289">
      <c r="A289" s="1" t="b">
        <v>0</v>
      </c>
    </row>
    <row r="290">
      <c r="A290" s="1" t="b">
        <v>0</v>
      </c>
    </row>
    <row r="291">
      <c r="A291" s="1" t="b">
        <v>0</v>
      </c>
    </row>
    <row r="292">
      <c r="A292" s="1" t="b">
        <v>0</v>
      </c>
    </row>
    <row r="293">
      <c r="A293" s="1" t="b">
        <v>0</v>
      </c>
    </row>
    <row r="294">
      <c r="A294" s="1" t="b">
        <v>0</v>
      </c>
    </row>
    <row r="295">
      <c r="A295" s="1" t="b">
        <v>0</v>
      </c>
    </row>
    <row r="296">
      <c r="A296" s="1" t="b">
        <v>0</v>
      </c>
    </row>
    <row r="297">
      <c r="A297" s="1" t="b">
        <v>0</v>
      </c>
    </row>
    <row r="298">
      <c r="A298" s="1" t="b">
        <v>0</v>
      </c>
    </row>
    <row r="299">
      <c r="A299" s="1" t="b">
        <v>0</v>
      </c>
    </row>
    <row r="300">
      <c r="A300" s="1" t="b">
        <v>0</v>
      </c>
    </row>
    <row r="301">
      <c r="A301" s="1" t="b">
        <v>0</v>
      </c>
    </row>
    <row r="302">
      <c r="A302" s="1" t="b">
        <v>0</v>
      </c>
    </row>
    <row r="303">
      <c r="A303" s="1" t="b">
        <v>0</v>
      </c>
    </row>
    <row r="304">
      <c r="A304" s="1" t="b">
        <v>0</v>
      </c>
    </row>
    <row r="305">
      <c r="A305" s="1" t="b">
        <v>0</v>
      </c>
    </row>
    <row r="306">
      <c r="A306" s="1" t="b">
        <v>0</v>
      </c>
    </row>
    <row r="307">
      <c r="A307" s="1" t="b">
        <v>0</v>
      </c>
    </row>
    <row r="308">
      <c r="A308" s="1" t="b">
        <v>0</v>
      </c>
    </row>
    <row r="309">
      <c r="A309" s="1" t="b">
        <v>0</v>
      </c>
    </row>
    <row r="310">
      <c r="A310" s="1" t="b">
        <v>0</v>
      </c>
    </row>
    <row r="311">
      <c r="A311" s="1" t="b">
        <v>0</v>
      </c>
    </row>
    <row r="312">
      <c r="A312" s="1" t="b">
        <v>0</v>
      </c>
    </row>
    <row r="313">
      <c r="A313" s="1" t="b">
        <v>0</v>
      </c>
    </row>
    <row r="314">
      <c r="A314" s="1" t="b">
        <v>0</v>
      </c>
    </row>
    <row r="315">
      <c r="A315" s="1" t="b">
        <v>0</v>
      </c>
    </row>
    <row r="316">
      <c r="A316" s="1" t="b">
        <v>0</v>
      </c>
    </row>
    <row r="317">
      <c r="A317" s="1" t="b">
        <v>0</v>
      </c>
    </row>
    <row r="318">
      <c r="A318" s="1" t="b">
        <v>0</v>
      </c>
    </row>
    <row r="319">
      <c r="A319" s="1" t="b">
        <v>0</v>
      </c>
    </row>
    <row r="320">
      <c r="A320" s="1" t="b">
        <v>0</v>
      </c>
    </row>
    <row r="321">
      <c r="A321" s="1" t="b">
        <v>0</v>
      </c>
    </row>
    <row r="322">
      <c r="A322" s="1" t="b">
        <v>0</v>
      </c>
    </row>
    <row r="323">
      <c r="A323" s="1" t="b">
        <v>0</v>
      </c>
    </row>
    <row r="324">
      <c r="A324" s="1" t="b">
        <v>0</v>
      </c>
    </row>
    <row r="325">
      <c r="A325" s="1" t="b">
        <v>0</v>
      </c>
    </row>
    <row r="326">
      <c r="A326" s="1" t="b">
        <v>0</v>
      </c>
    </row>
    <row r="327">
      <c r="A327" s="1" t="b">
        <v>0</v>
      </c>
    </row>
    <row r="328">
      <c r="A328" s="1" t="b">
        <v>0</v>
      </c>
    </row>
    <row r="329">
      <c r="A329" s="1" t="b">
        <v>0</v>
      </c>
    </row>
    <row r="330">
      <c r="A330" s="1" t="b">
        <v>0</v>
      </c>
    </row>
    <row r="331">
      <c r="A331" s="1" t="b">
        <v>0</v>
      </c>
    </row>
    <row r="332">
      <c r="A332" s="1" t="b">
        <v>0</v>
      </c>
    </row>
    <row r="333">
      <c r="A333" s="1" t="b">
        <v>0</v>
      </c>
    </row>
    <row r="334">
      <c r="A334" s="1" t="b">
        <v>0</v>
      </c>
    </row>
    <row r="335">
      <c r="A335" s="1" t="b">
        <v>0</v>
      </c>
    </row>
    <row r="336">
      <c r="A336" s="1" t="b">
        <v>0</v>
      </c>
    </row>
    <row r="337">
      <c r="A337" s="1" t="b">
        <v>0</v>
      </c>
    </row>
    <row r="338">
      <c r="A338" s="1" t="b">
        <v>0</v>
      </c>
    </row>
    <row r="339">
      <c r="A339" s="1" t="b">
        <v>0</v>
      </c>
    </row>
    <row r="340">
      <c r="A340" s="1" t="b">
        <v>0</v>
      </c>
    </row>
    <row r="341">
      <c r="A341" s="1" t="b">
        <v>0</v>
      </c>
    </row>
    <row r="342">
      <c r="A342" s="1" t="b">
        <v>0</v>
      </c>
    </row>
    <row r="343">
      <c r="A343" s="1" t="b">
        <v>0</v>
      </c>
    </row>
    <row r="344">
      <c r="A344" s="1" t="b">
        <v>0</v>
      </c>
    </row>
    <row r="345">
      <c r="A345" s="1" t="b">
        <v>0</v>
      </c>
    </row>
    <row r="346">
      <c r="A346" s="1" t="b">
        <v>0</v>
      </c>
    </row>
    <row r="347">
      <c r="A347" s="1" t="b">
        <v>0</v>
      </c>
    </row>
    <row r="348">
      <c r="A348" s="1" t="b">
        <v>0</v>
      </c>
    </row>
    <row r="349">
      <c r="A349" s="1" t="b">
        <v>0</v>
      </c>
    </row>
    <row r="350">
      <c r="A350" s="1" t="b">
        <v>0</v>
      </c>
    </row>
    <row r="351">
      <c r="A351" s="1" t="b">
        <v>0</v>
      </c>
    </row>
    <row r="352">
      <c r="A352" s="1" t="b">
        <v>0</v>
      </c>
    </row>
    <row r="353">
      <c r="A353" s="1" t="b">
        <v>0</v>
      </c>
    </row>
    <row r="354">
      <c r="A354" s="1" t="b">
        <v>0</v>
      </c>
    </row>
    <row r="355">
      <c r="A355" s="1" t="b">
        <v>0</v>
      </c>
    </row>
    <row r="356">
      <c r="A356" s="1" t="b">
        <v>0</v>
      </c>
    </row>
    <row r="357">
      <c r="A357" s="1" t="b">
        <v>0</v>
      </c>
    </row>
    <row r="358">
      <c r="A358" s="1" t="b">
        <v>0</v>
      </c>
    </row>
    <row r="359">
      <c r="A359" s="1" t="b">
        <v>0</v>
      </c>
    </row>
    <row r="360">
      <c r="A360" s="1" t="b">
        <v>0</v>
      </c>
    </row>
    <row r="361">
      <c r="A361" s="1" t="b">
        <v>0</v>
      </c>
    </row>
    <row r="362">
      <c r="A362" s="1" t="b">
        <v>0</v>
      </c>
    </row>
    <row r="363">
      <c r="A363" s="1" t="b">
        <v>0</v>
      </c>
    </row>
    <row r="364">
      <c r="A364" s="1" t="b">
        <v>0</v>
      </c>
    </row>
    <row r="365">
      <c r="A365" s="1" t="b">
        <v>0</v>
      </c>
    </row>
    <row r="366">
      <c r="A366" s="1" t="b">
        <v>0</v>
      </c>
    </row>
    <row r="367">
      <c r="A367" s="1" t="b">
        <v>0</v>
      </c>
    </row>
    <row r="368">
      <c r="A368" s="1" t="b">
        <v>0</v>
      </c>
    </row>
    <row r="369">
      <c r="A369" s="1" t="b">
        <v>0</v>
      </c>
    </row>
    <row r="370">
      <c r="A370" s="1" t="b">
        <v>0</v>
      </c>
    </row>
    <row r="371">
      <c r="A371" s="1" t="b">
        <v>0</v>
      </c>
    </row>
    <row r="372">
      <c r="A372" s="1" t="b">
        <v>0</v>
      </c>
    </row>
    <row r="373">
      <c r="A373" s="1" t="b">
        <v>0</v>
      </c>
    </row>
    <row r="374">
      <c r="A374" s="1" t="b">
        <v>0</v>
      </c>
    </row>
    <row r="375">
      <c r="A375" s="1" t="b">
        <v>0</v>
      </c>
    </row>
    <row r="376">
      <c r="A376" s="1" t="b">
        <v>0</v>
      </c>
    </row>
    <row r="377">
      <c r="A377" s="1" t="b">
        <v>0</v>
      </c>
    </row>
    <row r="378">
      <c r="A378" s="1" t="b">
        <v>0</v>
      </c>
    </row>
    <row r="379">
      <c r="A379" s="1" t="b">
        <v>0</v>
      </c>
    </row>
    <row r="380">
      <c r="A380" s="1" t="b">
        <v>0</v>
      </c>
    </row>
    <row r="381">
      <c r="A381" s="1" t="b">
        <v>0</v>
      </c>
    </row>
    <row r="382">
      <c r="A382" s="1" t="b">
        <v>0</v>
      </c>
    </row>
    <row r="383">
      <c r="A383" s="1" t="b">
        <v>0</v>
      </c>
    </row>
    <row r="384">
      <c r="A384" s="1" t="b">
        <v>0</v>
      </c>
    </row>
    <row r="385">
      <c r="A385" s="1" t="b">
        <v>0</v>
      </c>
    </row>
    <row r="386">
      <c r="A386" s="1" t="b">
        <v>0</v>
      </c>
    </row>
    <row r="387">
      <c r="A387" s="1" t="b">
        <v>0</v>
      </c>
    </row>
    <row r="388">
      <c r="A388" s="1" t="b">
        <v>0</v>
      </c>
    </row>
    <row r="389">
      <c r="A389" s="1" t="b">
        <v>0</v>
      </c>
    </row>
    <row r="390">
      <c r="A390" s="1" t="b">
        <v>0</v>
      </c>
    </row>
    <row r="391">
      <c r="A391" s="1" t="b">
        <v>0</v>
      </c>
    </row>
    <row r="392">
      <c r="A392" s="1" t="b">
        <v>0</v>
      </c>
    </row>
    <row r="393">
      <c r="A393" s="1" t="b">
        <v>0</v>
      </c>
    </row>
    <row r="394">
      <c r="A394" s="1" t="b">
        <v>0</v>
      </c>
    </row>
    <row r="395">
      <c r="A395" s="1" t="b">
        <v>0</v>
      </c>
    </row>
    <row r="396">
      <c r="A396" s="1" t="b">
        <v>0</v>
      </c>
    </row>
    <row r="397">
      <c r="A397" s="1" t="b">
        <v>0</v>
      </c>
    </row>
    <row r="398">
      <c r="A398" s="1" t="b">
        <v>0</v>
      </c>
    </row>
    <row r="399">
      <c r="A399" s="1" t="b">
        <v>0</v>
      </c>
    </row>
    <row r="400">
      <c r="A400" s="1" t="b">
        <v>0</v>
      </c>
    </row>
    <row r="401">
      <c r="A401" s="1" t="b">
        <v>0</v>
      </c>
    </row>
    <row r="402">
      <c r="A402" s="1" t="b">
        <v>0</v>
      </c>
    </row>
    <row r="403">
      <c r="A403" s="1" t="b">
        <v>0</v>
      </c>
    </row>
    <row r="404">
      <c r="A404" s="1" t="b">
        <v>0</v>
      </c>
    </row>
    <row r="405">
      <c r="A405" s="1" t="b">
        <v>0</v>
      </c>
    </row>
    <row r="406">
      <c r="A406" s="1" t="b">
        <v>0</v>
      </c>
    </row>
    <row r="407">
      <c r="A407" s="1" t="b">
        <v>0</v>
      </c>
    </row>
    <row r="408">
      <c r="A408" s="1" t="b">
        <v>0</v>
      </c>
    </row>
    <row r="409">
      <c r="A409" s="1" t="b">
        <v>0</v>
      </c>
    </row>
    <row r="410">
      <c r="A410" s="1" t="b">
        <v>0</v>
      </c>
    </row>
    <row r="411">
      <c r="A411" s="1" t="b">
        <v>0</v>
      </c>
    </row>
    <row r="412">
      <c r="A412" s="1" t="b">
        <v>0</v>
      </c>
    </row>
    <row r="413">
      <c r="A413" s="1" t="b">
        <v>0</v>
      </c>
    </row>
    <row r="414">
      <c r="A414" s="1" t="b">
        <v>0</v>
      </c>
    </row>
    <row r="415">
      <c r="A415" s="1" t="b">
        <v>0</v>
      </c>
    </row>
    <row r="416">
      <c r="A416" s="1" t="b">
        <v>0</v>
      </c>
    </row>
    <row r="417">
      <c r="A417" s="1" t="b">
        <v>0</v>
      </c>
    </row>
    <row r="418">
      <c r="A418" s="1" t="b">
        <v>0</v>
      </c>
    </row>
    <row r="419">
      <c r="A419" s="1" t="b">
        <v>0</v>
      </c>
    </row>
    <row r="420">
      <c r="A420" s="1" t="b">
        <v>0</v>
      </c>
    </row>
    <row r="421">
      <c r="A421" s="1" t="b">
        <v>0</v>
      </c>
    </row>
    <row r="422">
      <c r="A422" s="1" t="b">
        <v>0</v>
      </c>
    </row>
    <row r="423">
      <c r="A423" s="1" t="b">
        <v>0</v>
      </c>
    </row>
    <row r="424">
      <c r="A424" s="1" t="b">
        <v>0</v>
      </c>
    </row>
    <row r="425">
      <c r="A425" s="1" t="b">
        <v>0</v>
      </c>
    </row>
    <row r="426">
      <c r="A426" s="1" t="b">
        <v>0</v>
      </c>
    </row>
    <row r="427">
      <c r="A427" s="1" t="b">
        <v>0</v>
      </c>
    </row>
    <row r="428">
      <c r="A428" s="1" t="b">
        <v>0</v>
      </c>
    </row>
    <row r="429">
      <c r="A429" s="1" t="b">
        <v>0</v>
      </c>
    </row>
    <row r="430">
      <c r="A430" s="1" t="b">
        <v>0</v>
      </c>
    </row>
    <row r="431">
      <c r="A431" s="1" t="b">
        <v>0</v>
      </c>
    </row>
    <row r="432">
      <c r="A432" s="1" t="b">
        <v>0</v>
      </c>
    </row>
    <row r="433">
      <c r="A433" s="1" t="b">
        <v>0</v>
      </c>
    </row>
    <row r="434">
      <c r="A434" s="1" t="b">
        <v>0</v>
      </c>
    </row>
    <row r="435">
      <c r="A435" s="1" t="b">
        <v>0</v>
      </c>
    </row>
    <row r="436">
      <c r="A436" s="1" t="b">
        <v>0</v>
      </c>
    </row>
    <row r="437">
      <c r="A437" s="1" t="b">
        <v>0</v>
      </c>
    </row>
    <row r="438">
      <c r="A438" s="1" t="b">
        <v>0</v>
      </c>
    </row>
    <row r="439">
      <c r="A439" s="1" t="b">
        <v>0</v>
      </c>
    </row>
    <row r="440">
      <c r="A440" s="1" t="b">
        <v>0</v>
      </c>
    </row>
    <row r="441">
      <c r="A441" s="1" t="b">
        <v>0</v>
      </c>
    </row>
    <row r="442">
      <c r="A442" s="1" t="b">
        <v>0</v>
      </c>
    </row>
    <row r="443">
      <c r="A443" s="1" t="b">
        <v>0</v>
      </c>
    </row>
    <row r="444">
      <c r="A444" s="1" t="b">
        <v>0</v>
      </c>
    </row>
    <row r="445">
      <c r="A445" s="1" t="b">
        <v>0</v>
      </c>
    </row>
    <row r="446">
      <c r="A446" s="1" t="b">
        <v>0</v>
      </c>
    </row>
    <row r="447">
      <c r="A447" s="1" t="b">
        <v>0</v>
      </c>
    </row>
    <row r="448">
      <c r="A448" s="1" t="b">
        <v>0</v>
      </c>
    </row>
    <row r="449">
      <c r="A449" s="1" t="b">
        <v>0</v>
      </c>
    </row>
    <row r="450">
      <c r="A450" s="1" t="b">
        <v>0</v>
      </c>
    </row>
    <row r="451">
      <c r="A451" s="1" t="b">
        <v>0</v>
      </c>
    </row>
    <row r="452">
      <c r="A452" s="1" t="b">
        <v>0</v>
      </c>
    </row>
    <row r="453">
      <c r="A453" s="1" t="b">
        <v>0</v>
      </c>
    </row>
    <row r="454">
      <c r="A454" s="1" t="b">
        <v>0</v>
      </c>
    </row>
    <row r="455">
      <c r="A455" s="1" t="b">
        <v>0</v>
      </c>
    </row>
    <row r="456">
      <c r="A456" s="1" t="b">
        <v>0</v>
      </c>
    </row>
    <row r="457">
      <c r="A457" s="1" t="b">
        <v>0</v>
      </c>
    </row>
    <row r="458">
      <c r="A458" s="1" t="b">
        <v>0</v>
      </c>
    </row>
    <row r="459">
      <c r="A459" s="1" t="b">
        <v>0</v>
      </c>
    </row>
    <row r="460">
      <c r="A460" s="1" t="b">
        <v>0</v>
      </c>
    </row>
    <row r="461">
      <c r="A461" s="1" t="b">
        <v>0</v>
      </c>
    </row>
    <row r="462">
      <c r="A462" s="1" t="b">
        <v>0</v>
      </c>
    </row>
    <row r="463">
      <c r="A463" s="1" t="b">
        <v>0</v>
      </c>
    </row>
    <row r="464">
      <c r="A464" s="1" t="b">
        <v>0</v>
      </c>
    </row>
    <row r="465">
      <c r="A465" s="1" t="b">
        <v>0</v>
      </c>
    </row>
    <row r="466">
      <c r="A466" s="1" t="b">
        <v>0</v>
      </c>
    </row>
    <row r="467">
      <c r="A467" s="1" t="b">
        <v>0</v>
      </c>
    </row>
    <row r="468">
      <c r="A468" s="1" t="b">
        <v>0</v>
      </c>
    </row>
    <row r="469">
      <c r="A469" s="1" t="b">
        <v>0</v>
      </c>
    </row>
    <row r="470">
      <c r="A470" s="1" t="b">
        <v>0</v>
      </c>
    </row>
    <row r="471">
      <c r="A471" s="1" t="b">
        <v>0</v>
      </c>
    </row>
    <row r="472">
      <c r="A472" s="1" t="b">
        <v>0</v>
      </c>
    </row>
    <row r="473">
      <c r="A473" s="1" t="b">
        <v>0</v>
      </c>
    </row>
    <row r="474">
      <c r="A474" s="1" t="b">
        <v>0</v>
      </c>
    </row>
    <row r="475">
      <c r="A475" s="1" t="b">
        <v>0</v>
      </c>
    </row>
    <row r="476">
      <c r="A476" s="1" t="b">
        <v>0</v>
      </c>
    </row>
    <row r="477">
      <c r="A477" s="1" t="b">
        <v>0</v>
      </c>
    </row>
    <row r="478">
      <c r="A478" s="1" t="b">
        <v>0</v>
      </c>
    </row>
    <row r="479">
      <c r="A479" s="1" t="b">
        <v>0</v>
      </c>
    </row>
    <row r="480">
      <c r="A480" s="1" t="b">
        <v>0</v>
      </c>
    </row>
    <row r="481">
      <c r="A481" s="1" t="b">
        <v>0</v>
      </c>
    </row>
    <row r="482">
      <c r="A482" s="1" t="b">
        <v>0</v>
      </c>
    </row>
    <row r="483">
      <c r="A483" s="1" t="b">
        <v>0</v>
      </c>
    </row>
    <row r="484">
      <c r="A484" s="1" t="b">
        <v>0</v>
      </c>
    </row>
    <row r="485">
      <c r="A485" s="1" t="b">
        <v>0</v>
      </c>
    </row>
    <row r="486">
      <c r="A486" s="1" t="b">
        <v>0</v>
      </c>
    </row>
    <row r="487">
      <c r="A487" s="1" t="b">
        <v>0</v>
      </c>
    </row>
    <row r="488">
      <c r="A488" s="1" t="b">
        <v>0</v>
      </c>
    </row>
    <row r="489">
      <c r="A489" s="1" t="b">
        <v>0</v>
      </c>
    </row>
    <row r="490">
      <c r="A490" s="1" t="b">
        <v>0</v>
      </c>
    </row>
    <row r="491">
      <c r="A491" s="1" t="b">
        <v>0</v>
      </c>
    </row>
    <row r="492">
      <c r="A492" s="1" t="b">
        <v>0</v>
      </c>
    </row>
    <row r="493">
      <c r="A493" s="1" t="b">
        <v>0</v>
      </c>
    </row>
    <row r="494">
      <c r="A494" s="1" t="b">
        <v>0</v>
      </c>
    </row>
    <row r="495">
      <c r="A495" s="1" t="b">
        <v>0</v>
      </c>
    </row>
    <row r="496">
      <c r="A496" s="1" t="b">
        <v>0</v>
      </c>
    </row>
    <row r="497">
      <c r="A497" s="1" t="b">
        <v>0</v>
      </c>
    </row>
    <row r="498">
      <c r="A498" s="1" t="b">
        <v>0</v>
      </c>
    </row>
    <row r="499">
      <c r="A499" s="1" t="b">
        <v>0</v>
      </c>
    </row>
    <row r="500">
      <c r="A500" s="1" t="b">
        <v>0</v>
      </c>
    </row>
    <row r="501">
      <c r="A501" s="1" t="b">
        <v>0</v>
      </c>
    </row>
    <row r="502">
      <c r="A502" s="1" t="b">
        <v>0</v>
      </c>
    </row>
    <row r="503">
      <c r="A503" s="1" t="b">
        <v>0</v>
      </c>
    </row>
    <row r="504">
      <c r="A504" s="1" t="b">
        <v>0</v>
      </c>
    </row>
    <row r="505">
      <c r="A505" s="1" t="b">
        <v>0</v>
      </c>
    </row>
    <row r="506">
      <c r="A506" s="1" t="b">
        <v>0</v>
      </c>
    </row>
    <row r="507">
      <c r="A507" s="1" t="b">
        <v>0</v>
      </c>
    </row>
    <row r="508">
      <c r="A508" s="1" t="b">
        <v>0</v>
      </c>
    </row>
    <row r="509">
      <c r="A509" s="1" t="b">
        <v>0</v>
      </c>
    </row>
    <row r="510">
      <c r="A510" s="1" t="b">
        <v>0</v>
      </c>
    </row>
    <row r="511">
      <c r="A511" s="1" t="b">
        <v>0</v>
      </c>
    </row>
    <row r="512">
      <c r="A512" s="1" t="b">
        <v>0</v>
      </c>
    </row>
    <row r="513">
      <c r="A513" s="1" t="b">
        <v>0</v>
      </c>
    </row>
    <row r="514">
      <c r="A514" s="1" t="b">
        <v>0</v>
      </c>
    </row>
    <row r="515">
      <c r="A515" s="1" t="b">
        <v>0</v>
      </c>
    </row>
    <row r="516">
      <c r="A516" s="1" t="b">
        <v>0</v>
      </c>
    </row>
    <row r="517">
      <c r="A517" s="1" t="b">
        <v>0</v>
      </c>
    </row>
    <row r="518">
      <c r="A518" s="1" t="b">
        <v>0</v>
      </c>
    </row>
    <row r="519">
      <c r="A519" s="1" t="b">
        <v>0</v>
      </c>
    </row>
    <row r="520">
      <c r="A520" s="1" t="b">
        <v>0</v>
      </c>
    </row>
    <row r="521">
      <c r="A521" s="1" t="b">
        <v>0</v>
      </c>
    </row>
    <row r="522">
      <c r="A522" s="1" t="b">
        <v>0</v>
      </c>
    </row>
    <row r="523">
      <c r="A523" s="1" t="b">
        <v>0</v>
      </c>
    </row>
    <row r="524">
      <c r="A524" s="1" t="b">
        <v>0</v>
      </c>
    </row>
    <row r="525">
      <c r="A525" s="1" t="b">
        <v>0</v>
      </c>
    </row>
    <row r="526">
      <c r="A526" s="1" t="b">
        <v>0</v>
      </c>
    </row>
    <row r="527">
      <c r="A527" s="1" t="b">
        <v>0</v>
      </c>
    </row>
    <row r="528">
      <c r="A528" s="1" t="b">
        <v>0</v>
      </c>
    </row>
    <row r="529">
      <c r="A529" s="1" t="b">
        <v>0</v>
      </c>
    </row>
    <row r="530">
      <c r="A530" s="1" t="b">
        <v>0</v>
      </c>
    </row>
    <row r="531">
      <c r="A531" s="1" t="b">
        <v>0</v>
      </c>
    </row>
    <row r="532">
      <c r="A532" s="1" t="b">
        <v>0</v>
      </c>
    </row>
    <row r="533">
      <c r="A533" s="1" t="b">
        <v>0</v>
      </c>
    </row>
    <row r="534">
      <c r="A534" s="1" t="b">
        <v>0</v>
      </c>
    </row>
    <row r="535">
      <c r="A535" s="1" t="b">
        <v>0</v>
      </c>
    </row>
    <row r="536">
      <c r="A536" s="1" t="b">
        <v>0</v>
      </c>
    </row>
    <row r="537">
      <c r="A537" s="1" t="b">
        <v>0</v>
      </c>
    </row>
    <row r="538">
      <c r="A538" s="1" t="b">
        <v>0</v>
      </c>
    </row>
    <row r="539">
      <c r="A539" s="1" t="b">
        <v>0</v>
      </c>
    </row>
    <row r="540">
      <c r="A540" s="1" t="b">
        <v>0</v>
      </c>
    </row>
    <row r="541">
      <c r="A541" s="1" t="b">
        <v>0</v>
      </c>
    </row>
    <row r="542">
      <c r="A542" s="1" t="b">
        <v>0</v>
      </c>
    </row>
    <row r="543">
      <c r="A543" s="1" t="b">
        <v>0</v>
      </c>
    </row>
    <row r="544">
      <c r="A544" s="1" t="b">
        <v>0</v>
      </c>
    </row>
    <row r="545">
      <c r="A545" s="1" t="b">
        <v>0</v>
      </c>
    </row>
    <row r="546">
      <c r="A546" s="1" t="b">
        <v>0</v>
      </c>
    </row>
    <row r="547">
      <c r="A547" s="1" t="b">
        <v>0</v>
      </c>
    </row>
    <row r="548">
      <c r="A548" s="1" t="b">
        <v>0</v>
      </c>
    </row>
    <row r="549">
      <c r="A549" s="1" t="b">
        <v>0</v>
      </c>
    </row>
    <row r="550">
      <c r="A550" s="1" t="b">
        <v>0</v>
      </c>
    </row>
    <row r="551">
      <c r="A551" s="1" t="b">
        <v>0</v>
      </c>
    </row>
    <row r="552">
      <c r="A552" s="1" t="b">
        <v>0</v>
      </c>
    </row>
    <row r="553">
      <c r="A553" s="1" t="b">
        <v>0</v>
      </c>
    </row>
    <row r="554">
      <c r="A554" s="1" t="b">
        <v>0</v>
      </c>
    </row>
    <row r="555">
      <c r="A555" s="1" t="b">
        <v>0</v>
      </c>
    </row>
    <row r="556">
      <c r="A556" s="1" t="b">
        <v>0</v>
      </c>
    </row>
    <row r="557">
      <c r="A557" s="1" t="b">
        <v>0</v>
      </c>
    </row>
    <row r="558">
      <c r="A558" s="1" t="b">
        <v>0</v>
      </c>
    </row>
    <row r="559">
      <c r="A559" s="1" t="b">
        <v>0</v>
      </c>
    </row>
    <row r="560">
      <c r="A560" s="1" t="b">
        <v>0</v>
      </c>
    </row>
    <row r="561">
      <c r="A561" s="1" t="b">
        <v>0</v>
      </c>
    </row>
    <row r="562">
      <c r="A562" s="1" t="b">
        <v>0</v>
      </c>
    </row>
    <row r="563">
      <c r="A563" s="1" t="b">
        <v>0</v>
      </c>
    </row>
    <row r="564">
      <c r="A564" s="1" t="b">
        <v>0</v>
      </c>
    </row>
    <row r="565">
      <c r="A565" s="1" t="b">
        <v>0</v>
      </c>
    </row>
    <row r="566">
      <c r="A566" s="1" t="b">
        <v>0</v>
      </c>
    </row>
    <row r="567">
      <c r="A567" s="1" t="b">
        <v>0</v>
      </c>
    </row>
    <row r="568">
      <c r="A568" s="1" t="b">
        <v>0</v>
      </c>
    </row>
    <row r="569">
      <c r="A569" s="1" t="b">
        <v>0</v>
      </c>
    </row>
    <row r="570">
      <c r="A570" s="1" t="b">
        <v>0</v>
      </c>
    </row>
    <row r="571">
      <c r="A571" s="1" t="b">
        <v>0</v>
      </c>
    </row>
    <row r="572">
      <c r="A572" s="1" t="b">
        <v>0</v>
      </c>
    </row>
    <row r="573">
      <c r="A573" s="1" t="b">
        <v>0</v>
      </c>
    </row>
    <row r="574">
      <c r="A574" s="1" t="b">
        <v>0</v>
      </c>
    </row>
    <row r="575">
      <c r="A575" s="1" t="b">
        <v>0</v>
      </c>
    </row>
    <row r="576">
      <c r="A576" s="1" t="b">
        <v>0</v>
      </c>
    </row>
    <row r="577">
      <c r="A577" s="1" t="b">
        <v>0</v>
      </c>
    </row>
    <row r="578">
      <c r="A578" s="1" t="b">
        <v>0</v>
      </c>
    </row>
    <row r="579">
      <c r="A579" s="1" t="b">
        <v>0</v>
      </c>
    </row>
    <row r="580">
      <c r="A580" s="1" t="b">
        <v>0</v>
      </c>
    </row>
    <row r="581">
      <c r="A581" s="1" t="b">
        <v>0</v>
      </c>
    </row>
    <row r="582">
      <c r="A582" s="1" t="b">
        <v>0</v>
      </c>
    </row>
    <row r="583">
      <c r="A583" s="1" t="b">
        <v>0</v>
      </c>
    </row>
    <row r="584">
      <c r="A584" s="1" t="b">
        <v>0</v>
      </c>
    </row>
    <row r="585">
      <c r="A585" s="1" t="b">
        <v>0</v>
      </c>
    </row>
    <row r="586">
      <c r="A586" s="1" t="b">
        <v>0</v>
      </c>
    </row>
    <row r="587">
      <c r="A587" s="1" t="b">
        <v>0</v>
      </c>
    </row>
    <row r="588">
      <c r="A588" s="1" t="b">
        <v>0</v>
      </c>
    </row>
    <row r="589">
      <c r="A589" s="1" t="b">
        <v>0</v>
      </c>
    </row>
    <row r="590">
      <c r="A590" s="1" t="b">
        <v>0</v>
      </c>
    </row>
    <row r="591">
      <c r="A591" s="1" t="b">
        <v>0</v>
      </c>
    </row>
    <row r="592">
      <c r="A592" s="1" t="b">
        <v>0</v>
      </c>
    </row>
    <row r="593">
      <c r="A593" s="1" t="b">
        <v>0</v>
      </c>
    </row>
    <row r="594">
      <c r="A594" s="1" t="b">
        <v>0</v>
      </c>
    </row>
    <row r="595">
      <c r="A595" s="1" t="b">
        <v>0</v>
      </c>
    </row>
    <row r="596">
      <c r="A596" s="1" t="b">
        <v>0</v>
      </c>
    </row>
    <row r="597">
      <c r="A597" s="1" t="b">
        <v>0</v>
      </c>
    </row>
    <row r="598">
      <c r="A598" s="1" t="b">
        <v>0</v>
      </c>
    </row>
    <row r="599">
      <c r="A599" s="1" t="b">
        <v>0</v>
      </c>
    </row>
    <row r="600">
      <c r="A600" s="1" t="b">
        <v>0</v>
      </c>
    </row>
    <row r="601">
      <c r="A601" s="1" t="b">
        <v>0</v>
      </c>
    </row>
    <row r="602">
      <c r="A602" s="1" t="b">
        <v>0</v>
      </c>
    </row>
    <row r="603">
      <c r="A603" s="1" t="b">
        <v>0</v>
      </c>
    </row>
    <row r="604">
      <c r="A604" s="1" t="b">
        <v>0</v>
      </c>
    </row>
    <row r="605">
      <c r="A605" s="1" t="b">
        <v>0</v>
      </c>
    </row>
    <row r="606">
      <c r="A606" s="1" t="b">
        <v>0</v>
      </c>
    </row>
    <row r="607">
      <c r="A607" s="1" t="b">
        <v>0</v>
      </c>
    </row>
    <row r="608">
      <c r="A608" s="1" t="b">
        <v>0</v>
      </c>
    </row>
    <row r="609">
      <c r="A609" s="1" t="b">
        <v>0</v>
      </c>
    </row>
    <row r="610">
      <c r="A610" s="1" t="b">
        <v>0</v>
      </c>
    </row>
    <row r="611">
      <c r="A611" s="1" t="b">
        <v>0</v>
      </c>
    </row>
    <row r="612">
      <c r="A612" s="1" t="b">
        <v>0</v>
      </c>
    </row>
    <row r="613">
      <c r="A613" s="1" t="b">
        <v>0</v>
      </c>
    </row>
    <row r="614">
      <c r="A614" s="1" t="b">
        <v>0</v>
      </c>
    </row>
    <row r="615">
      <c r="A615" s="1" t="b">
        <v>0</v>
      </c>
    </row>
    <row r="616">
      <c r="A616" s="1" t="b">
        <v>0</v>
      </c>
    </row>
    <row r="617">
      <c r="A617" s="1" t="b">
        <v>0</v>
      </c>
    </row>
    <row r="618">
      <c r="A618" s="1" t="b">
        <v>0</v>
      </c>
    </row>
    <row r="619">
      <c r="A619" s="1" t="b">
        <v>0</v>
      </c>
    </row>
    <row r="620">
      <c r="A620" s="1" t="b">
        <v>0</v>
      </c>
    </row>
    <row r="621">
      <c r="A621" s="1" t="b">
        <v>0</v>
      </c>
    </row>
    <row r="622">
      <c r="A622" s="1" t="b">
        <v>0</v>
      </c>
    </row>
    <row r="623">
      <c r="A623" s="1" t="b">
        <v>0</v>
      </c>
    </row>
    <row r="624">
      <c r="A624" s="1" t="b">
        <v>0</v>
      </c>
    </row>
    <row r="625">
      <c r="A625" s="1" t="b">
        <v>0</v>
      </c>
    </row>
    <row r="626">
      <c r="A626" s="1" t="b">
        <v>0</v>
      </c>
    </row>
    <row r="627">
      <c r="A627" s="1" t="b">
        <v>0</v>
      </c>
    </row>
    <row r="628">
      <c r="A628" s="1" t="b">
        <v>0</v>
      </c>
    </row>
    <row r="629">
      <c r="A629" s="1" t="b">
        <v>0</v>
      </c>
    </row>
    <row r="630">
      <c r="A630" s="1" t="b">
        <v>0</v>
      </c>
    </row>
    <row r="631">
      <c r="A631" s="1" t="b">
        <v>0</v>
      </c>
    </row>
    <row r="632">
      <c r="A632" s="1" t="b">
        <v>0</v>
      </c>
    </row>
    <row r="633">
      <c r="A633" s="1" t="b">
        <v>0</v>
      </c>
    </row>
    <row r="634">
      <c r="A634" s="1" t="b">
        <v>0</v>
      </c>
    </row>
    <row r="635">
      <c r="A635" s="1" t="b">
        <v>0</v>
      </c>
    </row>
    <row r="636">
      <c r="A636" s="1" t="b">
        <v>0</v>
      </c>
    </row>
    <row r="637">
      <c r="A637" s="1" t="b">
        <v>0</v>
      </c>
    </row>
    <row r="638">
      <c r="A638" s="1" t="b">
        <v>0</v>
      </c>
    </row>
    <row r="639">
      <c r="A639" s="1" t="b">
        <v>0</v>
      </c>
    </row>
    <row r="640">
      <c r="A640" s="1" t="b">
        <v>0</v>
      </c>
    </row>
    <row r="641">
      <c r="A641" s="1" t="b">
        <v>0</v>
      </c>
    </row>
    <row r="642">
      <c r="A642" s="1" t="b">
        <v>0</v>
      </c>
    </row>
    <row r="643">
      <c r="A643" s="1" t="b">
        <v>0</v>
      </c>
    </row>
    <row r="644">
      <c r="A644" s="1" t="b">
        <v>0</v>
      </c>
    </row>
    <row r="645">
      <c r="A645" s="1" t="b">
        <v>0</v>
      </c>
    </row>
    <row r="646">
      <c r="A646" s="1" t="b">
        <v>0</v>
      </c>
    </row>
    <row r="647">
      <c r="A647" s="1" t="b">
        <v>0</v>
      </c>
    </row>
    <row r="648">
      <c r="A648" s="1" t="b">
        <v>0</v>
      </c>
    </row>
    <row r="649">
      <c r="A649" s="1" t="b">
        <v>0</v>
      </c>
    </row>
    <row r="650">
      <c r="A650" s="1" t="b">
        <v>0</v>
      </c>
    </row>
    <row r="651">
      <c r="A651" s="1" t="b">
        <v>0</v>
      </c>
    </row>
    <row r="652">
      <c r="A652" s="1" t="b">
        <v>0</v>
      </c>
    </row>
    <row r="653">
      <c r="A653" s="1" t="b">
        <v>0</v>
      </c>
    </row>
    <row r="654">
      <c r="A654" s="1" t="b">
        <v>0</v>
      </c>
    </row>
    <row r="655">
      <c r="A655" s="1" t="b">
        <v>0</v>
      </c>
    </row>
    <row r="656">
      <c r="A656" s="1" t="b">
        <v>0</v>
      </c>
    </row>
    <row r="657">
      <c r="A657" s="1" t="b">
        <v>0</v>
      </c>
    </row>
    <row r="658">
      <c r="A658" s="1" t="b">
        <v>0</v>
      </c>
    </row>
    <row r="659">
      <c r="A659" s="1" t="b">
        <v>0</v>
      </c>
    </row>
    <row r="660">
      <c r="A660" s="1" t="b">
        <v>0</v>
      </c>
    </row>
    <row r="661">
      <c r="A661" s="1" t="b">
        <v>0</v>
      </c>
    </row>
    <row r="662">
      <c r="A662" s="1" t="b">
        <v>0</v>
      </c>
    </row>
    <row r="663">
      <c r="A663" s="1" t="b">
        <v>0</v>
      </c>
    </row>
    <row r="664">
      <c r="A664" s="1" t="b">
        <v>0</v>
      </c>
    </row>
    <row r="665">
      <c r="A665" s="1" t="b">
        <v>0</v>
      </c>
    </row>
    <row r="666">
      <c r="A666" s="1" t="b">
        <v>0</v>
      </c>
    </row>
    <row r="667">
      <c r="A667" s="1" t="b">
        <v>0</v>
      </c>
    </row>
    <row r="668">
      <c r="A668" s="1" t="b">
        <v>0</v>
      </c>
    </row>
    <row r="669">
      <c r="A669" s="1" t="b">
        <v>0</v>
      </c>
    </row>
    <row r="670">
      <c r="A670" s="1" t="b">
        <v>0</v>
      </c>
    </row>
    <row r="671">
      <c r="A671" s="1" t="b">
        <v>0</v>
      </c>
    </row>
    <row r="672">
      <c r="A672" s="1" t="b">
        <v>0</v>
      </c>
    </row>
    <row r="673">
      <c r="A673" s="1" t="b">
        <v>0</v>
      </c>
    </row>
    <row r="674">
      <c r="A674" s="1" t="b">
        <v>0</v>
      </c>
    </row>
    <row r="675">
      <c r="A675" s="1" t="b">
        <v>0</v>
      </c>
    </row>
    <row r="676">
      <c r="A676" s="1" t="b">
        <v>0</v>
      </c>
    </row>
    <row r="677">
      <c r="A677" s="1" t="b">
        <v>0</v>
      </c>
    </row>
    <row r="678">
      <c r="A678" s="1" t="b">
        <v>0</v>
      </c>
    </row>
    <row r="679">
      <c r="A679" s="1" t="b">
        <v>0</v>
      </c>
    </row>
    <row r="680">
      <c r="A680" s="1" t="b">
        <v>0</v>
      </c>
    </row>
    <row r="681">
      <c r="A681" s="1" t="b">
        <v>0</v>
      </c>
    </row>
    <row r="682">
      <c r="A682" s="1" t="b">
        <v>0</v>
      </c>
    </row>
    <row r="683">
      <c r="A683" s="1" t="b">
        <v>0</v>
      </c>
    </row>
    <row r="684">
      <c r="A684" s="1" t="b">
        <v>0</v>
      </c>
    </row>
    <row r="685">
      <c r="A685" s="1" t="b">
        <v>0</v>
      </c>
    </row>
    <row r="686">
      <c r="A686" s="1" t="b">
        <v>0</v>
      </c>
    </row>
    <row r="687">
      <c r="A687" s="1" t="b">
        <v>0</v>
      </c>
    </row>
    <row r="688">
      <c r="A688" s="1" t="b">
        <v>0</v>
      </c>
    </row>
    <row r="689">
      <c r="A689" s="1" t="b">
        <v>0</v>
      </c>
    </row>
    <row r="690">
      <c r="A690" s="1" t="b">
        <v>0</v>
      </c>
    </row>
    <row r="691">
      <c r="A691" s="1" t="b">
        <v>0</v>
      </c>
    </row>
    <row r="692">
      <c r="A692" s="1" t="b">
        <v>0</v>
      </c>
    </row>
    <row r="693">
      <c r="A693" s="1" t="b">
        <v>0</v>
      </c>
    </row>
    <row r="694">
      <c r="A694" s="1" t="b">
        <v>0</v>
      </c>
    </row>
    <row r="695">
      <c r="A695" s="1" t="b">
        <v>0</v>
      </c>
    </row>
    <row r="696">
      <c r="A696" s="1" t="b">
        <v>0</v>
      </c>
    </row>
    <row r="697">
      <c r="A697" s="1" t="b">
        <v>0</v>
      </c>
    </row>
    <row r="698">
      <c r="A698" s="1" t="b">
        <v>0</v>
      </c>
    </row>
    <row r="699">
      <c r="A699" s="1" t="b">
        <v>0</v>
      </c>
    </row>
    <row r="700">
      <c r="A700" s="1" t="b">
        <v>0</v>
      </c>
    </row>
    <row r="701">
      <c r="A701" s="1" t="b">
        <v>0</v>
      </c>
    </row>
    <row r="702">
      <c r="A702" s="1" t="b">
        <v>0</v>
      </c>
    </row>
    <row r="703">
      <c r="A703" s="1" t="b">
        <v>0</v>
      </c>
    </row>
    <row r="704">
      <c r="A704" s="1" t="b">
        <v>0</v>
      </c>
    </row>
    <row r="705">
      <c r="A705" s="1" t="b">
        <v>0</v>
      </c>
    </row>
    <row r="706">
      <c r="A706" s="1" t="b">
        <v>0</v>
      </c>
    </row>
    <row r="707">
      <c r="A707" s="1" t="b">
        <v>0</v>
      </c>
    </row>
    <row r="708">
      <c r="A708" s="1" t="b">
        <v>0</v>
      </c>
    </row>
    <row r="709">
      <c r="A709" s="1" t="b">
        <v>0</v>
      </c>
    </row>
    <row r="710">
      <c r="A710" s="1" t="b">
        <v>0</v>
      </c>
    </row>
    <row r="711">
      <c r="A711" s="1" t="b">
        <v>0</v>
      </c>
    </row>
    <row r="712">
      <c r="A712" s="1" t="b">
        <v>0</v>
      </c>
    </row>
    <row r="713">
      <c r="A713" s="1" t="b">
        <v>0</v>
      </c>
    </row>
    <row r="714">
      <c r="A714" s="1" t="b">
        <v>0</v>
      </c>
    </row>
    <row r="715">
      <c r="A715" s="1" t="b">
        <v>0</v>
      </c>
    </row>
    <row r="716">
      <c r="A716" s="1" t="b">
        <v>0</v>
      </c>
    </row>
    <row r="717">
      <c r="A717" s="1" t="b">
        <v>0</v>
      </c>
    </row>
    <row r="718">
      <c r="A718" s="1" t="b">
        <v>0</v>
      </c>
    </row>
    <row r="719">
      <c r="A719" s="1" t="b">
        <v>0</v>
      </c>
    </row>
    <row r="720">
      <c r="A720" s="1" t="b">
        <v>0</v>
      </c>
    </row>
    <row r="721">
      <c r="A721" s="1" t="b">
        <v>0</v>
      </c>
    </row>
    <row r="722">
      <c r="A722" s="1" t="b">
        <v>0</v>
      </c>
    </row>
    <row r="723">
      <c r="A723" s="1" t="b">
        <v>0</v>
      </c>
    </row>
    <row r="724">
      <c r="A724" s="1" t="b">
        <v>0</v>
      </c>
    </row>
    <row r="725">
      <c r="A725" s="1" t="b">
        <v>0</v>
      </c>
    </row>
    <row r="726">
      <c r="A726" s="1" t="b">
        <v>0</v>
      </c>
    </row>
    <row r="727">
      <c r="A727" s="1" t="b">
        <v>0</v>
      </c>
    </row>
    <row r="728">
      <c r="A728" s="1" t="b">
        <v>0</v>
      </c>
    </row>
    <row r="729">
      <c r="A729" s="1" t="b">
        <v>0</v>
      </c>
    </row>
    <row r="730">
      <c r="A730" s="1" t="b">
        <v>0</v>
      </c>
    </row>
    <row r="731">
      <c r="A731" s="1" t="b">
        <v>0</v>
      </c>
    </row>
    <row r="732">
      <c r="A732" s="1" t="b">
        <v>0</v>
      </c>
    </row>
    <row r="733">
      <c r="A733" s="1" t="b">
        <v>0</v>
      </c>
    </row>
    <row r="734">
      <c r="A734" s="1" t="b">
        <v>0</v>
      </c>
    </row>
    <row r="735">
      <c r="A735" s="1" t="b">
        <v>0</v>
      </c>
    </row>
    <row r="736">
      <c r="A736" s="1" t="b">
        <v>0</v>
      </c>
    </row>
    <row r="737">
      <c r="A737" s="1" t="b">
        <v>0</v>
      </c>
    </row>
    <row r="738">
      <c r="A738" s="1" t="b">
        <v>0</v>
      </c>
    </row>
    <row r="739">
      <c r="A739" s="1" t="b">
        <v>0</v>
      </c>
    </row>
    <row r="740">
      <c r="A740" s="1" t="b">
        <v>0</v>
      </c>
    </row>
    <row r="741">
      <c r="A741" s="1" t="b">
        <v>0</v>
      </c>
    </row>
    <row r="742">
      <c r="A742" s="1" t="b">
        <v>0</v>
      </c>
    </row>
    <row r="743">
      <c r="A743" s="1" t="b">
        <v>0</v>
      </c>
    </row>
    <row r="744">
      <c r="A744" s="1" t="b">
        <v>0</v>
      </c>
    </row>
    <row r="745">
      <c r="A745" s="1" t="b">
        <v>0</v>
      </c>
    </row>
    <row r="746">
      <c r="A746" s="1" t="b">
        <v>0</v>
      </c>
    </row>
    <row r="747">
      <c r="A747" s="1" t="b">
        <v>0</v>
      </c>
    </row>
    <row r="748">
      <c r="A748" s="1" t="b">
        <v>0</v>
      </c>
    </row>
    <row r="749">
      <c r="A749" s="1" t="b">
        <v>0</v>
      </c>
    </row>
    <row r="750">
      <c r="A750" s="1" t="b">
        <v>0</v>
      </c>
    </row>
    <row r="751">
      <c r="A751" s="1" t="b">
        <v>0</v>
      </c>
    </row>
    <row r="752">
      <c r="A752" s="1" t="b">
        <v>0</v>
      </c>
    </row>
    <row r="753">
      <c r="A753" s="1" t="b">
        <v>0</v>
      </c>
    </row>
    <row r="754">
      <c r="A754" s="1" t="b">
        <v>0</v>
      </c>
    </row>
    <row r="755">
      <c r="A755" s="1" t="b">
        <v>0</v>
      </c>
    </row>
    <row r="756">
      <c r="A756" s="1" t="b">
        <v>0</v>
      </c>
    </row>
    <row r="757">
      <c r="A757" s="1" t="b">
        <v>0</v>
      </c>
    </row>
    <row r="758">
      <c r="A758" s="1" t="b">
        <v>0</v>
      </c>
    </row>
    <row r="759">
      <c r="A759" s="1" t="b">
        <v>0</v>
      </c>
    </row>
    <row r="760">
      <c r="A760" s="1" t="b">
        <v>0</v>
      </c>
    </row>
    <row r="761">
      <c r="A761" s="1" t="b">
        <v>0</v>
      </c>
    </row>
    <row r="762">
      <c r="A762" s="1" t="b">
        <v>0</v>
      </c>
    </row>
    <row r="763">
      <c r="A763" s="1" t="b">
        <v>0</v>
      </c>
    </row>
    <row r="764">
      <c r="A764" s="1" t="b">
        <v>0</v>
      </c>
    </row>
    <row r="765">
      <c r="A765" s="1" t="b">
        <v>0</v>
      </c>
    </row>
    <row r="766">
      <c r="A766" s="1" t="b">
        <v>0</v>
      </c>
    </row>
    <row r="767">
      <c r="A767" s="1" t="b">
        <v>0</v>
      </c>
    </row>
    <row r="768">
      <c r="A768" s="1" t="b">
        <v>0</v>
      </c>
    </row>
    <row r="769">
      <c r="A769" s="1" t="b">
        <v>0</v>
      </c>
    </row>
    <row r="770">
      <c r="A770" s="1" t="b">
        <v>0</v>
      </c>
    </row>
    <row r="771">
      <c r="A771" s="1" t="b">
        <v>0</v>
      </c>
    </row>
    <row r="772">
      <c r="A772" s="1" t="b">
        <v>0</v>
      </c>
    </row>
    <row r="773">
      <c r="A773" s="1" t="b">
        <v>0</v>
      </c>
    </row>
    <row r="774">
      <c r="A774" s="1" t="b">
        <v>0</v>
      </c>
    </row>
    <row r="775">
      <c r="A775" s="1" t="b">
        <v>0</v>
      </c>
    </row>
    <row r="776">
      <c r="A776" s="1" t="b">
        <v>0</v>
      </c>
    </row>
    <row r="777">
      <c r="A777" s="1" t="b">
        <v>0</v>
      </c>
    </row>
    <row r="778">
      <c r="A778" s="1" t="b">
        <v>0</v>
      </c>
    </row>
    <row r="779">
      <c r="A779" s="1" t="b">
        <v>0</v>
      </c>
    </row>
    <row r="780">
      <c r="A780" s="1" t="b">
        <v>0</v>
      </c>
    </row>
    <row r="781">
      <c r="A781" s="1" t="b">
        <v>0</v>
      </c>
    </row>
    <row r="782">
      <c r="A782" s="1" t="b">
        <v>0</v>
      </c>
    </row>
    <row r="783">
      <c r="A783" s="1" t="b">
        <v>0</v>
      </c>
    </row>
    <row r="784">
      <c r="A784" s="1" t="b">
        <v>0</v>
      </c>
    </row>
    <row r="785">
      <c r="A785" s="1" t="b">
        <v>0</v>
      </c>
    </row>
    <row r="786">
      <c r="A786" s="1" t="b">
        <v>0</v>
      </c>
    </row>
    <row r="787">
      <c r="A787" s="1" t="b">
        <v>0</v>
      </c>
    </row>
    <row r="788">
      <c r="A788" s="1" t="b">
        <v>0</v>
      </c>
    </row>
    <row r="789">
      <c r="A789" s="1" t="b">
        <v>0</v>
      </c>
    </row>
    <row r="790">
      <c r="A790" s="1" t="b">
        <v>0</v>
      </c>
    </row>
    <row r="791">
      <c r="A791" s="1" t="b">
        <v>0</v>
      </c>
    </row>
    <row r="792">
      <c r="A792" s="1" t="b">
        <v>0</v>
      </c>
    </row>
    <row r="793">
      <c r="A793" s="1" t="b">
        <v>0</v>
      </c>
    </row>
    <row r="794">
      <c r="A794" s="1" t="b">
        <v>0</v>
      </c>
    </row>
    <row r="795">
      <c r="A795" s="1" t="b">
        <v>0</v>
      </c>
    </row>
    <row r="796">
      <c r="A796" s="1" t="b">
        <v>0</v>
      </c>
    </row>
    <row r="797">
      <c r="A797" s="1" t="b">
        <v>0</v>
      </c>
    </row>
    <row r="798">
      <c r="A798" s="1" t="b">
        <v>0</v>
      </c>
    </row>
    <row r="799">
      <c r="A799" s="1" t="b">
        <v>0</v>
      </c>
    </row>
    <row r="800">
      <c r="A800" s="1" t="b">
        <v>0</v>
      </c>
    </row>
    <row r="801">
      <c r="A801" s="1" t="b">
        <v>0</v>
      </c>
    </row>
    <row r="802">
      <c r="A802" s="1" t="b">
        <v>0</v>
      </c>
    </row>
    <row r="803">
      <c r="A803" s="1" t="b">
        <v>0</v>
      </c>
    </row>
    <row r="804">
      <c r="A804" s="1" t="b">
        <v>0</v>
      </c>
    </row>
    <row r="805">
      <c r="A805" s="1" t="b">
        <v>0</v>
      </c>
    </row>
    <row r="806">
      <c r="A806" s="1" t="b">
        <v>0</v>
      </c>
    </row>
    <row r="807">
      <c r="A807" s="1" t="b">
        <v>0</v>
      </c>
    </row>
    <row r="808">
      <c r="A808" s="1" t="b">
        <v>0</v>
      </c>
    </row>
    <row r="809">
      <c r="A809" s="1" t="b">
        <v>0</v>
      </c>
    </row>
    <row r="810">
      <c r="A810" s="1" t="b">
        <v>0</v>
      </c>
    </row>
    <row r="811">
      <c r="A811" s="1" t="b">
        <v>0</v>
      </c>
    </row>
    <row r="812">
      <c r="A812" s="1" t="b">
        <v>0</v>
      </c>
    </row>
    <row r="813">
      <c r="A813" s="1" t="b">
        <v>0</v>
      </c>
    </row>
    <row r="814">
      <c r="A814" s="1" t="b">
        <v>0</v>
      </c>
    </row>
    <row r="815">
      <c r="A815" s="1" t="b">
        <v>0</v>
      </c>
    </row>
    <row r="816">
      <c r="A816" s="1" t="b">
        <v>0</v>
      </c>
    </row>
    <row r="817">
      <c r="A817" s="1" t="b">
        <v>0</v>
      </c>
    </row>
    <row r="818">
      <c r="A818" s="1" t="b">
        <v>0</v>
      </c>
    </row>
    <row r="819">
      <c r="A819" s="1" t="b">
        <v>0</v>
      </c>
    </row>
    <row r="820">
      <c r="A820" s="1" t="b">
        <v>0</v>
      </c>
    </row>
    <row r="821">
      <c r="A821" s="1" t="b">
        <v>0</v>
      </c>
    </row>
    <row r="822">
      <c r="A822" s="1" t="b">
        <v>0</v>
      </c>
    </row>
    <row r="823">
      <c r="A823" s="1" t="b">
        <v>0</v>
      </c>
    </row>
    <row r="824">
      <c r="A824" s="1" t="b">
        <v>0</v>
      </c>
    </row>
    <row r="825">
      <c r="A825" s="1" t="b">
        <v>0</v>
      </c>
    </row>
    <row r="826">
      <c r="A826" s="1" t="b">
        <v>0</v>
      </c>
    </row>
    <row r="827">
      <c r="A827" s="1" t="b">
        <v>0</v>
      </c>
    </row>
    <row r="828">
      <c r="A828" s="1" t="b">
        <v>0</v>
      </c>
    </row>
    <row r="829">
      <c r="A829" s="1" t="b">
        <v>0</v>
      </c>
    </row>
    <row r="830">
      <c r="A830" s="1" t="b">
        <v>0</v>
      </c>
    </row>
    <row r="831">
      <c r="A831" s="1" t="b">
        <v>0</v>
      </c>
    </row>
    <row r="832">
      <c r="A832" s="1" t="b">
        <v>0</v>
      </c>
    </row>
    <row r="833">
      <c r="A833" s="1" t="b">
        <v>0</v>
      </c>
    </row>
    <row r="834">
      <c r="A834" s="1" t="b">
        <v>0</v>
      </c>
    </row>
    <row r="835">
      <c r="A835" s="1" t="b">
        <v>0</v>
      </c>
    </row>
    <row r="836">
      <c r="A836" s="1" t="b">
        <v>0</v>
      </c>
    </row>
    <row r="837">
      <c r="A837" s="1" t="b">
        <v>0</v>
      </c>
    </row>
    <row r="838">
      <c r="A838" s="1" t="b">
        <v>0</v>
      </c>
    </row>
    <row r="839">
      <c r="A839" s="1" t="b">
        <v>0</v>
      </c>
    </row>
    <row r="840">
      <c r="A840" s="1" t="b">
        <v>0</v>
      </c>
    </row>
    <row r="841">
      <c r="A841" s="1" t="b">
        <v>0</v>
      </c>
    </row>
    <row r="842">
      <c r="A842" s="1" t="b">
        <v>0</v>
      </c>
    </row>
    <row r="843">
      <c r="A843" s="1" t="b">
        <v>0</v>
      </c>
    </row>
    <row r="844">
      <c r="A844" s="1" t="b">
        <v>0</v>
      </c>
    </row>
    <row r="845">
      <c r="A845" s="1" t="b">
        <v>0</v>
      </c>
    </row>
    <row r="846">
      <c r="A846" s="1" t="b">
        <v>0</v>
      </c>
    </row>
    <row r="847">
      <c r="A847" s="1" t="b">
        <v>0</v>
      </c>
    </row>
    <row r="848">
      <c r="A848" s="1" t="b">
        <v>0</v>
      </c>
    </row>
    <row r="849">
      <c r="A849" s="1" t="b">
        <v>0</v>
      </c>
    </row>
    <row r="850">
      <c r="A850" s="1" t="b">
        <v>0</v>
      </c>
    </row>
    <row r="851">
      <c r="A851" s="1" t="b">
        <v>0</v>
      </c>
    </row>
    <row r="852">
      <c r="A852" s="1" t="b">
        <v>0</v>
      </c>
    </row>
    <row r="853">
      <c r="A853" s="1" t="b">
        <v>0</v>
      </c>
    </row>
    <row r="854">
      <c r="A854" s="1" t="b">
        <v>0</v>
      </c>
    </row>
    <row r="855">
      <c r="A855" s="1" t="b">
        <v>0</v>
      </c>
    </row>
    <row r="856">
      <c r="A856" s="1" t="b">
        <v>0</v>
      </c>
    </row>
    <row r="857">
      <c r="A857" s="1" t="b">
        <v>0</v>
      </c>
    </row>
    <row r="858">
      <c r="A858" s="1" t="b">
        <v>0</v>
      </c>
    </row>
    <row r="859">
      <c r="A859" s="1" t="b">
        <v>0</v>
      </c>
    </row>
    <row r="860">
      <c r="A860" s="1" t="b">
        <v>0</v>
      </c>
    </row>
    <row r="861">
      <c r="A861" s="1" t="b">
        <v>0</v>
      </c>
    </row>
    <row r="862">
      <c r="A862" s="1" t="b">
        <v>0</v>
      </c>
    </row>
    <row r="863">
      <c r="A863" s="1" t="b">
        <v>0</v>
      </c>
    </row>
    <row r="864">
      <c r="A864" s="1" t="b">
        <v>0</v>
      </c>
    </row>
    <row r="865">
      <c r="A865" s="1" t="b">
        <v>0</v>
      </c>
    </row>
    <row r="866">
      <c r="A866" s="1" t="b">
        <v>0</v>
      </c>
    </row>
    <row r="867">
      <c r="A867" s="1" t="b">
        <v>0</v>
      </c>
    </row>
    <row r="868">
      <c r="A868" s="1" t="b">
        <v>0</v>
      </c>
    </row>
    <row r="869">
      <c r="A869" s="1" t="b">
        <v>0</v>
      </c>
    </row>
    <row r="870">
      <c r="A870" s="1" t="b">
        <v>0</v>
      </c>
    </row>
    <row r="871">
      <c r="A871" s="1" t="b">
        <v>0</v>
      </c>
    </row>
    <row r="872">
      <c r="A872" s="1" t="b">
        <v>0</v>
      </c>
    </row>
    <row r="873">
      <c r="A873" s="1" t="b">
        <v>0</v>
      </c>
    </row>
    <row r="874">
      <c r="A874" s="1" t="b">
        <v>0</v>
      </c>
    </row>
    <row r="875">
      <c r="A875" s="1" t="b">
        <v>0</v>
      </c>
    </row>
    <row r="876">
      <c r="A876" s="1" t="b">
        <v>0</v>
      </c>
    </row>
    <row r="877">
      <c r="A877" s="1" t="b">
        <v>0</v>
      </c>
    </row>
    <row r="878">
      <c r="A878" s="1" t="b">
        <v>0</v>
      </c>
    </row>
    <row r="879">
      <c r="A879" s="1" t="b">
        <v>0</v>
      </c>
    </row>
    <row r="880">
      <c r="A880" s="1" t="b">
        <v>0</v>
      </c>
    </row>
    <row r="881">
      <c r="A881" s="1" t="b">
        <v>0</v>
      </c>
    </row>
    <row r="882">
      <c r="A882" s="1" t="b">
        <v>0</v>
      </c>
    </row>
    <row r="883">
      <c r="A883" s="1" t="b">
        <v>0</v>
      </c>
    </row>
    <row r="884">
      <c r="A884" s="1" t="b">
        <v>0</v>
      </c>
    </row>
    <row r="885">
      <c r="A885" s="1" t="b">
        <v>0</v>
      </c>
    </row>
    <row r="886">
      <c r="A886" s="1" t="b">
        <v>0</v>
      </c>
    </row>
    <row r="887">
      <c r="A887" s="1" t="b">
        <v>0</v>
      </c>
    </row>
    <row r="888">
      <c r="A888" s="1" t="b">
        <v>0</v>
      </c>
    </row>
    <row r="889">
      <c r="A889" s="1" t="b">
        <v>0</v>
      </c>
    </row>
    <row r="890">
      <c r="A890" s="1" t="b">
        <v>0</v>
      </c>
    </row>
    <row r="891">
      <c r="A891" s="1" t="b">
        <v>0</v>
      </c>
    </row>
    <row r="892">
      <c r="A892" s="1" t="b">
        <v>0</v>
      </c>
    </row>
    <row r="893">
      <c r="A893" s="1" t="b">
        <v>0</v>
      </c>
    </row>
    <row r="894">
      <c r="A894" s="1" t="b">
        <v>0</v>
      </c>
    </row>
    <row r="895">
      <c r="A895" s="1" t="b">
        <v>0</v>
      </c>
    </row>
    <row r="896">
      <c r="A896" s="1" t="b">
        <v>0</v>
      </c>
    </row>
    <row r="897">
      <c r="A897" s="1" t="b">
        <v>0</v>
      </c>
    </row>
    <row r="898">
      <c r="A898" s="1" t="b">
        <v>0</v>
      </c>
    </row>
    <row r="899">
      <c r="A899" s="1" t="b">
        <v>0</v>
      </c>
    </row>
    <row r="900">
      <c r="A900" s="1" t="b">
        <v>0</v>
      </c>
    </row>
    <row r="901">
      <c r="A901" s="1" t="b">
        <v>0</v>
      </c>
    </row>
    <row r="902">
      <c r="A902" s="1" t="b">
        <v>0</v>
      </c>
    </row>
    <row r="903">
      <c r="A903" s="1" t="b">
        <v>0</v>
      </c>
    </row>
    <row r="904">
      <c r="A904" s="1" t="b">
        <v>0</v>
      </c>
    </row>
    <row r="905">
      <c r="A905" s="1" t="b">
        <v>0</v>
      </c>
    </row>
    <row r="906">
      <c r="A906" s="1" t="b">
        <v>0</v>
      </c>
    </row>
    <row r="907">
      <c r="A907" s="1" t="b">
        <v>0</v>
      </c>
    </row>
    <row r="908">
      <c r="A908" s="1" t="b">
        <v>0</v>
      </c>
    </row>
    <row r="909">
      <c r="A909" s="1" t="b">
        <v>0</v>
      </c>
    </row>
    <row r="910">
      <c r="A910" s="1" t="b">
        <v>0</v>
      </c>
    </row>
    <row r="911">
      <c r="A911" s="1" t="b">
        <v>0</v>
      </c>
    </row>
    <row r="912">
      <c r="A912" s="1" t="b">
        <v>0</v>
      </c>
    </row>
    <row r="913">
      <c r="A913" s="1" t="b">
        <v>0</v>
      </c>
    </row>
    <row r="914">
      <c r="A914" s="1" t="b">
        <v>0</v>
      </c>
    </row>
    <row r="915">
      <c r="A915" s="1" t="b">
        <v>0</v>
      </c>
    </row>
    <row r="916">
      <c r="A916" s="1" t="b">
        <v>0</v>
      </c>
    </row>
    <row r="917">
      <c r="A917" s="1" t="b">
        <v>0</v>
      </c>
    </row>
    <row r="918">
      <c r="A918" s="1" t="b">
        <v>0</v>
      </c>
    </row>
    <row r="919">
      <c r="A919" s="1" t="b">
        <v>0</v>
      </c>
    </row>
    <row r="920">
      <c r="A920" s="1" t="b">
        <v>0</v>
      </c>
    </row>
    <row r="921">
      <c r="A921" s="1" t="b">
        <v>0</v>
      </c>
    </row>
    <row r="922">
      <c r="A922" s="1" t="b">
        <v>0</v>
      </c>
    </row>
    <row r="923">
      <c r="A923" s="1" t="b">
        <v>0</v>
      </c>
    </row>
    <row r="924">
      <c r="A924" s="1" t="b">
        <v>0</v>
      </c>
    </row>
    <row r="925">
      <c r="A925" s="1" t="b">
        <v>0</v>
      </c>
    </row>
    <row r="926">
      <c r="A926" s="1" t="b">
        <v>0</v>
      </c>
    </row>
    <row r="927">
      <c r="A927" s="1" t="b">
        <v>0</v>
      </c>
    </row>
    <row r="928">
      <c r="A928" s="1" t="b">
        <v>0</v>
      </c>
    </row>
    <row r="929">
      <c r="A929" s="1" t="b">
        <v>0</v>
      </c>
    </row>
    <row r="930">
      <c r="A930" s="1" t="b">
        <v>0</v>
      </c>
    </row>
    <row r="931">
      <c r="A931" s="1" t="b">
        <v>0</v>
      </c>
    </row>
    <row r="932">
      <c r="A932" s="1" t="b">
        <v>0</v>
      </c>
    </row>
    <row r="933">
      <c r="A933" s="1" t="b">
        <v>0</v>
      </c>
    </row>
    <row r="934">
      <c r="A934" s="1" t="b">
        <v>0</v>
      </c>
    </row>
    <row r="935">
      <c r="A935" s="1" t="b">
        <v>0</v>
      </c>
    </row>
    <row r="936">
      <c r="A936" s="1" t="b">
        <v>0</v>
      </c>
    </row>
    <row r="937">
      <c r="A937" s="1" t="b">
        <v>0</v>
      </c>
    </row>
    <row r="938">
      <c r="A938" s="1" t="b">
        <v>0</v>
      </c>
    </row>
    <row r="939">
      <c r="A939" s="1" t="b">
        <v>0</v>
      </c>
    </row>
    <row r="940">
      <c r="A940" s="1" t="b">
        <v>0</v>
      </c>
    </row>
    <row r="941">
      <c r="A941" s="1" t="b">
        <v>0</v>
      </c>
    </row>
    <row r="942">
      <c r="A942" s="1" t="b">
        <v>0</v>
      </c>
    </row>
    <row r="943">
      <c r="A943" s="1" t="b">
        <v>0</v>
      </c>
    </row>
    <row r="944">
      <c r="A944" s="1" t="b">
        <v>0</v>
      </c>
    </row>
    <row r="945">
      <c r="A945" s="1" t="b">
        <v>0</v>
      </c>
    </row>
    <row r="946">
      <c r="A946" s="1" t="b">
        <v>0</v>
      </c>
    </row>
    <row r="947">
      <c r="A947" s="1" t="b">
        <v>0</v>
      </c>
    </row>
    <row r="948">
      <c r="A948" s="1" t="b">
        <v>0</v>
      </c>
    </row>
    <row r="949">
      <c r="A949" s="1" t="b">
        <v>0</v>
      </c>
    </row>
    <row r="950">
      <c r="A950" s="1" t="b">
        <v>0</v>
      </c>
    </row>
    <row r="951">
      <c r="A951" s="1" t="b">
        <v>0</v>
      </c>
    </row>
    <row r="952">
      <c r="A952" s="1" t="b">
        <v>0</v>
      </c>
    </row>
    <row r="953">
      <c r="A953" s="1" t="b">
        <v>0</v>
      </c>
    </row>
    <row r="954">
      <c r="A954" s="1" t="b">
        <v>0</v>
      </c>
    </row>
    <row r="955">
      <c r="A955" s="1" t="b">
        <v>0</v>
      </c>
    </row>
    <row r="956">
      <c r="A956" s="1" t="b">
        <v>0</v>
      </c>
    </row>
    <row r="957">
      <c r="A957" s="1" t="b">
        <v>0</v>
      </c>
    </row>
    <row r="958">
      <c r="A958" s="1" t="b">
        <v>0</v>
      </c>
    </row>
    <row r="959">
      <c r="A959" s="1" t="b">
        <v>0</v>
      </c>
    </row>
    <row r="960">
      <c r="A960" s="1" t="b">
        <v>0</v>
      </c>
    </row>
    <row r="961">
      <c r="A961" s="1" t="b">
        <v>0</v>
      </c>
    </row>
    <row r="962">
      <c r="A962" s="1" t="b">
        <v>0</v>
      </c>
    </row>
    <row r="963">
      <c r="A963" s="1" t="b">
        <v>0</v>
      </c>
    </row>
    <row r="964">
      <c r="A964" s="1" t="b">
        <v>0</v>
      </c>
    </row>
    <row r="965">
      <c r="A965" s="1" t="b">
        <v>0</v>
      </c>
    </row>
    <row r="966">
      <c r="A966" s="1" t="b">
        <v>0</v>
      </c>
    </row>
    <row r="967">
      <c r="A967" s="1" t="b">
        <v>0</v>
      </c>
    </row>
    <row r="968">
      <c r="A968" s="1" t="b">
        <v>0</v>
      </c>
    </row>
    <row r="969">
      <c r="A969" s="1" t="b">
        <v>0</v>
      </c>
    </row>
    <row r="970">
      <c r="A970" s="1" t="b">
        <v>0</v>
      </c>
    </row>
    <row r="971">
      <c r="A971" s="1" t="b">
        <v>0</v>
      </c>
    </row>
    <row r="972">
      <c r="A972" s="1" t="b">
        <v>0</v>
      </c>
    </row>
    <row r="973">
      <c r="A973" s="1" t="b">
        <v>0</v>
      </c>
    </row>
    <row r="974">
      <c r="A974" s="1" t="b">
        <v>0</v>
      </c>
    </row>
    <row r="975">
      <c r="A975" s="1" t="b">
        <v>0</v>
      </c>
    </row>
    <row r="976">
      <c r="A976" s="1" t="b">
        <v>0</v>
      </c>
    </row>
    <row r="977">
      <c r="A977" s="1" t="b">
        <v>0</v>
      </c>
    </row>
    <row r="978">
      <c r="A978" s="1" t="b">
        <v>0</v>
      </c>
    </row>
    <row r="979">
      <c r="A979" s="1" t="b">
        <v>0</v>
      </c>
    </row>
    <row r="980">
      <c r="A980" s="1" t="b">
        <v>0</v>
      </c>
    </row>
    <row r="981">
      <c r="A981" s="1" t="b">
        <v>0</v>
      </c>
    </row>
    <row r="982">
      <c r="A982" s="1" t="b">
        <v>0</v>
      </c>
    </row>
    <row r="983">
      <c r="A983" s="1" t="b">
        <v>0</v>
      </c>
    </row>
    <row r="984">
      <c r="A984" s="1" t="b">
        <v>0</v>
      </c>
    </row>
    <row r="985">
      <c r="A985" s="1" t="b">
        <v>0</v>
      </c>
    </row>
    <row r="986">
      <c r="A986" s="1" t="b">
        <v>0</v>
      </c>
    </row>
    <row r="987">
      <c r="A987" s="1" t="b">
        <v>0</v>
      </c>
    </row>
    <row r="988">
      <c r="A988" s="1" t="b">
        <v>0</v>
      </c>
    </row>
    <row r="989">
      <c r="A989" s="1" t="b">
        <v>0</v>
      </c>
    </row>
    <row r="990">
      <c r="A990" s="1" t="b">
        <v>0</v>
      </c>
    </row>
    <row r="991">
      <c r="A991" s="1" t="b">
        <v>0</v>
      </c>
    </row>
    <row r="992">
      <c r="A992" s="1" t="b">
        <v>0</v>
      </c>
    </row>
    <row r="993">
      <c r="A993" s="1" t="b">
        <v>0</v>
      </c>
    </row>
    <row r="994">
      <c r="A994" s="1" t="b">
        <v>0</v>
      </c>
    </row>
    <row r="995">
      <c r="A995" s="1" t="b">
        <v>0</v>
      </c>
    </row>
    <row r="996">
      <c r="A996" s="1" t="b">
        <v>0</v>
      </c>
    </row>
    <row r="997">
      <c r="A997" s="1" t="b">
        <v>0</v>
      </c>
    </row>
    <row r="998">
      <c r="A998" s="1" t="b">
        <v>0</v>
      </c>
    </row>
    <row r="999">
      <c r="A999" s="1" t="b">
        <v>0</v>
      </c>
    </row>
    <row r="1000">
      <c r="A1000" s="1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3" width="31.38"/>
    <col customWidth="1" min="4" max="4" width="13.75"/>
    <col customWidth="1" min="5" max="5" width="31.38"/>
  </cols>
  <sheetData>
    <row r="2">
      <c r="B2" s="3" t="s">
        <v>4</v>
      </c>
      <c r="C2" s="4"/>
      <c r="D2" s="4"/>
      <c r="E2" s="4"/>
    </row>
    <row r="3">
      <c r="B3" s="5" t="s">
        <v>5</v>
      </c>
      <c r="C3" s="6"/>
      <c r="D3" s="6"/>
      <c r="E3" s="7" t="s">
        <v>6</v>
      </c>
    </row>
    <row r="4">
      <c r="B4" s="5" t="s">
        <v>7</v>
      </c>
      <c r="C4" s="6"/>
      <c r="D4" s="8"/>
      <c r="E4" s="9">
        <v>45292.0</v>
      </c>
    </row>
    <row r="5">
      <c r="B5" s="5" t="s">
        <v>8</v>
      </c>
      <c r="C5" s="6"/>
      <c r="D5" s="10"/>
      <c r="E5" s="7">
        <v>10.0</v>
      </c>
    </row>
    <row r="6">
      <c r="B6" s="11" t="s">
        <v>9</v>
      </c>
      <c r="C6" s="12"/>
      <c r="D6" s="13"/>
      <c r="E6" s="14">
        <f>+EOMONTH(E4,E5*12-1)</f>
        <v>48944</v>
      </c>
    </row>
    <row r="7">
      <c r="B7" s="15"/>
      <c r="C7" s="6"/>
      <c r="D7" s="16"/>
      <c r="E7" s="17"/>
    </row>
    <row r="8">
      <c r="B8" s="3" t="s">
        <v>10</v>
      </c>
      <c r="C8" s="18"/>
      <c r="D8" s="19"/>
      <c r="E8" s="20"/>
    </row>
    <row r="9">
      <c r="B9" s="5" t="s">
        <v>11</v>
      </c>
      <c r="C9" s="6"/>
      <c r="D9" s="6"/>
      <c r="E9" s="21">
        <f>Zoning!E7</f>
        <v>95000</v>
      </c>
    </row>
    <row r="10">
      <c r="B10" s="5" t="s">
        <v>12</v>
      </c>
      <c r="C10" s="6"/>
      <c r="D10" s="22">
        <v>0.12</v>
      </c>
      <c r="E10" s="23">
        <f>E9*(1-D10)</f>
        <v>83600</v>
      </c>
    </row>
    <row r="11">
      <c r="B11" s="5" t="s">
        <v>13</v>
      </c>
      <c r="C11" s="6"/>
      <c r="D11" s="24">
        <v>6.0</v>
      </c>
      <c r="E11" s="25"/>
    </row>
    <row r="12">
      <c r="B12" s="5" t="s">
        <v>14</v>
      </c>
      <c r="C12" s="5"/>
      <c r="D12" s="24">
        <v>4.0</v>
      </c>
      <c r="E12" s="25">
        <f>E10/D12</f>
        <v>20900</v>
      </c>
    </row>
    <row r="13">
      <c r="B13" s="5"/>
      <c r="C13" s="5"/>
      <c r="D13" s="26"/>
      <c r="E13" s="27"/>
    </row>
    <row r="14">
      <c r="B14" s="5"/>
      <c r="C14" s="5"/>
      <c r="D14" s="26"/>
      <c r="E14" s="27"/>
    </row>
    <row r="15">
      <c r="B15" s="5"/>
      <c r="C15" s="5"/>
      <c r="D15" s="6"/>
      <c r="E15" s="28"/>
    </row>
    <row r="16">
      <c r="B16" s="3" t="s">
        <v>15</v>
      </c>
      <c r="C16" s="18"/>
      <c r="D16" s="19"/>
      <c r="E16" s="20"/>
    </row>
    <row r="17">
      <c r="B17" s="29" t="s">
        <v>16</v>
      </c>
      <c r="C17" s="30"/>
      <c r="D17" s="31"/>
      <c r="E17" s="27"/>
    </row>
    <row r="18">
      <c r="B18" s="5" t="s">
        <v>17</v>
      </c>
      <c r="C18" s="30"/>
      <c r="D18" s="31">
        <v>42.0</v>
      </c>
      <c r="E18" s="27">
        <f>E10*D18</f>
        <v>3511200</v>
      </c>
    </row>
    <row r="19">
      <c r="B19" s="5" t="s">
        <v>18</v>
      </c>
      <c r="C19" s="30"/>
      <c r="D19" s="26">
        <v>0.04</v>
      </c>
      <c r="E19" s="32"/>
      <c r="H19" s="33" t="s">
        <v>19</v>
      </c>
    </row>
    <row r="20">
      <c r="B20" s="5" t="s">
        <v>20</v>
      </c>
      <c r="C20" s="30"/>
      <c r="D20" s="26">
        <v>0.08</v>
      </c>
      <c r="E20" s="32"/>
      <c r="H20" s="33" t="s">
        <v>21</v>
      </c>
    </row>
    <row r="21">
      <c r="B21" s="5" t="s">
        <v>22</v>
      </c>
      <c r="C21" s="7"/>
      <c r="D21" s="31">
        <v>1.5</v>
      </c>
      <c r="E21" s="27">
        <f>D21*E9</f>
        <v>142500</v>
      </c>
      <c r="H21" s="34"/>
    </row>
    <row r="22">
      <c r="B22" s="29" t="s">
        <v>23</v>
      </c>
      <c r="C22" s="7"/>
      <c r="D22" s="26"/>
      <c r="E22" s="32"/>
      <c r="H22" s="33" t="s">
        <v>24</v>
      </c>
    </row>
    <row r="23">
      <c r="B23" s="35" t="s">
        <v>25</v>
      </c>
      <c r="C23" s="7"/>
      <c r="D23" s="26"/>
      <c r="E23" s="32"/>
      <c r="H23" s="33" t="s">
        <v>26</v>
      </c>
    </row>
    <row r="24">
      <c r="B24" s="35" t="s">
        <v>27</v>
      </c>
      <c r="C24" s="7"/>
      <c r="D24" s="22"/>
      <c r="E24" s="5"/>
      <c r="H24" s="34"/>
    </row>
    <row r="25">
      <c r="B25" s="5" t="s">
        <v>28</v>
      </c>
      <c r="C25" s="7"/>
      <c r="D25" s="26">
        <v>0.03</v>
      </c>
      <c r="E25" s="32"/>
      <c r="H25" s="33" t="s">
        <v>29</v>
      </c>
    </row>
    <row r="26">
      <c r="B26" s="29" t="s">
        <v>30</v>
      </c>
      <c r="C26" s="7"/>
      <c r="D26" s="26"/>
      <c r="E26" s="32"/>
      <c r="H26" s="34"/>
    </row>
    <row r="27">
      <c r="B27" s="5" t="s">
        <v>31</v>
      </c>
      <c r="C27" s="7"/>
      <c r="D27" s="26">
        <v>0.02</v>
      </c>
      <c r="E27" s="32"/>
      <c r="H27" s="33" t="s">
        <v>32</v>
      </c>
    </row>
    <row r="28">
      <c r="B28" s="5" t="s">
        <v>33</v>
      </c>
      <c r="C28" s="30"/>
      <c r="D28" s="26">
        <v>0.04</v>
      </c>
      <c r="E28" s="32"/>
      <c r="H28" s="34"/>
    </row>
    <row r="29">
      <c r="B29" s="5" t="s">
        <v>34</v>
      </c>
      <c r="C29" s="30"/>
      <c r="D29" s="26">
        <v>0.02</v>
      </c>
      <c r="E29" s="30"/>
      <c r="H29" s="33" t="s">
        <v>35</v>
      </c>
    </row>
    <row r="30">
      <c r="B30" s="5" t="s">
        <v>36</v>
      </c>
      <c r="C30" s="30"/>
      <c r="D30" s="26">
        <v>0.0</v>
      </c>
      <c r="E30" s="28">
        <v>50000.0</v>
      </c>
      <c r="F30" s="36"/>
    </row>
    <row r="31">
      <c r="B31" s="5" t="s">
        <v>37</v>
      </c>
      <c r="C31" s="30"/>
      <c r="D31" s="37">
        <v>0.20085</v>
      </c>
      <c r="E31" s="30"/>
      <c r="H31" s="38">
        <f>'Dev Budget'!E60</f>
        <v>29391278.13</v>
      </c>
      <c r="I31" s="2" t="s">
        <v>38</v>
      </c>
    </row>
    <row r="32">
      <c r="B32" s="5" t="s">
        <v>39</v>
      </c>
      <c r="C32" s="30"/>
      <c r="D32" s="26">
        <v>0.02</v>
      </c>
      <c r="E32" s="30"/>
      <c r="H32" s="2">
        <v>0.45</v>
      </c>
      <c r="I32" s="2" t="s">
        <v>40</v>
      </c>
    </row>
    <row r="33">
      <c r="B33" s="29" t="s">
        <v>41</v>
      </c>
      <c r="C33" s="30"/>
      <c r="D33" s="26">
        <v>0.02</v>
      </c>
      <c r="E33" s="28"/>
      <c r="H33" s="38">
        <f>H31*H32</f>
        <v>13226075.16</v>
      </c>
    </row>
    <row r="34">
      <c r="B34" s="5" t="s">
        <v>42</v>
      </c>
      <c r="C34" s="30"/>
      <c r="D34" s="39">
        <v>0.02</v>
      </c>
      <c r="E34" s="28"/>
      <c r="H34" s="40">
        <v>0.11</v>
      </c>
      <c r="I34" s="2" t="s">
        <v>43</v>
      </c>
    </row>
    <row r="35">
      <c r="B35" s="15"/>
      <c r="C35" s="41"/>
      <c r="D35" s="41"/>
      <c r="E35" s="42"/>
      <c r="H35" s="38">
        <f>H33*H34</f>
        <v>1454868.267</v>
      </c>
      <c r="I35" s="2" t="s">
        <v>44</v>
      </c>
    </row>
    <row r="36">
      <c r="B36" s="3" t="s">
        <v>45</v>
      </c>
      <c r="C36" s="3"/>
      <c r="D36" s="3"/>
      <c r="E36" s="43"/>
    </row>
    <row r="37">
      <c r="B37" s="44" t="s">
        <v>46</v>
      </c>
      <c r="C37" s="41"/>
      <c r="D37" s="45">
        <f>'Dev Budget'!F2</f>
        <v>236.5</v>
      </c>
      <c r="E37" s="46">
        <f>D37*E9</f>
        <v>22467500</v>
      </c>
    </row>
    <row r="38">
      <c r="B38" s="44" t="s">
        <v>47</v>
      </c>
      <c r="C38" s="41"/>
      <c r="D38" s="45">
        <f>'Dev Budget'!F28</f>
        <v>61</v>
      </c>
      <c r="E38" s="46">
        <f>D38*E9</f>
        <v>5795000</v>
      </c>
    </row>
    <row r="39">
      <c r="B39" s="44" t="s">
        <v>48</v>
      </c>
      <c r="C39" s="41"/>
      <c r="D39" s="47"/>
      <c r="E39" s="46">
        <f>'Dev Budget'!E54</f>
        <v>475000</v>
      </c>
    </row>
    <row r="40">
      <c r="B40" s="44" t="s">
        <v>49</v>
      </c>
      <c r="C40" s="41"/>
      <c r="D40" s="47"/>
      <c r="E40" s="46">
        <f>SUM(E37:E39)</f>
        <v>28737500</v>
      </c>
    </row>
    <row r="41">
      <c r="B41" s="44" t="s">
        <v>50</v>
      </c>
      <c r="C41" s="41"/>
      <c r="D41" s="48">
        <v>39.0</v>
      </c>
      <c r="E41" s="46">
        <f>E40/D41</f>
        <v>736858.9744</v>
      </c>
    </row>
    <row r="42">
      <c r="B42" s="44" t="s">
        <v>51</v>
      </c>
      <c r="C42" s="41"/>
      <c r="D42" s="48">
        <v>25.0</v>
      </c>
      <c r="E42" s="41"/>
    </row>
    <row r="43">
      <c r="B43" s="5" t="s">
        <v>52</v>
      </c>
      <c r="C43" s="41"/>
      <c r="D43" s="49"/>
      <c r="E43" s="50">
        <f>D44*(E11+E40)</f>
        <v>21553125</v>
      </c>
      <c r="G43" s="1">
        <f>E43/'Land Cost Calc'!D5</f>
        <v>0.6941095194</v>
      </c>
    </row>
    <row r="44">
      <c r="B44" s="5" t="s">
        <v>53</v>
      </c>
      <c r="C44" s="41"/>
      <c r="D44" s="49">
        <v>0.75</v>
      </c>
      <c r="E44" s="42"/>
    </row>
    <row r="45">
      <c r="B45" s="5" t="s">
        <v>54</v>
      </c>
      <c r="C45" s="41"/>
      <c r="D45" s="51">
        <v>0.0575</v>
      </c>
      <c r="E45" s="42"/>
    </row>
    <row r="46">
      <c r="B46" s="11" t="s">
        <v>55</v>
      </c>
      <c r="C46" s="11"/>
      <c r="D46" s="11"/>
      <c r="E46" s="52">
        <f>'Amm Table'!E4</f>
        <v>1646188.189</v>
      </c>
    </row>
  </sheetData>
  <mergeCells count="2">
    <mergeCell ref="B8:C8"/>
    <mergeCell ref="B16:C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" t="s">
        <v>56</v>
      </c>
      <c r="D3" s="53">
        <f>Proforma!F21-Proforma!F20</f>
        <v>2173603.312</v>
      </c>
      <c r="F3" s="2" t="s">
        <v>57</v>
      </c>
    </row>
    <row r="4">
      <c r="B4" s="2" t="s">
        <v>58</v>
      </c>
      <c r="D4" s="40">
        <v>0.07</v>
      </c>
    </row>
    <row r="5">
      <c r="B5" s="2" t="s">
        <v>59</v>
      </c>
      <c r="D5" s="38">
        <f>D3/D4</f>
        <v>31051475.88</v>
      </c>
      <c r="F5" s="36">
        <f>D5/Assumptions!$E$9</f>
        <v>326.8576408</v>
      </c>
    </row>
    <row r="6">
      <c r="B6" s="2" t="s">
        <v>60</v>
      </c>
      <c r="D6" s="38">
        <f>-'Dev Budget'!E2</f>
        <v>-22467500</v>
      </c>
      <c r="F6" s="36">
        <f>D6/Assumptions!$E$9</f>
        <v>-236.5</v>
      </c>
    </row>
    <row r="7">
      <c r="B7" s="2" t="s">
        <v>61</v>
      </c>
      <c r="D7" s="38">
        <f>-'Dev Budget'!E28</f>
        <v>-5795000</v>
      </c>
      <c r="F7" s="36">
        <f>D7/Assumptions!$E$9</f>
        <v>-61</v>
      </c>
    </row>
    <row r="8">
      <c r="B8" s="2" t="s">
        <v>62</v>
      </c>
      <c r="D8" s="38">
        <f>SUM(D5:D7)</f>
        <v>2788975.88</v>
      </c>
      <c r="F8" s="36">
        <f>D8/Assumptions!$E$9</f>
        <v>29.35764084</v>
      </c>
    </row>
    <row r="9">
      <c r="B9" s="2" t="s">
        <v>63</v>
      </c>
      <c r="D9" s="40">
        <v>0.15</v>
      </c>
      <c r="F9" s="54">
        <f>D10/D3</f>
        <v>0.1924667577</v>
      </c>
      <c r="G9" s="2" t="s">
        <v>64</v>
      </c>
    </row>
    <row r="10">
      <c r="B10" s="2" t="s">
        <v>65</v>
      </c>
      <c r="D10" s="38">
        <f>D8*D9</f>
        <v>418346.382</v>
      </c>
      <c r="F10" s="36">
        <f>D10/Assumptions!$E$9</f>
        <v>4.403646126</v>
      </c>
    </row>
    <row r="11">
      <c r="B11" s="2" t="s">
        <v>66</v>
      </c>
      <c r="D11" s="40">
        <v>0.02</v>
      </c>
    </row>
    <row r="14">
      <c r="C14" s="2" t="s">
        <v>67</v>
      </c>
      <c r="D14" s="2">
        <v>0.0</v>
      </c>
      <c r="E14" s="2">
        <v>2.0</v>
      </c>
      <c r="F14" s="2">
        <v>3.0</v>
      </c>
      <c r="G14" s="2">
        <v>4.0</v>
      </c>
      <c r="H14" s="2">
        <v>5.0</v>
      </c>
      <c r="I14" s="2">
        <v>6.0</v>
      </c>
      <c r="J14" s="2">
        <v>7.0</v>
      </c>
      <c r="K14" s="2">
        <v>8.0</v>
      </c>
      <c r="L14" s="2">
        <v>9.0</v>
      </c>
      <c r="M14" s="2">
        <v>10.0</v>
      </c>
      <c r="N14" s="2">
        <v>11.0</v>
      </c>
    </row>
    <row r="15">
      <c r="D15" s="38">
        <f>-D10</f>
        <v>-418346.382</v>
      </c>
      <c r="E15" s="38">
        <f t="shared" ref="E15:N15" si="1">D15*(1+$D$11)</f>
        <v>-426713.3096</v>
      </c>
      <c r="F15" s="38">
        <f t="shared" si="1"/>
        <v>-435247.5758</v>
      </c>
      <c r="G15" s="38">
        <f t="shared" si="1"/>
        <v>-443952.5273</v>
      </c>
      <c r="H15" s="38">
        <f t="shared" si="1"/>
        <v>-452831.5779</v>
      </c>
      <c r="I15" s="38">
        <f t="shared" si="1"/>
        <v>-461888.2094</v>
      </c>
      <c r="J15" s="38">
        <f t="shared" si="1"/>
        <v>-471125.9736</v>
      </c>
      <c r="K15" s="38">
        <f t="shared" si="1"/>
        <v>-480548.4931</v>
      </c>
      <c r="L15" s="38">
        <f t="shared" si="1"/>
        <v>-490159.463</v>
      </c>
      <c r="M15" s="38">
        <f t="shared" si="1"/>
        <v>-499962.6522</v>
      </c>
      <c r="N15" s="38">
        <f t="shared" si="1"/>
        <v>-509961.9053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3" t="s">
        <v>4</v>
      </c>
      <c r="C2" s="4"/>
      <c r="D2" s="4"/>
      <c r="E2" s="4"/>
    </row>
    <row r="3">
      <c r="B3" s="5" t="s">
        <v>68</v>
      </c>
      <c r="C3" s="6"/>
      <c r="D3" s="6"/>
      <c r="E3" s="55"/>
      <c r="G3" s="2" t="s">
        <v>69</v>
      </c>
    </row>
    <row r="4">
      <c r="B4" s="5" t="s">
        <v>70</v>
      </c>
      <c r="C4" s="6"/>
      <c r="D4" s="8"/>
      <c r="E4" s="7">
        <v>2.0</v>
      </c>
    </row>
    <row r="5">
      <c r="B5" s="5" t="s">
        <v>71</v>
      </c>
      <c r="C5" s="6"/>
      <c r="D5" s="10"/>
      <c r="E5" s="7" t="s">
        <v>72</v>
      </c>
      <c r="G5" s="56" t="s">
        <v>73</v>
      </c>
    </row>
    <row r="6">
      <c r="B6" s="2" t="s">
        <v>74</v>
      </c>
      <c r="E6" s="57">
        <v>95000.0</v>
      </c>
    </row>
    <row r="7">
      <c r="B7" s="11" t="s">
        <v>75</v>
      </c>
      <c r="C7" s="12"/>
      <c r="D7" s="13"/>
      <c r="E7" s="58">
        <f>E6</f>
        <v>95000</v>
      </c>
    </row>
    <row r="9">
      <c r="B9" s="3" t="s">
        <v>76</v>
      </c>
      <c r="C9" s="4"/>
      <c r="D9" s="4"/>
      <c r="E9" s="4"/>
    </row>
    <row r="10">
      <c r="B10" s="5" t="s">
        <v>77</v>
      </c>
      <c r="C10" s="6"/>
      <c r="D10" s="6"/>
      <c r="E10" s="59">
        <v>20.0</v>
      </c>
      <c r="F10" s="2" t="s">
        <v>78</v>
      </c>
    </row>
    <row r="11">
      <c r="B11" s="12" t="s">
        <v>79</v>
      </c>
      <c r="C11" s="12"/>
      <c r="D11" s="13"/>
      <c r="E11" s="60">
        <v>60.0</v>
      </c>
      <c r="F11" s="2" t="s">
        <v>80</v>
      </c>
    </row>
    <row r="12">
      <c r="B12" s="5"/>
      <c r="C12" s="6"/>
      <c r="D12" s="10"/>
      <c r="E12" s="7"/>
    </row>
    <row r="13">
      <c r="E13" s="61"/>
    </row>
    <row r="16">
      <c r="B16" s="2" t="s">
        <v>81</v>
      </c>
      <c r="D16" s="2" t="s">
        <v>82</v>
      </c>
      <c r="E16" s="2" t="s">
        <v>83</v>
      </c>
    </row>
    <row r="17">
      <c r="B17" s="2" t="s">
        <v>84</v>
      </c>
      <c r="E17" s="2" t="s">
        <v>85</v>
      </c>
    </row>
    <row r="1000">
      <c r="B1000" s="3" t="s">
        <v>4</v>
      </c>
      <c r="C1000" s="4"/>
      <c r="D1000" s="4"/>
      <c r="E1000" s="4"/>
    </row>
    <row r="1001">
      <c r="B1001" s="5" t="s">
        <v>5</v>
      </c>
      <c r="C1001" s="6"/>
      <c r="D1001" s="6"/>
      <c r="E1001" s="7" t="s">
        <v>6</v>
      </c>
    </row>
    <row r="1002">
      <c r="B1002" s="5" t="s">
        <v>7</v>
      </c>
      <c r="C1002" s="6"/>
      <c r="D1002" s="8"/>
      <c r="E1002" s="9">
        <v>45292.0</v>
      </c>
    </row>
    <row r="1003">
      <c r="B1003" s="5" t="s">
        <v>8</v>
      </c>
      <c r="C1003" s="6"/>
      <c r="D1003" s="10"/>
      <c r="E1003" s="7">
        <v>10.0</v>
      </c>
    </row>
    <row r="1004">
      <c r="B1004" s="11" t="s">
        <v>9</v>
      </c>
      <c r="C1004" s="12"/>
      <c r="D1004" s="13"/>
      <c r="E1004" s="14">
        <f>+EOMONTH(E1002,E1003*12-1)</f>
        <v>48944</v>
      </c>
    </row>
  </sheetData>
  <hyperlinks>
    <hyperlink r:id="rId1" ref="G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12" max="12" width="31.0"/>
  </cols>
  <sheetData>
    <row r="2">
      <c r="B2" s="62" t="s">
        <v>86</v>
      </c>
      <c r="E2" s="63">
        <f>H2*F2</f>
        <v>22467500</v>
      </c>
      <c r="F2" s="64">
        <f>SUM(F25,F21,F17,F13,F9,F3)</f>
        <v>236.5</v>
      </c>
      <c r="G2" s="65" t="s">
        <v>87</v>
      </c>
      <c r="H2" s="66">
        <f>Assumptions!$E$9</f>
        <v>95000</v>
      </c>
      <c r="I2" s="65" t="s">
        <v>88</v>
      </c>
      <c r="J2" s="67"/>
      <c r="K2" s="67"/>
      <c r="L2" s="68"/>
      <c r="M2" s="68"/>
      <c r="N2" s="67"/>
    </row>
    <row r="3">
      <c r="B3" s="68" t="s">
        <v>89</v>
      </c>
      <c r="C3" s="67"/>
      <c r="D3" s="67"/>
      <c r="E3" s="69">
        <f t="shared" ref="E3:E25" si="1">$H$2*F3</f>
        <v>3800000</v>
      </c>
      <c r="F3" s="70">
        <f>SUM(F4:F8)</f>
        <v>40</v>
      </c>
      <c r="G3" s="65" t="s">
        <v>90</v>
      </c>
      <c r="H3" s="71">
        <f t="shared" ref="H3:H25" si="2">F3/$F$2</f>
        <v>0.1691331924</v>
      </c>
      <c r="I3" s="65" t="s">
        <v>91</v>
      </c>
      <c r="J3" s="67"/>
      <c r="K3" s="67"/>
      <c r="L3" s="67"/>
      <c r="M3" s="67"/>
      <c r="N3" s="67"/>
    </row>
    <row r="4">
      <c r="B4" s="68"/>
      <c r="C4" s="68" t="s">
        <v>92</v>
      </c>
      <c r="D4" s="67"/>
      <c r="E4" s="69">
        <f t="shared" si="1"/>
        <v>712500</v>
      </c>
      <c r="F4" s="72">
        <v>7.5</v>
      </c>
      <c r="G4" s="65" t="s">
        <v>90</v>
      </c>
      <c r="H4" s="71">
        <f t="shared" si="2"/>
        <v>0.03171247357</v>
      </c>
      <c r="I4" s="65" t="s">
        <v>91</v>
      </c>
      <c r="J4" s="67"/>
      <c r="K4" s="67"/>
      <c r="L4" s="68"/>
      <c r="M4" s="68"/>
      <c r="N4" s="67"/>
    </row>
    <row r="5">
      <c r="B5" s="68"/>
      <c r="C5" s="68" t="s">
        <v>93</v>
      </c>
      <c r="D5" s="67"/>
      <c r="E5" s="69">
        <f t="shared" si="1"/>
        <v>712500</v>
      </c>
      <c r="F5" s="72">
        <v>7.5</v>
      </c>
      <c r="G5" s="65" t="s">
        <v>90</v>
      </c>
      <c r="H5" s="71">
        <f t="shared" si="2"/>
        <v>0.03171247357</v>
      </c>
      <c r="I5" s="65" t="s">
        <v>91</v>
      </c>
      <c r="J5" s="67"/>
      <c r="K5" s="67"/>
      <c r="L5" s="68"/>
      <c r="M5" s="64"/>
      <c r="N5" s="68" t="s">
        <v>94</v>
      </c>
    </row>
    <row r="6">
      <c r="B6" s="68"/>
      <c r="C6" s="68" t="s">
        <v>95</v>
      </c>
      <c r="D6" s="67"/>
      <c r="E6" s="69">
        <f t="shared" si="1"/>
        <v>712500</v>
      </c>
      <c r="F6" s="72">
        <v>7.5</v>
      </c>
      <c r="G6" s="65" t="s">
        <v>90</v>
      </c>
      <c r="H6" s="71">
        <f t="shared" si="2"/>
        <v>0.03171247357</v>
      </c>
      <c r="I6" s="65" t="s">
        <v>91</v>
      </c>
      <c r="J6" s="67"/>
      <c r="K6" s="67"/>
      <c r="L6" s="68"/>
      <c r="M6" s="64"/>
      <c r="N6" s="68" t="s">
        <v>94</v>
      </c>
    </row>
    <row r="7">
      <c r="B7" s="68"/>
      <c r="C7" s="68" t="s">
        <v>96</v>
      </c>
      <c r="D7" s="67"/>
      <c r="E7" s="69">
        <f t="shared" si="1"/>
        <v>950000</v>
      </c>
      <c r="F7" s="72">
        <v>10.0</v>
      </c>
      <c r="G7" s="65" t="s">
        <v>90</v>
      </c>
      <c r="H7" s="71">
        <f t="shared" si="2"/>
        <v>0.0422832981</v>
      </c>
      <c r="I7" s="65" t="s">
        <v>91</v>
      </c>
      <c r="J7" s="67"/>
      <c r="K7" s="68"/>
      <c r="L7" s="68"/>
      <c r="M7" s="64"/>
      <c r="N7" s="68" t="s">
        <v>94</v>
      </c>
    </row>
    <row r="8">
      <c r="B8" s="68"/>
      <c r="C8" s="68" t="s">
        <v>97</v>
      </c>
      <c r="D8" s="67"/>
      <c r="E8" s="69">
        <f t="shared" si="1"/>
        <v>712500</v>
      </c>
      <c r="F8" s="72">
        <v>7.5</v>
      </c>
      <c r="G8" s="65" t="s">
        <v>90</v>
      </c>
      <c r="H8" s="71">
        <f t="shared" si="2"/>
        <v>0.03171247357</v>
      </c>
      <c r="I8" s="65" t="s">
        <v>91</v>
      </c>
      <c r="J8" s="67"/>
      <c r="K8" s="67"/>
      <c r="L8" s="68"/>
      <c r="M8" s="68"/>
      <c r="N8" s="68"/>
    </row>
    <row r="9">
      <c r="B9" s="68" t="s">
        <v>98</v>
      </c>
      <c r="C9" s="67"/>
      <c r="D9" s="67"/>
      <c r="E9" s="69">
        <f t="shared" si="1"/>
        <v>6175000</v>
      </c>
      <c r="F9" s="70">
        <f>SUM(F10:F12)</f>
        <v>65</v>
      </c>
      <c r="G9" s="65" t="s">
        <v>90</v>
      </c>
      <c r="H9" s="71">
        <f t="shared" si="2"/>
        <v>0.2748414376</v>
      </c>
      <c r="I9" s="65" t="s">
        <v>91</v>
      </c>
      <c r="J9" s="67"/>
      <c r="K9" s="68"/>
      <c r="L9" s="68"/>
      <c r="M9" s="64"/>
      <c r="N9" s="68" t="s">
        <v>94</v>
      </c>
    </row>
    <row r="10">
      <c r="B10" s="68"/>
      <c r="C10" s="68" t="s">
        <v>99</v>
      </c>
      <c r="D10" s="67"/>
      <c r="E10" s="69">
        <f t="shared" si="1"/>
        <v>2565000</v>
      </c>
      <c r="F10" s="72">
        <v>27.0</v>
      </c>
      <c r="G10" s="65" t="s">
        <v>90</v>
      </c>
      <c r="H10" s="71">
        <f t="shared" si="2"/>
        <v>0.1141649049</v>
      </c>
      <c r="I10" s="65" t="s">
        <v>91</v>
      </c>
      <c r="J10" s="67"/>
      <c r="K10" s="68"/>
      <c r="L10" s="68"/>
      <c r="M10" s="64"/>
      <c r="N10" s="68" t="s">
        <v>94</v>
      </c>
    </row>
    <row r="11">
      <c r="B11" s="68"/>
      <c r="C11" s="68" t="s">
        <v>100</v>
      </c>
      <c r="D11" s="67"/>
      <c r="E11" s="69">
        <f t="shared" si="1"/>
        <v>1330000</v>
      </c>
      <c r="F11" s="72">
        <v>14.0</v>
      </c>
      <c r="G11" s="65" t="s">
        <v>90</v>
      </c>
      <c r="H11" s="71">
        <f t="shared" si="2"/>
        <v>0.05919661734</v>
      </c>
      <c r="I11" s="65" t="s">
        <v>91</v>
      </c>
      <c r="J11" s="67"/>
      <c r="K11" s="68"/>
      <c r="L11" s="68"/>
      <c r="M11" s="64"/>
      <c r="N11" s="68" t="s">
        <v>94</v>
      </c>
    </row>
    <row r="12">
      <c r="B12" s="68"/>
      <c r="C12" s="68" t="s">
        <v>101</v>
      </c>
      <c r="D12" s="67"/>
      <c r="E12" s="69">
        <f t="shared" si="1"/>
        <v>2280000</v>
      </c>
      <c r="F12" s="72">
        <v>24.0</v>
      </c>
      <c r="G12" s="65" t="s">
        <v>90</v>
      </c>
      <c r="H12" s="71">
        <f t="shared" si="2"/>
        <v>0.1014799154</v>
      </c>
      <c r="I12" s="65" t="s">
        <v>91</v>
      </c>
      <c r="J12" s="67"/>
      <c r="K12" s="68"/>
      <c r="L12" s="68"/>
      <c r="M12" s="68"/>
      <c r="N12" s="68"/>
    </row>
    <row r="13">
      <c r="B13" s="68" t="s">
        <v>102</v>
      </c>
      <c r="C13" s="67"/>
      <c r="D13" s="67"/>
      <c r="E13" s="69">
        <f t="shared" si="1"/>
        <v>4180000</v>
      </c>
      <c r="F13" s="64">
        <f>SUM(F14:F16)</f>
        <v>44</v>
      </c>
      <c r="G13" s="65" t="s">
        <v>90</v>
      </c>
      <c r="H13" s="71">
        <f t="shared" si="2"/>
        <v>0.1860465116</v>
      </c>
      <c r="I13" s="65" t="s">
        <v>91</v>
      </c>
      <c r="J13" s="67"/>
      <c r="K13" s="68"/>
      <c r="L13" s="68"/>
      <c r="M13" s="64"/>
      <c r="N13" s="68" t="s">
        <v>94</v>
      </c>
    </row>
    <row r="14">
      <c r="B14" s="68"/>
      <c r="C14" s="68" t="s">
        <v>103</v>
      </c>
      <c r="D14" s="67"/>
      <c r="E14" s="69">
        <f t="shared" si="1"/>
        <v>1140000</v>
      </c>
      <c r="F14" s="72">
        <v>12.0</v>
      </c>
      <c r="G14" s="65" t="s">
        <v>90</v>
      </c>
      <c r="H14" s="71">
        <f t="shared" si="2"/>
        <v>0.05073995772</v>
      </c>
      <c r="I14" s="65" t="s">
        <v>91</v>
      </c>
      <c r="J14" s="67"/>
      <c r="K14" s="67"/>
      <c r="L14" s="68"/>
      <c r="M14" s="64"/>
      <c r="N14" s="68" t="s">
        <v>94</v>
      </c>
    </row>
    <row r="15">
      <c r="B15" s="68"/>
      <c r="C15" s="68" t="s">
        <v>104</v>
      </c>
      <c r="D15" s="67"/>
      <c r="E15" s="69">
        <f t="shared" si="1"/>
        <v>1140000</v>
      </c>
      <c r="F15" s="72">
        <v>12.0</v>
      </c>
      <c r="G15" s="65" t="s">
        <v>90</v>
      </c>
      <c r="H15" s="71">
        <f t="shared" si="2"/>
        <v>0.05073995772</v>
      </c>
      <c r="I15" s="65" t="s">
        <v>91</v>
      </c>
      <c r="J15" s="67"/>
      <c r="K15" s="67"/>
      <c r="L15" s="68"/>
      <c r="M15" s="64"/>
      <c r="N15" s="68" t="s">
        <v>94</v>
      </c>
    </row>
    <row r="16">
      <c r="B16" s="68"/>
      <c r="C16" s="68" t="s">
        <v>105</v>
      </c>
      <c r="D16" s="67"/>
      <c r="E16" s="69">
        <f t="shared" si="1"/>
        <v>1900000</v>
      </c>
      <c r="F16" s="72">
        <v>20.0</v>
      </c>
      <c r="G16" s="65" t="s">
        <v>90</v>
      </c>
      <c r="H16" s="71">
        <f t="shared" si="2"/>
        <v>0.08456659619</v>
      </c>
      <c r="I16" s="65" t="s">
        <v>91</v>
      </c>
      <c r="J16" s="67"/>
      <c r="K16" s="67"/>
      <c r="L16" s="68"/>
      <c r="M16" s="68"/>
      <c r="N16" s="68"/>
    </row>
    <row r="17">
      <c r="B17" s="68" t="s">
        <v>106</v>
      </c>
      <c r="C17" s="67"/>
      <c r="D17" s="67"/>
      <c r="E17" s="69">
        <f t="shared" si="1"/>
        <v>5700000</v>
      </c>
      <c r="F17" s="64">
        <v>60.0</v>
      </c>
      <c r="G17" s="65" t="s">
        <v>90</v>
      </c>
      <c r="H17" s="71">
        <f t="shared" si="2"/>
        <v>0.2536997886</v>
      </c>
      <c r="I17" s="65" t="s">
        <v>91</v>
      </c>
      <c r="J17" s="67"/>
      <c r="K17" s="67"/>
      <c r="L17" s="68"/>
      <c r="M17" s="64"/>
      <c r="N17" s="68" t="s">
        <v>94</v>
      </c>
    </row>
    <row r="18">
      <c r="B18" s="68"/>
      <c r="C18" s="68" t="s">
        <v>107</v>
      </c>
      <c r="D18" s="67"/>
      <c r="E18" s="69">
        <f t="shared" si="1"/>
        <v>1900000</v>
      </c>
      <c r="F18" s="72">
        <v>20.0</v>
      </c>
      <c r="G18" s="65" t="s">
        <v>90</v>
      </c>
      <c r="H18" s="71">
        <f t="shared" si="2"/>
        <v>0.08456659619</v>
      </c>
      <c r="I18" s="65" t="s">
        <v>91</v>
      </c>
      <c r="J18" s="67"/>
      <c r="K18" s="67"/>
      <c r="L18" s="68"/>
      <c r="M18" s="64"/>
      <c r="N18" s="68" t="s">
        <v>94</v>
      </c>
    </row>
    <row r="19">
      <c r="B19" s="68"/>
      <c r="C19" s="68" t="s">
        <v>108</v>
      </c>
      <c r="D19" s="67"/>
      <c r="E19" s="69">
        <f t="shared" si="1"/>
        <v>1900000</v>
      </c>
      <c r="F19" s="72">
        <v>20.0</v>
      </c>
      <c r="G19" s="65" t="s">
        <v>90</v>
      </c>
      <c r="H19" s="71">
        <f t="shared" si="2"/>
        <v>0.08456659619</v>
      </c>
      <c r="I19" s="65" t="s">
        <v>91</v>
      </c>
      <c r="J19" s="67"/>
      <c r="K19" s="67"/>
      <c r="L19" s="68"/>
      <c r="M19" s="64"/>
      <c r="N19" s="68" t="s">
        <v>94</v>
      </c>
    </row>
    <row r="20">
      <c r="B20" s="68"/>
      <c r="C20" s="68" t="s">
        <v>109</v>
      </c>
      <c r="D20" s="67"/>
      <c r="E20" s="69">
        <f t="shared" si="1"/>
        <v>1900000</v>
      </c>
      <c r="F20" s="72">
        <v>20.0</v>
      </c>
      <c r="G20" s="65" t="s">
        <v>90</v>
      </c>
      <c r="H20" s="71">
        <f t="shared" si="2"/>
        <v>0.08456659619</v>
      </c>
      <c r="I20" s="65" t="s">
        <v>91</v>
      </c>
      <c r="J20" s="67"/>
      <c r="K20" s="67"/>
      <c r="L20" s="68"/>
      <c r="M20" s="68"/>
      <c r="N20" s="68"/>
    </row>
    <row r="21">
      <c r="B21" s="68" t="s">
        <v>110</v>
      </c>
      <c r="C21" s="67"/>
      <c r="D21" s="67"/>
      <c r="E21" s="69">
        <f t="shared" si="1"/>
        <v>1187500</v>
      </c>
      <c r="F21" s="70">
        <f>SUM(F22:F24)</f>
        <v>12.5</v>
      </c>
      <c r="G21" s="65" t="s">
        <v>90</v>
      </c>
      <c r="H21" s="71">
        <f t="shared" si="2"/>
        <v>0.05285412262</v>
      </c>
      <c r="I21" s="65" t="s">
        <v>91</v>
      </c>
      <c r="J21" s="67"/>
      <c r="K21" s="67"/>
      <c r="L21" s="68"/>
      <c r="M21" s="64"/>
      <c r="N21" s="68" t="s">
        <v>94</v>
      </c>
    </row>
    <row r="22">
      <c r="B22" s="68"/>
      <c r="C22" s="68" t="s">
        <v>111</v>
      </c>
      <c r="D22" s="67"/>
      <c r="E22" s="69">
        <f t="shared" si="1"/>
        <v>475000</v>
      </c>
      <c r="F22" s="72">
        <v>5.0</v>
      </c>
      <c r="G22" s="65" t="s">
        <v>90</v>
      </c>
      <c r="H22" s="71">
        <f t="shared" si="2"/>
        <v>0.02114164905</v>
      </c>
      <c r="I22" s="65" t="s">
        <v>91</v>
      </c>
      <c r="J22" s="67"/>
      <c r="K22" s="67"/>
      <c r="L22" s="68"/>
      <c r="M22" s="64"/>
      <c r="N22" s="68" t="s">
        <v>94</v>
      </c>
    </row>
    <row r="23">
      <c r="B23" s="68"/>
      <c r="C23" s="68" t="s">
        <v>112</v>
      </c>
      <c r="D23" s="67"/>
      <c r="E23" s="69">
        <f t="shared" si="1"/>
        <v>475000</v>
      </c>
      <c r="F23" s="72">
        <v>5.0</v>
      </c>
      <c r="G23" s="65" t="s">
        <v>90</v>
      </c>
      <c r="H23" s="71">
        <f t="shared" si="2"/>
        <v>0.02114164905</v>
      </c>
      <c r="I23" s="65" t="s">
        <v>91</v>
      </c>
      <c r="J23" s="67"/>
      <c r="K23" s="67"/>
      <c r="L23" s="68"/>
      <c r="M23" s="64"/>
      <c r="N23" s="68" t="s">
        <v>94</v>
      </c>
    </row>
    <row r="24">
      <c r="B24" s="68"/>
      <c r="C24" s="68" t="s">
        <v>113</v>
      </c>
      <c r="D24" s="67"/>
      <c r="E24" s="69">
        <f t="shared" si="1"/>
        <v>237500</v>
      </c>
      <c r="F24" s="72">
        <v>2.5</v>
      </c>
      <c r="G24" s="65" t="s">
        <v>90</v>
      </c>
      <c r="H24" s="71">
        <f t="shared" si="2"/>
        <v>0.01057082452</v>
      </c>
      <c r="I24" s="65" t="s">
        <v>91</v>
      </c>
      <c r="J24" s="67"/>
      <c r="K24" s="67"/>
      <c r="L24" s="68"/>
      <c r="M24" s="68"/>
      <c r="N24" s="68"/>
    </row>
    <row r="25">
      <c r="B25" s="68" t="s">
        <v>114</v>
      </c>
      <c r="C25" s="67"/>
      <c r="D25" s="67"/>
      <c r="E25" s="69">
        <f t="shared" si="1"/>
        <v>1425000</v>
      </c>
      <c r="F25" s="64">
        <v>15.0</v>
      </c>
      <c r="G25" s="65" t="s">
        <v>90</v>
      </c>
      <c r="H25" s="71">
        <f t="shared" si="2"/>
        <v>0.06342494715</v>
      </c>
      <c r="I25" s="65" t="s">
        <v>91</v>
      </c>
      <c r="J25" s="67"/>
      <c r="K25" s="67"/>
      <c r="L25" s="68"/>
      <c r="M25" s="64"/>
      <c r="N25" s="68" t="s">
        <v>94</v>
      </c>
    </row>
    <row r="26">
      <c r="B26" s="68"/>
      <c r="C26" s="68"/>
      <c r="D26" s="67"/>
      <c r="E26" s="67"/>
      <c r="F26" s="68"/>
      <c r="G26" s="65"/>
      <c r="H26" s="71"/>
      <c r="I26" s="73"/>
      <c r="J26" s="67"/>
      <c r="K26" s="67"/>
      <c r="L26" s="68"/>
      <c r="M26" s="64"/>
      <c r="N26" s="68" t="s">
        <v>94</v>
      </c>
    </row>
    <row r="27">
      <c r="N27" s="68" t="s">
        <v>94</v>
      </c>
    </row>
    <row r="28">
      <c r="B28" s="62" t="s">
        <v>115</v>
      </c>
      <c r="E28" s="63">
        <f>H28*F28</f>
        <v>5795000</v>
      </c>
      <c r="F28" s="64">
        <f>SUM(F48,F45,F41,F37,F33,F29)</f>
        <v>61</v>
      </c>
      <c r="G28" s="65" t="s">
        <v>87</v>
      </c>
      <c r="H28" s="66">
        <f>Assumptions!$E$9</f>
        <v>95000</v>
      </c>
      <c r="I28" s="65" t="s">
        <v>88</v>
      </c>
      <c r="J28" s="74"/>
      <c r="K28" s="75"/>
      <c r="L28" s="67"/>
      <c r="M28" s="67"/>
      <c r="N28" s="67"/>
    </row>
    <row r="29">
      <c r="B29" s="68" t="s">
        <v>116</v>
      </c>
      <c r="C29" s="67"/>
      <c r="D29" s="67"/>
      <c r="E29" s="69">
        <f t="shared" ref="E29:E51" si="3">$H$2*F29</f>
        <v>2375000</v>
      </c>
      <c r="F29" s="70">
        <f>SUM(F30:F32)</f>
        <v>25</v>
      </c>
      <c r="G29" s="65" t="s">
        <v>90</v>
      </c>
      <c r="H29" s="71">
        <f t="shared" ref="H29:H51" si="4">F29/$F$2</f>
        <v>0.1057082452</v>
      </c>
      <c r="I29" s="65" t="s">
        <v>91</v>
      </c>
      <c r="J29" s="74"/>
      <c r="K29" s="75"/>
      <c r="L29" s="67"/>
      <c r="M29" s="67"/>
      <c r="N29" s="67"/>
    </row>
    <row r="30">
      <c r="B30" s="68"/>
      <c r="C30" s="68" t="s">
        <v>117</v>
      </c>
      <c r="D30" s="67"/>
      <c r="E30" s="69">
        <f t="shared" si="3"/>
        <v>950000</v>
      </c>
      <c r="F30" s="72">
        <v>10.0</v>
      </c>
      <c r="G30" s="65" t="s">
        <v>90</v>
      </c>
      <c r="H30" s="71">
        <f t="shared" si="4"/>
        <v>0.0422832981</v>
      </c>
      <c r="I30" s="65" t="s">
        <v>91</v>
      </c>
      <c r="J30" s="74"/>
      <c r="K30" s="75"/>
      <c r="L30" s="67"/>
      <c r="M30" s="67"/>
      <c r="N30" s="67"/>
    </row>
    <row r="31">
      <c r="B31" s="68"/>
      <c r="C31" s="68" t="s">
        <v>118</v>
      </c>
      <c r="D31" s="67"/>
      <c r="E31" s="69">
        <f t="shared" si="3"/>
        <v>950000</v>
      </c>
      <c r="F31" s="72">
        <v>10.0</v>
      </c>
      <c r="G31" s="65" t="s">
        <v>90</v>
      </c>
      <c r="H31" s="71">
        <f t="shared" si="4"/>
        <v>0.0422832981</v>
      </c>
      <c r="I31" s="65" t="s">
        <v>91</v>
      </c>
      <c r="J31" s="74"/>
      <c r="K31" s="75"/>
      <c r="L31" s="67"/>
      <c r="M31" s="67"/>
      <c r="N31" s="67"/>
    </row>
    <row r="32">
      <c r="B32" s="68"/>
      <c r="C32" s="68" t="s">
        <v>119</v>
      </c>
      <c r="D32" s="67"/>
      <c r="E32" s="69">
        <f t="shared" si="3"/>
        <v>475000</v>
      </c>
      <c r="F32" s="72">
        <v>5.0</v>
      </c>
      <c r="G32" s="65" t="s">
        <v>90</v>
      </c>
      <c r="H32" s="71">
        <f t="shared" si="4"/>
        <v>0.02114164905</v>
      </c>
      <c r="I32" s="65" t="s">
        <v>91</v>
      </c>
      <c r="J32" s="74"/>
      <c r="K32" s="75"/>
      <c r="L32" s="67"/>
      <c r="M32" s="67"/>
      <c r="N32" s="67"/>
    </row>
    <row r="33">
      <c r="B33" s="68" t="s">
        <v>120</v>
      </c>
      <c r="C33" s="67"/>
      <c r="D33" s="67"/>
      <c r="E33" s="69">
        <f t="shared" si="3"/>
        <v>1140000</v>
      </c>
      <c r="F33" s="70">
        <f>SUM(F34:F36)</f>
        <v>12</v>
      </c>
      <c r="G33" s="65" t="s">
        <v>90</v>
      </c>
      <c r="H33" s="71">
        <f t="shared" si="4"/>
        <v>0.05073995772</v>
      </c>
      <c r="I33" s="65" t="s">
        <v>91</v>
      </c>
      <c r="J33" s="74"/>
      <c r="K33" s="75"/>
      <c r="L33" s="67"/>
      <c r="M33" s="67"/>
      <c r="N33" s="67"/>
    </row>
    <row r="34">
      <c r="B34" s="68"/>
      <c r="C34" s="68" t="s">
        <v>121</v>
      </c>
      <c r="D34" s="67"/>
      <c r="E34" s="69">
        <f t="shared" si="3"/>
        <v>475000</v>
      </c>
      <c r="F34" s="72">
        <v>5.0</v>
      </c>
      <c r="G34" s="65" t="s">
        <v>90</v>
      </c>
      <c r="H34" s="71">
        <f t="shared" si="4"/>
        <v>0.02114164905</v>
      </c>
      <c r="I34" s="65" t="s">
        <v>91</v>
      </c>
      <c r="J34" s="74"/>
      <c r="K34" s="75"/>
      <c r="L34" s="67"/>
      <c r="M34" s="67"/>
      <c r="N34" s="67"/>
    </row>
    <row r="35">
      <c r="B35" s="68"/>
      <c r="C35" s="68" t="s">
        <v>122</v>
      </c>
      <c r="D35" s="67"/>
      <c r="E35" s="69">
        <f t="shared" si="3"/>
        <v>380000</v>
      </c>
      <c r="F35" s="72">
        <v>4.0</v>
      </c>
      <c r="G35" s="65" t="s">
        <v>90</v>
      </c>
      <c r="H35" s="71">
        <f t="shared" si="4"/>
        <v>0.01691331924</v>
      </c>
      <c r="I35" s="65" t="s">
        <v>91</v>
      </c>
      <c r="J35" s="74"/>
      <c r="K35" s="75"/>
      <c r="L35" s="67"/>
      <c r="M35" s="67"/>
      <c r="N35" s="67"/>
    </row>
    <row r="36">
      <c r="B36" s="68"/>
      <c r="C36" s="68" t="s">
        <v>123</v>
      </c>
      <c r="D36" s="67"/>
      <c r="E36" s="69">
        <f t="shared" si="3"/>
        <v>285000</v>
      </c>
      <c r="F36" s="72">
        <v>3.0</v>
      </c>
      <c r="G36" s="65" t="s">
        <v>90</v>
      </c>
      <c r="H36" s="71">
        <f t="shared" si="4"/>
        <v>0.01268498943</v>
      </c>
      <c r="I36" s="65" t="s">
        <v>91</v>
      </c>
      <c r="J36" s="74"/>
      <c r="K36" s="75"/>
      <c r="L36" s="67"/>
      <c r="M36" s="67"/>
      <c r="N36" s="67"/>
    </row>
    <row r="37">
      <c r="B37" s="68" t="s">
        <v>124</v>
      </c>
      <c r="C37" s="67"/>
      <c r="D37" s="67"/>
      <c r="E37" s="69">
        <f t="shared" si="3"/>
        <v>1330000</v>
      </c>
      <c r="F37" s="64">
        <f>SUM(F38:F40)</f>
        <v>14</v>
      </c>
      <c r="G37" s="65" t="s">
        <v>90</v>
      </c>
      <c r="H37" s="71">
        <f t="shared" si="4"/>
        <v>0.05919661734</v>
      </c>
      <c r="I37" s="65" t="s">
        <v>91</v>
      </c>
      <c r="J37" s="74"/>
      <c r="K37" s="75"/>
      <c r="L37" s="67"/>
      <c r="M37" s="67"/>
      <c r="N37" s="67"/>
    </row>
    <row r="38">
      <c r="B38" s="68"/>
      <c r="C38" s="68" t="s">
        <v>125</v>
      </c>
      <c r="D38" s="67"/>
      <c r="E38" s="69">
        <f t="shared" si="3"/>
        <v>712500</v>
      </c>
      <c r="F38" s="72">
        <v>7.5</v>
      </c>
      <c r="G38" s="65" t="s">
        <v>90</v>
      </c>
      <c r="H38" s="71">
        <f t="shared" si="4"/>
        <v>0.03171247357</v>
      </c>
      <c r="I38" s="65" t="s">
        <v>91</v>
      </c>
      <c r="J38" s="74"/>
      <c r="K38" s="76">
        <f>F28/F2</f>
        <v>0.2579281184</v>
      </c>
      <c r="L38" s="67"/>
      <c r="M38" s="67"/>
      <c r="N38" s="67"/>
    </row>
    <row r="39">
      <c r="B39" s="68"/>
      <c r="C39" s="68" t="s">
        <v>126</v>
      </c>
      <c r="D39" s="67"/>
      <c r="E39" s="69">
        <f t="shared" si="3"/>
        <v>475000</v>
      </c>
      <c r="F39" s="72">
        <v>5.0</v>
      </c>
      <c r="G39" s="65" t="s">
        <v>90</v>
      </c>
      <c r="H39" s="71">
        <f t="shared" si="4"/>
        <v>0.02114164905</v>
      </c>
      <c r="I39" s="65" t="s">
        <v>91</v>
      </c>
      <c r="J39" s="74"/>
      <c r="K39" s="75"/>
      <c r="L39" s="67"/>
      <c r="M39" s="67"/>
      <c r="N39" s="67"/>
    </row>
    <row r="40">
      <c r="B40" s="68"/>
      <c r="C40" s="68" t="s">
        <v>127</v>
      </c>
      <c r="D40" s="67"/>
      <c r="E40" s="69">
        <f t="shared" si="3"/>
        <v>142500</v>
      </c>
      <c r="F40" s="72">
        <v>1.5</v>
      </c>
      <c r="G40" s="65" t="s">
        <v>90</v>
      </c>
      <c r="H40" s="71">
        <f t="shared" si="4"/>
        <v>0.006342494715</v>
      </c>
      <c r="I40" s="65" t="s">
        <v>91</v>
      </c>
      <c r="J40" s="74"/>
      <c r="K40" s="75"/>
      <c r="L40" s="67"/>
      <c r="M40" s="67"/>
      <c r="N40" s="67"/>
    </row>
    <row r="41">
      <c r="B41" s="68" t="s">
        <v>128</v>
      </c>
      <c r="C41" s="67"/>
      <c r="D41" s="67"/>
      <c r="E41" s="69">
        <f t="shared" si="3"/>
        <v>0</v>
      </c>
      <c r="F41" s="64">
        <f>SUM(F42:F44)</f>
        <v>0</v>
      </c>
      <c r="G41" s="65" t="s">
        <v>90</v>
      </c>
      <c r="H41" s="71">
        <f t="shared" si="4"/>
        <v>0</v>
      </c>
      <c r="I41" s="65" t="s">
        <v>91</v>
      </c>
      <c r="J41" s="74"/>
      <c r="K41" s="75"/>
      <c r="L41" s="67"/>
      <c r="M41" s="67"/>
      <c r="N41" s="67"/>
    </row>
    <row r="42">
      <c r="B42" s="68"/>
      <c r="C42" s="77" t="s">
        <v>129</v>
      </c>
      <c r="D42" s="67"/>
      <c r="E42" s="69">
        <f t="shared" si="3"/>
        <v>0</v>
      </c>
      <c r="F42" s="72">
        <v>0.0</v>
      </c>
      <c r="G42" s="65" t="s">
        <v>90</v>
      </c>
      <c r="H42" s="71">
        <f t="shared" si="4"/>
        <v>0</v>
      </c>
      <c r="I42" s="65" t="s">
        <v>91</v>
      </c>
      <c r="J42" s="75" t="s">
        <v>130</v>
      </c>
      <c r="K42" s="75"/>
      <c r="L42" s="67"/>
      <c r="M42" s="67"/>
      <c r="N42" s="67"/>
    </row>
    <row r="43">
      <c r="B43" s="68"/>
      <c r="C43" s="77" t="s">
        <v>131</v>
      </c>
      <c r="D43" s="67"/>
      <c r="E43" s="69">
        <f t="shared" si="3"/>
        <v>0</v>
      </c>
      <c r="F43" s="72">
        <v>0.0</v>
      </c>
      <c r="G43" s="65" t="s">
        <v>90</v>
      </c>
      <c r="H43" s="71">
        <f t="shared" si="4"/>
        <v>0</v>
      </c>
      <c r="I43" s="65" t="s">
        <v>91</v>
      </c>
      <c r="J43" s="75" t="s">
        <v>132</v>
      </c>
      <c r="K43" s="67"/>
      <c r="L43" s="67"/>
      <c r="M43" s="67"/>
      <c r="N43" s="67"/>
    </row>
    <row r="44">
      <c r="B44" s="68"/>
      <c r="C44" s="77" t="s">
        <v>133</v>
      </c>
      <c r="D44" s="67"/>
      <c r="E44" s="69">
        <f t="shared" si="3"/>
        <v>0</v>
      </c>
      <c r="F44" s="72">
        <v>0.0</v>
      </c>
      <c r="G44" s="65" t="s">
        <v>90</v>
      </c>
      <c r="H44" s="71">
        <f t="shared" si="4"/>
        <v>0</v>
      </c>
      <c r="I44" s="65" t="s">
        <v>91</v>
      </c>
      <c r="J44" s="67"/>
      <c r="K44" s="67"/>
      <c r="L44" s="67"/>
      <c r="M44" s="67"/>
      <c r="N44" s="67"/>
    </row>
    <row r="45">
      <c r="B45" s="68" t="s">
        <v>134</v>
      </c>
      <c r="C45" s="67"/>
      <c r="D45" s="67"/>
      <c r="E45" s="69">
        <f t="shared" si="3"/>
        <v>593750</v>
      </c>
      <c r="F45" s="70">
        <f>SUM(F46:F47)</f>
        <v>6.25</v>
      </c>
      <c r="G45" s="65" t="s">
        <v>90</v>
      </c>
      <c r="H45" s="71">
        <f t="shared" si="4"/>
        <v>0.02642706131</v>
      </c>
      <c r="I45" s="65" t="s">
        <v>91</v>
      </c>
      <c r="J45" s="67"/>
      <c r="K45" s="67"/>
      <c r="L45" s="67"/>
      <c r="M45" s="67"/>
      <c r="N45" s="67"/>
    </row>
    <row r="46">
      <c r="B46" s="68"/>
      <c r="C46" s="68" t="s">
        <v>135</v>
      </c>
      <c r="D46" s="67"/>
      <c r="E46" s="69">
        <f t="shared" si="3"/>
        <v>475000</v>
      </c>
      <c r="F46" s="72">
        <v>5.0</v>
      </c>
      <c r="G46" s="65" t="s">
        <v>90</v>
      </c>
      <c r="H46" s="71">
        <f t="shared" si="4"/>
        <v>0.02114164905</v>
      </c>
      <c r="I46" s="65" t="s">
        <v>91</v>
      </c>
      <c r="J46" s="78"/>
    </row>
    <row r="47">
      <c r="B47" s="68"/>
      <c r="C47" s="68" t="s">
        <v>136</v>
      </c>
      <c r="D47" s="67"/>
      <c r="E47" s="69">
        <f t="shared" si="3"/>
        <v>118750</v>
      </c>
      <c r="F47" s="72">
        <v>1.25</v>
      </c>
      <c r="G47" s="65" t="s">
        <v>90</v>
      </c>
      <c r="H47" s="71">
        <f t="shared" si="4"/>
        <v>0.005285412262</v>
      </c>
      <c r="I47" s="65" t="s">
        <v>91</v>
      </c>
      <c r="J47" s="67"/>
      <c r="K47" s="67"/>
      <c r="L47" s="67"/>
      <c r="M47" s="67"/>
      <c r="N47" s="67"/>
    </row>
    <row r="48">
      <c r="B48" s="68" t="s">
        <v>137</v>
      </c>
      <c r="C48" s="67"/>
      <c r="D48" s="67"/>
      <c r="E48" s="69">
        <f t="shared" si="3"/>
        <v>356250</v>
      </c>
      <c r="F48" s="64">
        <f>SUM(F49:F51)</f>
        <v>3.75</v>
      </c>
      <c r="G48" s="65" t="s">
        <v>90</v>
      </c>
      <c r="H48" s="71">
        <f t="shared" si="4"/>
        <v>0.01585623679</v>
      </c>
      <c r="I48" s="65" t="s">
        <v>91</v>
      </c>
      <c r="J48" s="67"/>
      <c r="K48" s="67"/>
      <c r="L48" s="67"/>
      <c r="M48" s="67"/>
      <c r="N48" s="67"/>
    </row>
    <row r="49">
      <c r="B49" s="68"/>
      <c r="C49" s="68" t="s">
        <v>138</v>
      </c>
      <c r="D49" s="67"/>
      <c r="E49" s="69">
        <f t="shared" si="3"/>
        <v>356250</v>
      </c>
      <c r="F49" s="72">
        <v>3.75</v>
      </c>
      <c r="G49" s="65" t="s">
        <v>90</v>
      </c>
      <c r="H49" s="71">
        <f t="shared" si="4"/>
        <v>0.01585623679</v>
      </c>
      <c r="I49" s="65" t="s">
        <v>91</v>
      </c>
      <c r="J49" s="67"/>
      <c r="K49" s="67"/>
      <c r="L49" s="67"/>
      <c r="M49" s="67"/>
      <c r="N49" s="67"/>
    </row>
    <row r="50">
      <c r="B50" s="68"/>
      <c r="C50" s="77" t="s">
        <v>139</v>
      </c>
      <c r="D50" s="67"/>
      <c r="E50" s="69">
        <f t="shared" si="3"/>
        <v>0</v>
      </c>
      <c r="F50" s="72">
        <v>0.0</v>
      </c>
      <c r="G50" s="65" t="s">
        <v>90</v>
      </c>
      <c r="H50" s="71">
        <f t="shared" si="4"/>
        <v>0</v>
      </c>
      <c r="I50" s="65" t="s">
        <v>91</v>
      </c>
      <c r="J50" s="75" t="s">
        <v>132</v>
      </c>
      <c r="K50" s="67"/>
      <c r="L50" s="67"/>
      <c r="M50" s="67"/>
      <c r="N50" s="67"/>
    </row>
    <row r="51">
      <c r="B51" s="68"/>
      <c r="C51" s="77" t="s">
        <v>140</v>
      </c>
      <c r="D51" s="67"/>
      <c r="E51" s="69">
        <f t="shared" si="3"/>
        <v>0</v>
      </c>
      <c r="F51" s="72">
        <v>0.0</v>
      </c>
      <c r="G51" s="65" t="s">
        <v>90</v>
      </c>
      <c r="H51" s="71">
        <f t="shared" si="4"/>
        <v>0</v>
      </c>
      <c r="I51" s="65" t="s">
        <v>91</v>
      </c>
      <c r="J51" s="75" t="s">
        <v>132</v>
      </c>
      <c r="K51" s="67"/>
      <c r="L51" s="67"/>
      <c r="M51" s="67"/>
      <c r="N51" s="67"/>
    </row>
    <row r="52">
      <c r="B52" s="67"/>
      <c r="C52" s="67"/>
      <c r="D52" s="67"/>
      <c r="E52" s="79"/>
      <c r="F52" s="67"/>
      <c r="G52" s="67"/>
      <c r="H52" s="67"/>
      <c r="I52" s="67"/>
      <c r="J52" s="67"/>
      <c r="K52" s="67"/>
      <c r="L52" s="67"/>
      <c r="M52" s="67"/>
      <c r="N52" s="67"/>
    </row>
    <row r="53">
      <c r="B53" s="68" t="s">
        <v>141</v>
      </c>
      <c r="C53" s="67"/>
      <c r="D53" s="67"/>
      <c r="E53" s="67"/>
      <c r="F53" s="67"/>
      <c r="G53" s="73"/>
      <c r="H53" s="73"/>
      <c r="I53" s="73"/>
      <c r="J53" s="67"/>
      <c r="K53" s="67"/>
      <c r="L53" s="68"/>
      <c r="M53" s="64"/>
      <c r="N53" s="67"/>
    </row>
    <row r="54">
      <c r="B54" s="68" t="s">
        <v>142</v>
      </c>
      <c r="D54" s="67"/>
      <c r="E54" s="80">
        <f t="shared" ref="E54:E55" si="5">H54*F54</f>
        <v>475000</v>
      </c>
      <c r="F54" s="72">
        <v>5.0</v>
      </c>
      <c r="G54" s="65" t="s">
        <v>87</v>
      </c>
      <c r="H54" s="81">
        <v>95000.0</v>
      </c>
      <c r="I54" s="65" t="s">
        <v>88</v>
      </c>
      <c r="J54" s="67"/>
      <c r="K54" s="67"/>
      <c r="L54" s="67"/>
      <c r="M54" s="67"/>
      <c r="N54" s="67"/>
    </row>
    <row r="55">
      <c r="B55" s="68" t="s">
        <v>143</v>
      </c>
      <c r="E55" s="80">
        <f t="shared" si="5"/>
        <v>0</v>
      </c>
      <c r="F55" s="72">
        <v>0.0</v>
      </c>
      <c r="G55" s="65" t="s">
        <v>87</v>
      </c>
      <c r="H55" s="66">
        <f>H2</f>
        <v>95000</v>
      </c>
      <c r="I55" s="65" t="s">
        <v>88</v>
      </c>
      <c r="J55" s="82" t="s">
        <v>144</v>
      </c>
      <c r="N55" s="67"/>
    </row>
    <row r="56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</row>
    <row r="57">
      <c r="B57" s="62" t="s">
        <v>145</v>
      </c>
      <c r="E57" s="83">
        <f>SUM(E2,E28,E54:E55)</f>
        <v>28737500</v>
      </c>
      <c r="F57" s="84"/>
      <c r="G57" s="84"/>
      <c r="H57" s="84"/>
      <c r="I57" s="84"/>
      <c r="J57" s="78"/>
    </row>
    <row r="58">
      <c r="B58" s="68" t="s">
        <v>129</v>
      </c>
      <c r="C58" s="67"/>
      <c r="D58" s="67"/>
      <c r="E58" s="85">
        <f>M65</f>
        <v>653778.125</v>
      </c>
      <c r="F58" s="67"/>
      <c r="G58" s="67"/>
      <c r="H58" s="67"/>
      <c r="I58" s="67"/>
      <c r="J58" s="67"/>
      <c r="K58" s="67"/>
      <c r="L58" s="67"/>
      <c r="M58" s="67"/>
      <c r="N58" s="67"/>
    </row>
    <row r="59">
      <c r="B59" s="68"/>
      <c r="C59" s="68"/>
      <c r="D59" s="68"/>
      <c r="E59" s="86"/>
      <c r="F59" s="67"/>
      <c r="G59" s="67"/>
      <c r="H59" s="67"/>
      <c r="I59" s="67"/>
      <c r="J59" s="68" t="s">
        <v>146</v>
      </c>
      <c r="K59" s="67"/>
      <c r="L59" s="67"/>
      <c r="M59" s="67"/>
      <c r="N59" s="67"/>
    </row>
    <row r="60">
      <c r="B60" s="87" t="s">
        <v>147</v>
      </c>
      <c r="C60" s="88"/>
      <c r="D60" s="88"/>
      <c r="E60" s="89">
        <f>SUM(E57:E59)</f>
        <v>29391278.13</v>
      </c>
      <c r="F60" s="90"/>
      <c r="G60" s="67"/>
      <c r="H60" s="67"/>
      <c r="I60" s="67"/>
      <c r="J60" s="68" t="s">
        <v>148</v>
      </c>
      <c r="M60" s="80">
        <f>E57</f>
        <v>28737500</v>
      </c>
      <c r="N60" s="67"/>
    </row>
    <row r="61">
      <c r="B61" s="91"/>
      <c r="C61" s="67"/>
      <c r="D61" s="67"/>
      <c r="E61" s="67"/>
      <c r="F61" s="92"/>
      <c r="G61" s="67"/>
      <c r="H61" s="67"/>
      <c r="I61" s="67"/>
      <c r="J61" s="68" t="s">
        <v>149</v>
      </c>
      <c r="L61" s="67"/>
      <c r="M61" s="93">
        <v>0.65</v>
      </c>
      <c r="N61" s="67"/>
    </row>
    <row r="62">
      <c r="B62" s="94" t="s">
        <v>147</v>
      </c>
      <c r="C62" s="95"/>
      <c r="D62" s="95"/>
      <c r="E62" s="96">
        <f>E60/H2</f>
        <v>309.381875</v>
      </c>
      <c r="F62" s="97" t="s">
        <v>57</v>
      </c>
      <c r="G62" s="67"/>
      <c r="H62" s="67"/>
      <c r="I62" s="67"/>
      <c r="J62" s="67"/>
      <c r="K62" s="67"/>
      <c r="L62" s="67"/>
      <c r="M62" s="98">
        <f>M60*M61</f>
        <v>18679375</v>
      </c>
      <c r="N62" s="67"/>
    </row>
    <row r="63">
      <c r="B63" s="67"/>
      <c r="C63" s="67"/>
      <c r="D63" s="67"/>
      <c r="E63" s="67"/>
      <c r="F63" s="67"/>
      <c r="G63" s="67"/>
      <c r="H63" s="67"/>
      <c r="I63" s="67"/>
      <c r="J63" s="68" t="s">
        <v>150</v>
      </c>
      <c r="L63" s="99">
        <v>0.07</v>
      </c>
      <c r="M63" s="98">
        <f t="shared" ref="M63:M65" si="6">M62*L63</f>
        <v>1307556.25</v>
      </c>
      <c r="N63" s="67"/>
    </row>
    <row r="64">
      <c r="B64" s="67"/>
      <c r="C64" s="67"/>
      <c r="D64" s="67"/>
      <c r="E64" s="67"/>
      <c r="F64" s="67"/>
      <c r="G64" s="67"/>
      <c r="H64" s="67"/>
      <c r="I64" s="67"/>
      <c r="J64" s="68" t="s">
        <v>151</v>
      </c>
      <c r="K64" s="68" t="s">
        <v>152</v>
      </c>
      <c r="L64" s="100">
        <v>1.0</v>
      </c>
      <c r="M64" s="98">
        <f t="shared" si="6"/>
        <v>1307556.25</v>
      </c>
      <c r="N64" s="67"/>
    </row>
    <row r="65"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99">
        <v>0.5</v>
      </c>
      <c r="M65" s="98">
        <f t="shared" si="6"/>
        <v>653778.125</v>
      </c>
      <c r="N65" s="68" t="s">
        <v>153</v>
      </c>
    </row>
  </sheetData>
  <mergeCells count="13">
    <mergeCell ref="B57:D57"/>
    <mergeCell ref="B60:D60"/>
    <mergeCell ref="J60:L60"/>
    <mergeCell ref="J61:K61"/>
    <mergeCell ref="B62:D62"/>
    <mergeCell ref="J63:K63"/>
    <mergeCell ref="B2:D2"/>
    <mergeCell ref="B28:D28"/>
    <mergeCell ref="J46:N46"/>
    <mergeCell ref="B54:C54"/>
    <mergeCell ref="B55:D55"/>
    <mergeCell ref="J55:M55"/>
    <mergeCell ref="J57:N5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0"/>
    <col customWidth="1" min="2" max="2" width="31.63"/>
    <col customWidth="1" min="3" max="3" width="7.25"/>
    <col customWidth="1" min="4" max="4" width="7.0"/>
    <col customWidth="1" min="5" max="5" width="10.5"/>
    <col customWidth="1" min="6" max="14" width="8.63"/>
    <col customWidth="1" min="15" max="15" width="9.5"/>
    <col customWidth="1" min="16" max="16" width="8.5"/>
    <col customWidth="1" min="17" max="17" width="1.63"/>
  </cols>
  <sheetData>
    <row r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1"/>
      <c r="B2" s="3" t="s">
        <v>154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V2" s="41"/>
      <c r="W2" s="41"/>
      <c r="X2" s="41"/>
      <c r="Y2" s="41"/>
      <c r="Z2" s="41"/>
    </row>
    <row r="3">
      <c r="A3" s="4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41"/>
      <c r="P3" s="41"/>
      <c r="V3" s="41"/>
      <c r="W3" s="41"/>
      <c r="X3" s="41"/>
      <c r="Y3" s="41"/>
      <c r="Z3" s="41"/>
    </row>
    <row r="4">
      <c r="A4" s="41"/>
      <c r="B4" s="5" t="s">
        <v>155</v>
      </c>
      <c r="C4" s="6"/>
      <c r="D4" s="6"/>
      <c r="E4" s="101">
        <v>0.0</v>
      </c>
      <c r="F4" s="102">
        <f t="shared" ref="F4:P4" si="1">E4+1</f>
        <v>1</v>
      </c>
      <c r="G4" s="102">
        <f t="shared" si="1"/>
        <v>2</v>
      </c>
      <c r="H4" s="102">
        <f t="shared" si="1"/>
        <v>3</v>
      </c>
      <c r="I4" s="102">
        <f t="shared" si="1"/>
        <v>4</v>
      </c>
      <c r="J4" s="102">
        <f t="shared" si="1"/>
        <v>5</v>
      </c>
      <c r="K4" s="102">
        <f t="shared" si="1"/>
        <v>6</v>
      </c>
      <c r="L4" s="102">
        <f t="shared" si="1"/>
        <v>7</v>
      </c>
      <c r="M4" s="102">
        <f t="shared" si="1"/>
        <v>8</v>
      </c>
      <c r="N4" s="102">
        <f t="shared" si="1"/>
        <v>9</v>
      </c>
      <c r="O4" s="102">
        <f t="shared" si="1"/>
        <v>10</v>
      </c>
      <c r="P4" s="102">
        <f t="shared" si="1"/>
        <v>11</v>
      </c>
      <c r="V4" s="41"/>
      <c r="W4" s="41"/>
      <c r="X4" s="41"/>
      <c r="Y4" s="41"/>
      <c r="Z4" s="41"/>
    </row>
    <row r="5">
      <c r="A5" s="41"/>
      <c r="B5" s="11" t="s">
        <v>156</v>
      </c>
      <c r="C5" s="103"/>
      <c r="D5" s="103"/>
      <c r="E5" s="103">
        <f>Assumptions!E4</f>
        <v>45292</v>
      </c>
      <c r="F5" s="103">
        <f>+EOMONTH(E5,11)</f>
        <v>45657</v>
      </c>
      <c r="G5" s="103">
        <f t="shared" ref="G5:P5" si="2">+EOMONTH(F5,12)</f>
        <v>46022</v>
      </c>
      <c r="H5" s="103">
        <f t="shared" si="2"/>
        <v>46387</v>
      </c>
      <c r="I5" s="103">
        <f t="shared" si="2"/>
        <v>46752</v>
      </c>
      <c r="J5" s="103">
        <f t="shared" si="2"/>
        <v>47118</v>
      </c>
      <c r="K5" s="103">
        <f t="shared" si="2"/>
        <v>47483</v>
      </c>
      <c r="L5" s="103">
        <f t="shared" si="2"/>
        <v>47848</v>
      </c>
      <c r="M5" s="103">
        <f t="shared" si="2"/>
        <v>48213</v>
      </c>
      <c r="N5" s="103">
        <f t="shared" si="2"/>
        <v>48579</v>
      </c>
      <c r="O5" s="103">
        <f t="shared" si="2"/>
        <v>48944</v>
      </c>
      <c r="P5" s="103">
        <f t="shared" si="2"/>
        <v>49309</v>
      </c>
      <c r="V5" s="41"/>
      <c r="W5" s="41"/>
      <c r="X5" s="41"/>
      <c r="Y5" s="41"/>
      <c r="Z5" s="41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V6" s="41"/>
      <c r="W6" s="41"/>
      <c r="X6" s="41"/>
      <c r="Y6" s="41"/>
      <c r="Z6" s="41"/>
    </row>
    <row r="7">
      <c r="A7" s="41"/>
      <c r="B7" s="41"/>
      <c r="C7" s="41"/>
      <c r="D7" s="41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V7" s="41"/>
      <c r="W7" s="41"/>
      <c r="X7" s="41"/>
      <c r="Y7" s="41"/>
      <c r="Z7" s="41"/>
    </row>
    <row r="8">
      <c r="A8" s="41"/>
      <c r="B8" s="5" t="s">
        <v>157</v>
      </c>
      <c r="C8" s="5"/>
      <c r="D8" s="5"/>
      <c r="E8" s="105"/>
      <c r="F8" s="106">
        <f>Assumptions!E18</f>
        <v>3511200</v>
      </c>
      <c r="G8" s="106">
        <f>F8*(1+Assumptions!$D$19)</f>
        <v>3651648</v>
      </c>
      <c r="H8" s="106">
        <f>G8*(1+Assumptions!$D$19)</f>
        <v>3797713.92</v>
      </c>
      <c r="I8" s="106">
        <f>H8*(1+Assumptions!$D$19)</f>
        <v>3949622.477</v>
      </c>
      <c r="J8" s="106">
        <f>I8*(1+Assumptions!$D$19)</f>
        <v>4107607.376</v>
      </c>
      <c r="K8" s="106">
        <f>J8*(1+Assumptions!$D$19)</f>
        <v>4271911.671</v>
      </c>
      <c r="L8" s="106">
        <f>K8*(1+Assumptions!$D$19)</f>
        <v>4442788.138</v>
      </c>
      <c r="M8" s="106">
        <f>L8*(1+Assumptions!$D$19)</f>
        <v>4620499.663</v>
      </c>
      <c r="N8" s="106">
        <f>M8*(1+Assumptions!$D$19)</f>
        <v>4805319.65</v>
      </c>
      <c r="O8" s="106">
        <f>N8*(1+Assumptions!$D$19)</f>
        <v>4997532.436</v>
      </c>
      <c r="P8" s="106">
        <f>O8*(1+Assumptions!$D$19)</f>
        <v>5197433.733</v>
      </c>
      <c r="V8" s="41"/>
      <c r="W8" s="41"/>
      <c r="X8" s="41"/>
      <c r="Y8" s="41"/>
      <c r="Z8" s="41"/>
    </row>
    <row r="9">
      <c r="A9" s="41"/>
      <c r="B9" s="5" t="s">
        <v>158</v>
      </c>
      <c r="C9" s="5"/>
      <c r="D9" s="5"/>
      <c r="E9" s="105"/>
      <c r="F9" s="107">
        <f>-Assumptions!$E$21</f>
        <v>-142500</v>
      </c>
      <c r="G9" s="107">
        <f>-Assumptions!$E$21</f>
        <v>-142500</v>
      </c>
      <c r="H9" s="107">
        <f>-Assumptions!$E$21</f>
        <v>-142500</v>
      </c>
      <c r="I9" s="107">
        <f>-Assumptions!$E$21</f>
        <v>-142500</v>
      </c>
      <c r="J9" s="107">
        <f>-Assumptions!$E$21</f>
        <v>-142500</v>
      </c>
      <c r="K9" s="107">
        <f>-Assumptions!$E$21</f>
        <v>-142500</v>
      </c>
      <c r="L9" s="107">
        <f>-Assumptions!$E$21</f>
        <v>-142500</v>
      </c>
      <c r="M9" s="107">
        <f>-Assumptions!$E$21</f>
        <v>-142500</v>
      </c>
      <c r="N9" s="107">
        <f>-Assumptions!$E$21</f>
        <v>-142500</v>
      </c>
      <c r="O9" s="107">
        <f>-Assumptions!$E$21</f>
        <v>-142500</v>
      </c>
      <c r="P9" s="107">
        <f>-Assumptions!$E$21</f>
        <v>-142500</v>
      </c>
      <c r="V9" s="41"/>
      <c r="W9" s="41"/>
      <c r="X9" s="41"/>
      <c r="Y9" s="41"/>
      <c r="Z9" s="41"/>
    </row>
    <row r="10">
      <c r="A10" s="41"/>
      <c r="B10" s="108" t="s">
        <v>159</v>
      </c>
      <c r="C10" s="108"/>
      <c r="D10" s="108"/>
      <c r="E10" s="109"/>
      <c r="F10" s="110">
        <f>F8*-Assumptions!$D$20</f>
        <v>-280896</v>
      </c>
      <c r="G10" s="110">
        <f>G8*-Assumptions!$D$20</f>
        <v>-292131.84</v>
      </c>
      <c r="H10" s="110">
        <f>H8*-Assumptions!$D$20</f>
        <v>-303817.1136</v>
      </c>
      <c r="I10" s="110">
        <f>I8*-Assumptions!$D$20</f>
        <v>-315969.7981</v>
      </c>
      <c r="J10" s="110">
        <f>J8*-Assumptions!$D$20</f>
        <v>-328608.5901</v>
      </c>
      <c r="K10" s="110">
        <f>K8*-Assumptions!$D$20</f>
        <v>-341752.9337</v>
      </c>
      <c r="L10" s="110">
        <f>L8*-Assumptions!$D$20</f>
        <v>-355423.051</v>
      </c>
      <c r="M10" s="110">
        <f>M8*-Assumptions!$D$20</f>
        <v>-369639.9731</v>
      </c>
      <c r="N10" s="110">
        <f>N8*-Assumptions!$D$20</f>
        <v>-384425.572</v>
      </c>
      <c r="O10" s="110">
        <f>O8*-Assumptions!$D$20</f>
        <v>-399802.5949</v>
      </c>
      <c r="P10" s="110">
        <f>P8*-Assumptions!$D$20</f>
        <v>-415794.6987</v>
      </c>
      <c r="V10" s="41"/>
      <c r="W10" s="41"/>
      <c r="X10" s="41"/>
      <c r="Y10" s="41"/>
      <c r="Z10" s="41"/>
    </row>
    <row r="11">
      <c r="A11" s="41"/>
      <c r="B11" s="29" t="s">
        <v>160</v>
      </c>
      <c r="C11" s="5"/>
      <c r="D11" s="5"/>
      <c r="E11" s="105"/>
      <c r="F11" s="105">
        <f t="shared" ref="F11:P11" si="3">SUM(F8:F10)</f>
        <v>3087804</v>
      </c>
      <c r="G11" s="105">
        <f t="shared" si="3"/>
        <v>3217016.16</v>
      </c>
      <c r="H11" s="105">
        <f t="shared" si="3"/>
        <v>3351396.806</v>
      </c>
      <c r="I11" s="105">
        <f t="shared" si="3"/>
        <v>3491152.679</v>
      </c>
      <c r="J11" s="105">
        <f t="shared" si="3"/>
        <v>3636498.786</v>
      </c>
      <c r="K11" s="105">
        <f t="shared" si="3"/>
        <v>3787658.737</v>
      </c>
      <c r="L11" s="105">
        <f t="shared" si="3"/>
        <v>3944865.087</v>
      </c>
      <c r="M11" s="105">
        <f t="shared" si="3"/>
        <v>4108359.69</v>
      </c>
      <c r="N11" s="105">
        <f t="shared" si="3"/>
        <v>4278394.078</v>
      </c>
      <c r="O11" s="105">
        <f t="shared" si="3"/>
        <v>4455229.841</v>
      </c>
      <c r="P11" s="105">
        <f t="shared" si="3"/>
        <v>4639139.035</v>
      </c>
      <c r="V11" s="41"/>
      <c r="W11" s="41"/>
      <c r="X11" s="41"/>
      <c r="Y11" s="41"/>
      <c r="Z11" s="41"/>
    </row>
    <row r="12">
      <c r="A12" s="41"/>
      <c r="B12" s="108" t="s">
        <v>161</v>
      </c>
      <c r="C12" s="108"/>
      <c r="D12" s="108"/>
      <c r="E12" s="109"/>
      <c r="F12" s="109">
        <f>Assumptions!$D$25*F11</f>
        <v>92634.12</v>
      </c>
      <c r="G12" s="109">
        <f>Assumptions!$D$25*G11</f>
        <v>96510.4848</v>
      </c>
      <c r="H12" s="109">
        <f>Assumptions!$D$25*H11</f>
        <v>100541.9042</v>
      </c>
      <c r="I12" s="109">
        <f>Assumptions!$D$25*I11</f>
        <v>104734.5804</v>
      </c>
      <c r="J12" s="109">
        <f>Assumptions!$D$25*J11</f>
        <v>109094.9636</v>
      </c>
      <c r="K12" s="109">
        <f>Assumptions!$D$25*K11</f>
        <v>113629.7621</v>
      </c>
      <c r="L12" s="109">
        <f>Assumptions!$D$25*L11</f>
        <v>118345.9526</v>
      </c>
      <c r="M12" s="109">
        <f>Assumptions!$D$25*M11</f>
        <v>123250.7907</v>
      </c>
      <c r="N12" s="109">
        <f>Assumptions!$D$25*N11</f>
        <v>128351.8223</v>
      </c>
      <c r="O12" s="109">
        <f>Assumptions!$D$25*O11</f>
        <v>133656.8952</v>
      </c>
      <c r="P12" s="109">
        <f>Assumptions!$D$25*P11</f>
        <v>139174.171</v>
      </c>
      <c r="V12" s="41"/>
      <c r="W12" s="41"/>
      <c r="X12" s="41"/>
      <c r="Y12" s="41"/>
      <c r="Z12" s="41"/>
    </row>
    <row r="13">
      <c r="A13" s="41"/>
      <c r="B13" s="29" t="s">
        <v>162</v>
      </c>
      <c r="C13" s="5"/>
      <c r="D13" s="5"/>
      <c r="E13" s="105"/>
      <c r="F13" s="105">
        <f t="shared" ref="F13:P13" si="4">SUM(F11:F12)</f>
        <v>3180438.12</v>
      </c>
      <c r="G13" s="105">
        <f t="shared" si="4"/>
        <v>3313526.645</v>
      </c>
      <c r="H13" s="105">
        <f t="shared" si="4"/>
        <v>3451938.711</v>
      </c>
      <c r="I13" s="105">
        <f t="shared" si="4"/>
        <v>3595887.259</v>
      </c>
      <c r="J13" s="105">
        <f t="shared" si="4"/>
        <v>3745593.749</v>
      </c>
      <c r="K13" s="105">
        <f t="shared" si="4"/>
        <v>3901288.499</v>
      </c>
      <c r="L13" s="105">
        <f t="shared" si="4"/>
        <v>4063211.039</v>
      </c>
      <c r="M13" s="105">
        <f t="shared" si="4"/>
        <v>4231610.481</v>
      </c>
      <c r="N13" s="105">
        <f t="shared" si="4"/>
        <v>4406745.9</v>
      </c>
      <c r="O13" s="105">
        <f t="shared" si="4"/>
        <v>4588886.736</v>
      </c>
      <c r="P13" s="105">
        <f t="shared" si="4"/>
        <v>4778313.206</v>
      </c>
      <c r="V13" s="41"/>
      <c r="W13" s="41"/>
      <c r="X13" s="41"/>
      <c r="Y13" s="41"/>
      <c r="Z13" s="41"/>
    </row>
    <row r="14">
      <c r="A14" s="41"/>
      <c r="B14" s="5" t="s">
        <v>163</v>
      </c>
      <c r="C14" s="5"/>
      <c r="D14" s="5"/>
      <c r="E14" s="105"/>
      <c r="F14" s="105">
        <f>F13*-Assumptions!$D$31</f>
        <v>-638790.9964</v>
      </c>
      <c r="G14" s="105">
        <f>G13*-Assumptions!$D$31</f>
        <v>-665521.8266</v>
      </c>
      <c r="H14" s="105">
        <f>H13*-Assumptions!$D$31</f>
        <v>-693321.89</v>
      </c>
      <c r="I14" s="105">
        <f>I13*-Assumptions!$D$31</f>
        <v>-722233.956</v>
      </c>
      <c r="J14" s="105">
        <f>J13*-Assumptions!$D$31</f>
        <v>-752302.5046</v>
      </c>
      <c r="K14" s="105">
        <f>K13*-Assumptions!$D$31</f>
        <v>-783573.7951</v>
      </c>
      <c r="L14" s="105">
        <f>L13*-Assumptions!$D$31</f>
        <v>-816095.9372</v>
      </c>
      <c r="M14" s="105">
        <f>M13*-Assumptions!$D$31</f>
        <v>-849918.9651</v>
      </c>
      <c r="N14" s="105">
        <f>N13*-Assumptions!$D$31</f>
        <v>-885094.914</v>
      </c>
      <c r="O14" s="105">
        <f>O13*-Assumptions!$D$31</f>
        <v>-921677.901</v>
      </c>
      <c r="P14" s="105">
        <f>P13*-Assumptions!$D$31</f>
        <v>-959724.2073</v>
      </c>
      <c r="V14" s="41"/>
      <c r="W14" s="41"/>
      <c r="X14" s="41"/>
      <c r="Y14" s="41"/>
      <c r="Z14" s="41"/>
    </row>
    <row r="15">
      <c r="A15" s="41"/>
      <c r="B15" s="5" t="s">
        <v>164</v>
      </c>
      <c r="C15" s="5"/>
      <c r="D15" s="5"/>
      <c r="E15" s="105"/>
      <c r="F15" s="107">
        <f>F13*-Assumptions!$D$27</f>
        <v>-63608.7624</v>
      </c>
      <c r="G15" s="107">
        <f>G13*-Assumptions!$D$27</f>
        <v>-66270.5329</v>
      </c>
      <c r="H15" s="107">
        <f>H13*-Assumptions!$D$27</f>
        <v>-69038.77421</v>
      </c>
      <c r="I15" s="107">
        <f>I13*-Assumptions!$D$27</f>
        <v>-71917.74518</v>
      </c>
      <c r="J15" s="107">
        <f>J13*-Assumptions!$D$27</f>
        <v>-74911.87499</v>
      </c>
      <c r="K15" s="107">
        <f>K13*-Assumptions!$D$27</f>
        <v>-78025.76999</v>
      </c>
      <c r="L15" s="107">
        <f>L13*-Assumptions!$D$27</f>
        <v>-81264.22079</v>
      </c>
      <c r="M15" s="107">
        <f>M13*-Assumptions!$D$27</f>
        <v>-84632.20962</v>
      </c>
      <c r="N15" s="107">
        <f>N13*-Assumptions!$D$27</f>
        <v>-88134.918</v>
      </c>
      <c r="O15" s="107">
        <f>O13*-Assumptions!$D$27</f>
        <v>-91777.73472</v>
      </c>
      <c r="P15" s="107">
        <f>P13*-Assumptions!$D$27</f>
        <v>-95566.26411</v>
      </c>
      <c r="V15" s="41"/>
      <c r="W15" s="41"/>
      <c r="X15" s="41"/>
      <c r="Y15" s="41"/>
      <c r="Z15" s="41"/>
    </row>
    <row r="16">
      <c r="A16" s="41"/>
      <c r="B16" s="5" t="s">
        <v>165</v>
      </c>
      <c r="C16" s="5"/>
      <c r="D16" s="5"/>
      <c r="E16" s="53"/>
      <c r="F16" s="107">
        <f>Assumptions!$D$29*-F13</f>
        <v>-63608.7624</v>
      </c>
      <c r="G16" s="107">
        <f>Assumptions!$D$29*-G13</f>
        <v>-66270.5329</v>
      </c>
      <c r="H16" s="107">
        <f>Assumptions!$D$29*-H13</f>
        <v>-69038.77421</v>
      </c>
      <c r="I16" s="107">
        <f>Assumptions!$D$29*-I13</f>
        <v>-71917.74518</v>
      </c>
      <c r="J16" s="107">
        <f>Assumptions!$D$29*-J13</f>
        <v>-74911.87499</v>
      </c>
      <c r="K16" s="107">
        <f>Assumptions!$D$29*-K13</f>
        <v>-78025.76999</v>
      </c>
      <c r="L16" s="107">
        <f>Assumptions!$D$29*-L13</f>
        <v>-81264.22079</v>
      </c>
      <c r="M16" s="107">
        <f>Assumptions!$D$29*-M13</f>
        <v>-84632.20962</v>
      </c>
      <c r="N16" s="107">
        <f>Assumptions!$D$29*-N13</f>
        <v>-88134.918</v>
      </c>
      <c r="O16" s="107">
        <f>Assumptions!$D$29*-O13</f>
        <v>-91777.73472</v>
      </c>
      <c r="P16" s="107">
        <f>Assumptions!$D$29*-P13</f>
        <v>-95566.26411</v>
      </c>
      <c r="V16" s="41"/>
      <c r="W16" s="41"/>
      <c r="X16" s="41"/>
      <c r="Y16" s="41"/>
      <c r="Z16" s="41"/>
    </row>
    <row r="17">
      <c r="A17" s="41"/>
      <c r="B17" s="5" t="s">
        <v>166</v>
      </c>
      <c r="C17" s="5"/>
      <c r="D17" s="5"/>
      <c r="E17" s="105"/>
      <c r="F17" s="107">
        <f>-Assumptions!$E$30</f>
        <v>-50000</v>
      </c>
      <c r="G17" s="107">
        <f>-Assumptions!$E$30</f>
        <v>-50000</v>
      </c>
      <c r="H17" s="107">
        <f>-Assumptions!$E$30</f>
        <v>-50000</v>
      </c>
      <c r="I17" s="107">
        <f>-Assumptions!$E$30</f>
        <v>-50000</v>
      </c>
      <c r="J17" s="107">
        <f>-Assumptions!$E$30</f>
        <v>-50000</v>
      </c>
      <c r="K17" s="107">
        <f>-Assumptions!$E$30</f>
        <v>-50000</v>
      </c>
      <c r="L17" s="107">
        <f>-Assumptions!$E$30</f>
        <v>-50000</v>
      </c>
      <c r="M17" s="107">
        <f>-Assumptions!$E$30</f>
        <v>-50000</v>
      </c>
      <c r="N17" s="107">
        <f>-Assumptions!$E$30</f>
        <v>-50000</v>
      </c>
      <c r="O17" s="107">
        <f>-Assumptions!$E$30</f>
        <v>-50000</v>
      </c>
      <c r="P17" s="107">
        <f>-Assumptions!$E$30</f>
        <v>-50000</v>
      </c>
      <c r="V17" s="41"/>
      <c r="W17" s="41"/>
      <c r="X17" s="41"/>
      <c r="Y17" s="41"/>
      <c r="Z17" s="41"/>
    </row>
    <row r="18">
      <c r="A18" s="41"/>
      <c r="B18" s="5" t="s">
        <v>167</v>
      </c>
      <c r="C18" s="5"/>
      <c r="D18" s="5"/>
      <c r="E18" s="105"/>
      <c r="F18" s="107">
        <f>F13*-Assumptions!$D$32</f>
        <v>-63608.7624</v>
      </c>
      <c r="G18" s="107">
        <f>G13*-Assumptions!$D$32</f>
        <v>-66270.5329</v>
      </c>
      <c r="H18" s="107">
        <f>H13*-Assumptions!$D$32</f>
        <v>-69038.77421</v>
      </c>
      <c r="I18" s="107">
        <f>I13*-Assumptions!$D$32</f>
        <v>-71917.74518</v>
      </c>
      <c r="J18" s="107">
        <f>J13*-Assumptions!$D$32</f>
        <v>-74911.87499</v>
      </c>
      <c r="K18" s="107">
        <f>K13*-Assumptions!$D$32</f>
        <v>-78025.76999</v>
      </c>
      <c r="L18" s="107">
        <f>L13*-Assumptions!$D$32</f>
        <v>-81264.22079</v>
      </c>
      <c r="M18" s="107">
        <f>M13*-Assumptions!$D$32</f>
        <v>-84632.20962</v>
      </c>
      <c r="N18" s="107">
        <f>N13*-Assumptions!$D$32</f>
        <v>-88134.918</v>
      </c>
      <c r="O18" s="107">
        <f>O13*-Assumptions!$D$32</f>
        <v>-91777.73472</v>
      </c>
      <c r="P18" s="107">
        <f>P13*-Assumptions!$D$32</f>
        <v>-95566.26411</v>
      </c>
      <c r="V18" s="41"/>
      <c r="W18" s="41"/>
      <c r="X18" s="41"/>
      <c r="Y18" s="41"/>
      <c r="Z18" s="41"/>
    </row>
    <row r="19">
      <c r="A19" s="41"/>
      <c r="B19" s="5" t="s">
        <v>168</v>
      </c>
      <c r="C19" s="5"/>
      <c r="D19" s="5"/>
      <c r="E19" s="105"/>
      <c r="F19" s="107">
        <f>F13*-Assumptions!$D$28</f>
        <v>-127217.5248</v>
      </c>
      <c r="G19" s="107">
        <f>G13*-Assumptions!$D$28</f>
        <v>-132541.0658</v>
      </c>
      <c r="H19" s="107">
        <f>H13*-Assumptions!$D$28</f>
        <v>-138077.5484</v>
      </c>
      <c r="I19" s="107">
        <f>I13*-Assumptions!$D$28</f>
        <v>-143835.4904</v>
      </c>
      <c r="J19" s="107">
        <f>J13*-Assumptions!$D$28</f>
        <v>-149823.75</v>
      </c>
      <c r="K19" s="107">
        <f>K13*-Assumptions!$D$28</f>
        <v>-156051.54</v>
      </c>
      <c r="L19" s="107">
        <f>L13*-Assumptions!$D$28</f>
        <v>-162528.4416</v>
      </c>
      <c r="M19" s="107">
        <f>M13*-Assumptions!$D$28</f>
        <v>-169264.4192</v>
      </c>
      <c r="N19" s="107">
        <f>N13*-Assumptions!$D$28</f>
        <v>-176269.836</v>
      </c>
      <c r="O19" s="107">
        <f>O13*-Assumptions!$D$28</f>
        <v>-183555.4694</v>
      </c>
      <c r="P19" s="107">
        <f>P13*-Assumptions!$D$28</f>
        <v>-191132.5282</v>
      </c>
      <c r="V19" s="41"/>
      <c r="W19" s="41"/>
      <c r="X19" s="41"/>
      <c r="Y19" s="41"/>
      <c r="Z19" s="41"/>
    </row>
    <row r="20">
      <c r="A20" s="41"/>
      <c r="B20" s="5" t="s">
        <v>169</v>
      </c>
      <c r="C20" s="5"/>
      <c r="D20" s="5"/>
      <c r="E20" s="105"/>
      <c r="F20" s="105">
        <f t="shared" ref="F20:P20" si="5">SUM(F14:F17)*-1</f>
        <v>816008.5212</v>
      </c>
      <c r="G20" s="105">
        <f t="shared" si="5"/>
        <v>848062.8924</v>
      </c>
      <c r="H20" s="105">
        <f t="shared" si="5"/>
        <v>881399.4384</v>
      </c>
      <c r="I20" s="105">
        <f t="shared" si="5"/>
        <v>916069.4463</v>
      </c>
      <c r="J20" s="105">
        <f t="shared" si="5"/>
        <v>952126.2545</v>
      </c>
      <c r="K20" s="105">
        <f t="shared" si="5"/>
        <v>989625.3351</v>
      </c>
      <c r="L20" s="105">
        <f t="shared" si="5"/>
        <v>1028624.379</v>
      </c>
      <c r="M20" s="105">
        <f t="shared" si="5"/>
        <v>1069183.384</v>
      </c>
      <c r="N20" s="105">
        <f t="shared" si="5"/>
        <v>1111364.75</v>
      </c>
      <c r="O20" s="105">
        <f t="shared" si="5"/>
        <v>1155233.37</v>
      </c>
      <c r="P20" s="105">
        <f t="shared" si="5"/>
        <v>1200856.736</v>
      </c>
      <c r="V20" s="41"/>
      <c r="W20" s="41"/>
      <c r="X20" s="41"/>
      <c r="Y20" s="41"/>
      <c r="Z20" s="41"/>
    </row>
    <row r="21">
      <c r="A21" s="41"/>
      <c r="B21" s="111" t="s">
        <v>170</v>
      </c>
      <c r="C21" s="112"/>
      <c r="D21" s="112"/>
      <c r="E21" s="113"/>
      <c r="F21" s="113">
        <f t="shared" ref="F21:P21" si="6">SUM(F13:F20)</f>
        <v>2989611.833</v>
      </c>
      <c r="G21" s="113">
        <f t="shared" si="6"/>
        <v>3114715.046</v>
      </c>
      <c r="H21" s="113">
        <f t="shared" si="6"/>
        <v>3244822.388</v>
      </c>
      <c r="I21" s="113">
        <f t="shared" si="6"/>
        <v>3380134.023</v>
      </c>
      <c r="J21" s="113">
        <f t="shared" si="6"/>
        <v>3520858.124</v>
      </c>
      <c r="K21" s="113">
        <f t="shared" si="6"/>
        <v>3667211.189</v>
      </c>
      <c r="L21" s="113">
        <f t="shared" si="6"/>
        <v>3819418.377</v>
      </c>
      <c r="M21" s="113">
        <f t="shared" si="6"/>
        <v>3977713.852</v>
      </c>
      <c r="N21" s="113">
        <f t="shared" si="6"/>
        <v>4142341.146</v>
      </c>
      <c r="O21" s="113">
        <f t="shared" si="6"/>
        <v>4313553.532</v>
      </c>
      <c r="P21" s="113">
        <f t="shared" si="6"/>
        <v>4491614.413</v>
      </c>
      <c r="V21" s="41"/>
      <c r="W21" s="41"/>
      <c r="X21" s="41"/>
      <c r="Y21" s="41"/>
      <c r="Z21" s="41"/>
    </row>
    <row r="22">
      <c r="A22" s="41"/>
      <c r="B22" s="5" t="s">
        <v>171</v>
      </c>
      <c r="C22" s="5"/>
      <c r="D22" s="5"/>
      <c r="E22" s="105"/>
      <c r="F22" s="105">
        <f>F21*-Assumptions!$D$33</f>
        <v>-59792.23666</v>
      </c>
      <c r="G22" s="105">
        <f>G21*-Assumptions!$D$33</f>
        <v>-62294.30092</v>
      </c>
      <c r="H22" s="105">
        <f>H21*-Assumptions!$D$33</f>
        <v>-64896.44776</v>
      </c>
      <c r="I22" s="105">
        <f>I21*-Assumptions!$D$33</f>
        <v>-67602.68047</v>
      </c>
      <c r="J22" s="105">
        <f>J21*-Assumptions!$D$33</f>
        <v>-70417.16249</v>
      </c>
      <c r="K22" s="105">
        <f>K21*-Assumptions!$D$33</f>
        <v>-73344.22379</v>
      </c>
      <c r="L22" s="105">
        <f>L21*-Assumptions!$D$33</f>
        <v>-76388.36754</v>
      </c>
      <c r="M22" s="105">
        <f>M21*-Assumptions!$D$33</f>
        <v>-79554.27704</v>
      </c>
      <c r="N22" s="105">
        <f>N21*-Assumptions!$D$33</f>
        <v>-82846.82292</v>
      </c>
      <c r="O22" s="105">
        <f>O21*-Assumptions!$D$33</f>
        <v>-86271.07064</v>
      </c>
      <c r="P22" s="105"/>
      <c r="V22" s="41"/>
      <c r="W22" s="41"/>
      <c r="X22" s="41"/>
      <c r="Y22" s="41"/>
      <c r="Z22" s="41"/>
    </row>
    <row r="23">
      <c r="A23" s="41"/>
      <c r="B23" s="5" t="s">
        <v>172</v>
      </c>
      <c r="C23" s="5"/>
      <c r="D23" s="5"/>
      <c r="E23" s="107">
        <f>'Land Cost Calc'!D15</f>
        <v>-418346.382</v>
      </c>
      <c r="F23" s="107">
        <f>'Land Cost Calc'!E15</f>
        <v>-426713.3096</v>
      </c>
      <c r="G23" s="107">
        <f>'Land Cost Calc'!F15</f>
        <v>-435247.5758</v>
      </c>
      <c r="H23" s="107">
        <f>'Land Cost Calc'!G15</f>
        <v>-443952.5273</v>
      </c>
      <c r="I23" s="107">
        <f>'Land Cost Calc'!H15</f>
        <v>-452831.5779</v>
      </c>
      <c r="J23" s="107">
        <f>'Land Cost Calc'!I15</f>
        <v>-461888.2094</v>
      </c>
      <c r="K23" s="107">
        <f>'Land Cost Calc'!J15</f>
        <v>-471125.9736</v>
      </c>
      <c r="L23" s="107">
        <f>'Land Cost Calc'!K15</f>
        <v>-480548.4931</v>
      </c>
      <c r="M23" s="107">
        <f>'Land Cost Calc'!L15</f>
        <v>-490159.463</v>
      </c>
      <c r="N23" s="107">
        <f>'Land Cost Calc'!M15</f>
        <v>-499962.6522</v>
      </c>
      <c r="O23" s="107">
        <f>'Land Cost Calc'!N15</f>
        <v>-509961.9053</v>
      </c>
      <c r="P23" s="105"/>
      <c r="V23" s="41"/>
      <c r="W23" s="41"/>
      <c r="X23" s="41"/>
      <c r="Y23" s="41"/>
      <c r="Z23" s="41"/>
    </row>
    <row r="24">
      <c r="A24" s="41"/>
      <c r="B24" s="5" t="s">
        <v>173</v>
      </c>
      <c r="C24" s="5"/>
      <c r="D24" s="5"/>
      <c r="E24" s="107">
        <f>E23*Assumptions!D34</f>
        <v>-8366.92764</v>
      </c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V24" s="41"/>
      <c r="W24" s="41"/>
      <c r="X24" s="41"/>
      <c r="Y24" s="41"/>
      <c r="Z24" s="41"/>
    </row>
    <row r="25">
      <c r="A25" s="41"/>
      <c r="B25" s="5" t="s">
        <v>174</v>
      </c>
      <c r="C25" s="5"/>
      <c r="D25" s="5"/>
      <c r="E25" s="107">
        <f>-Assumptions!E12</f>
        <v>-20900</v>
      </c>
      <c r="F25" s="105"/>
      <c r="G25" s="105"/>
      <c r="H25" s="114"/>
      <c r="I25" s="105"/>
      <c r="J25" s="105"/>
      <c r="K25" s="105"/>
      <c r="L25" s="105"/>
      <c r="M25" s="105"/>
      <c r="N25" s="105"/>
      <c r="O25" s="105"/>
      <c r="P25" s="105"/>
      <c r="V25" s="41"/>
      <c r="W25" s="41"/>
      <c r="X25" s="41"/>
      <c r="Y25" s="41"/>
      <c r="Z25" s="41"/>
    </row>
    <row r="26">
      <c r="A26" s="41"/>
      <c r="B26" s="5" t="s">
        <v>175</v>
      </c>
      <c r="E26" s="115">
        <f>-Assumptions!E37</f>
        <v>-22467500</v>
      </c>
      <c r="F26" s="53"/>
      <c r="G26" s="53"/>
      <c r="H26" s="53"/>
      <c r="I26" s="116"/>
      <c r="J26" s="53"/>
      <c r="K26" s="53"/>
      <c r="L26" s="53"/>
      <c r="M26" s="53"/>
      <c r="N26" s="53"/>
      <c r="O26" s="53"/>
      <c r="P26" s="53"/>
      <c r="V26" s="41"/>
      <c r="W26" s="41"/>
      <c r="X26" s="41"/>
      <c r="Y26" s="41"/>
      <c r="Z26" s="41"/>
    </row>
    <row r="27">
      <c r="A27" s="41"/>
      <c r="B27" s="5" t="s">
        <v>176</v>
      </c>
      <c r="E27" s="115">
        <f>-Assumptions!E38</f>
        <v>-5795000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V27" s="41"/>
      <c r="W27" s="41"/>
      <c r="X27" s="41"/>
      <c r="Y27" s="41"/>
      <c r="Z27" s="41"/>
    </row>
    <row r="28">
      <c r="A28" s="41"/>
      <c r="B28" s="2" t="s">
        <v>177</v>
      </c>
      <c r="E28" s="115">
        <f>-'Dev Budget'!E54</f>
        <v>-475000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V28" s="41"/>
      <c r="W28" s="41"/>
      <c r="X28" s="41"/>
      <c r="Y28" s="41"/>
      <c r="Z28" s="41"/>
    </row>
    <row r="29">
      <c r="A29" s="41"/>
      <c r="B29" s="108" t="s">
        <v>178</v>
      </c>
      <c r="C29" s="108"/>
      <c r="D29" s="108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>
        <f>P21/0.075</f>
        <v>59888192.18</v>
      </c>
      <c r="P29" s="117"/>
      <c r="V29" s="41"/>
      <c r="W29" s="41"/>
      <c r="X29" s="41"/>
      <c r="Y29" s="41"/>
      <c r="Z29" s="41"/>
    </row>
    <row r="30">
      <c r="A30" s="41"/>
      <c r="B30" s="118" t="s">
        <v>179</v>
      </c>
      <c r="C30" s="118"/>
      <c r="D30" s="118"/>
      <c r="E30" s="119">
        <f t="shared" ref="E30:O30" si="7">SUM(E21:E29)</f>
        <v>-29185113.31</v>
      </c>
      <c r="F30" s="119">
        <f t="shared" si="7"/>
        <v>2503106.287</v>
      </c>
      <c r="G30" s="119">
        <f t="shared" si="7"/>
        <v>2617173.169</v>
      </c>
      <c r="H30" s="119">
        <f t="shared" si="7"/>
        <v>2735973.413</v>
      </c>
      <c r="I30" s="119">
        <f t="shared" si="7"/>
        <v>2859699.765</v>
      </c>
      <c r="J30" s="119">
        <f t="shared" si="7"/>
        <v>2988552.752</v>
      </c>
      <c r="K30" s="119">
        <f t="shared" si="7"/>
        <v>3122740.992</v>
      </c>
      <c r="L30" s="119">
        <f t="shared" si="7"/>
        <v>3262481.516</v>
      </c>
      <c r="M30" s="119">
        <f t="shared" si="7"/>
        <v>3408000.112</v>
      </c>
      <c r="N30" s="119">
        <f t="shared" si="7"/>
        <v>3559531.671</v>
      </c>
      <c r="O30" s="119">
        <f t="shared" si="7"/>
        <v>63605512.73</v>
      </c>
      <c r="P30" s="117"/>
      <c r="V30" s="41"/>
      <c r="W30" s="41"/>
      <c r="X30" s="41"/>
      <c r="Y30" s="41"/>
      <c r="Z30" s="41"/>
    </row>
    <row r="31">
      <c r="A31" s="41"/>
      <c r="B31" s="120"/>
      <c r="C31" s="120"/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2"/>
      <c r="V31" s="123"/>
      <c r="W31" s="41"/>
      <c r="X31" s="41"/>
      <c r="Y31" s="41"/>
      <c r="Z31" s="41"/>
    </row>
    <row r="32">
      <c r="A32" s="41"/>
      <c r="B32" s="41"/>
      <c r="C32" s="41"/>
      <c r="D32" s="41"/>
      <c r="E32" s="124"/>
      <c r="F32" s="124"/>
      <c r="G32" s="124"/>
      <c r="H32" s="125"/>
      <c r="I32" s="124"/>
      <c r="J32" s="124"/>
      <c r="K32" s="124"/>
      <c r="L32" s="124"/>
      <c r="M32" s="124"/>
      <c r="N32" s="124"/>
      <c r="O32" s="124"/>
      <c r="P32" s="122"/>
      <c r="V32" s="123"/>
      <c r="W32" s="41"/>
      <c r="X32" s="41"/>
      <c r="Y32" s="41"/>
      <c r="Z32" s="41"/>
    </row>
    <row r="33">
      <c r="A33" s="41"/>
      <c r="B33" s="126" t="s">
        <v>180</v>
      </c>
      <c r="C33" s="127"/>
      <c r="D33" s="127"/>
      <c r="E33" s="128">
        <f>IRR(E30:O30)</f>
        <v>0.15167835</v>
      </c>
      <c r="F33" s="124"/>
      <c r="G33" s="124"/>
      <c r="H33" s="125"/>
      <c r="I33" s="124"/>
      <c r="J33" s="124"/>
      <c r="K33" s="124"/>
      <c r="L33" s="124"/>
      <c r="M33" s="124"/>
      <c r="N33" s="124"/>
      <c r="O33" s="124"/>
      <c r="P33" s="122"/>
      <c r="V33" s="123"/>
      <c r="W33" s="41"/>
      <c r="X33" s="41"/>
      <c r="Y33" s="41"/>
      <c r="Z33" s="41"/>
    </row>
    <row r="34">
      <c r="A34" s="41"/>
      <c r="B34" s="129" t="s">
        <v>181</v>
      </c>
      <c r="C34" s="130"/>
      <c r="D34" s="130"/>
      <c r="E34" s="131">
        <f>E30</f>
        <v>-29185113.31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2"/>
      <c r="V34" s="123"/>
      <c r="W34" s="41"/>
      <c r="X34" s="41"/>
      <c r="Y34" s="41"/>
      <c r="Z34" s="41"/>
    </row>
    <row r="35">
      <c r="A35" s="41"/>
      <c r="B35" s="129" t="s">
        <v>182</v>
      </c>
      <c r="C35" s="130"/>
      <c r="D35" s="130"/>
      <c r="E35" s="131">
        <f>sum(E30:O30)</f>
        <v>61477659.1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2"/>
      <c r="V35" s="123"/>
      <c r="W35" s="41"/>
      <c r="X35" s="41"/>
      <c r="Y35" s="41"/>
      <c r="Z35" s="41"/>
    </row>
    <row r="36">
      <c r="A36" s="41"/>
      <c r="B36" s="132" t="s">
        <v>183</v>
      </c>
      <c r="C36" s="133"/>
      <c r="D36" s="133"/>
      <c r="E36" s="134">
        <f>1+(E35/-E34)</f>
        <v>3.106473203</v>
      </c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2"/>
      <c r="V36" s="123"/>
      <c r="W36" s="41"/>
      <c r="X36" s="41"/>
      <c r="Y36" s="41"/>
      <c r="Z36" s="41"/>
    </row>
    <row r="37">
      <c r="A37" s="41"/>
      <c r="B37" s="41"/>
      <c r="C37" s="41"/>
      <c r="D37" s="41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2"/>
      <c r="V37" s="123"/>
      <c r="W37" s="41"/>
      <c r="X37" s="41"/>
      <c r="Y37" s="41"/>
      <c r="Z37" s="41"/>
    </row>
    <row r="38">
      <c r="A38" s="41"/>
      <c r="B38" s="5" t="s">
        <v>184</v>
      </c>
      <c r="C38" s="6"/>
      <c r="D38" s="6"/>
      <c r="E38" s="105">
        <f>Assumptions!E43</f>
        <v>21553125</v>
      </c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35"/>
      <c r="V38" s="23"/>
      <c r="W38" s="41"/>
      <c r="X38" s="41"/>
      <c r="Y38" s="41"/>
      <c r="Z38" s="41"/>
    </row>
    <row r="39">
      <c r="A39" s="41"/>
      <c r="B39" s="5" t="s">
        <v>185</v>
      </c>
      <c r="C39" s="6"/>
      <c r="D39" s="6"/>
      <c r="E39" s="136">
        <f t="shared" ref="E39:F39" si="8">$E$38*-0.1</f>
        <v>-2155312.5</v>
      </c>
      <c r="F39" s="136">
        <f t="shared" si="8"/>
        <v>-2155312.5</v>
      </c>
      <c r="G39" s="136">
        <f>-Assumptions!$E$46</f>
        <v>-1646188.189</v>
      </c>
      <c r="H39" s="136">
        <f>-Assumptions!$E$46</f>
        <v>-1646188.189</v>
      </c>
      <c r="I39" s="136">
        <f>-Assumptions!$E$46</f>
        <v>-1646188.189</v>
      </c>
      <c r="J39" s="136">
        <f>-Assumptions!$E$46</f>
        <v>-1646188.189</v>
      </c>
      <c r="K39" s="136">
        <f>-Assumptions!$E$46</f>
        <v>-1646188.189</v>
      </c>
      <c r="L39" s="136">
        <f>-Assumptions!$E$46</f>
        <v>-1646188.189</v>
      </c>
      <c r="M39" s="136">
        <f>-Assumptions!$E$46</f>
        <v>-1646188.189</v>
      </c>
      <c r="N39" s="136">
        <f>-Assumptions!$E$46</f>
        <v>-1646188.189</v>
      </c>
      <c r="O39" s="136">
        <f>-Assumptions!$E$46</f>
        <v>-1646188.189</v>
      </c>
      <c r="P39" s="135"/>
      <c r="Q39" s="137" t="s">
        <v>186</v>
      </c>
      <c r="V39" s="6"/>
      <c r="W39" s="41"/>
      <c r="X39" s="41"/>
      <c r="Y39" s="41"/>
      <c r="Z39" s="41"/>
    </row>
    <row r="40">
      <c r="A40" s="41"/>
      <c r="B40" s="108" t="s">
        <v>187</v>
      </c>
      <c r="C40" s="138"/>
      <c r="D40" s="138"/>
      <c r="E40" s="139"/>
      <c r="F40" s="140"/>
      <c r="G40" s="140"/>
      <c r="H40" s="140"/>
      <c r="I40" s="140"/>
      <c r="J40" s="140"/>
      <c r="K40" s="140"/>
      <c r="L40" s="140"/>
      <c r="M40" s="110"/>
      <c r="N40" s="110"/>
      <c r="O40" s="110">
        <f>-'Amm Table'!H11</f>
        <v>-17561969.05</v>
      </c>
      <c r="P40" s="141"/>
      <c r="V40" s="6"/>
      <c r="W40" s="41"/>
      <c r="X40" s="41"/>
      <c r="Y40" s="41"/>
      <c r="Z40" s="41"/>
    </row>
    <row r="41">
      <c r="A41" s="41"/>
      <c r="B41" s="118" t="s">
        <v>188</v>
      </c>
      <c r="C41" s="142"/>
      <c r="D41" s="142"/>
      <c r="E41" s="119">
        <f t="shared" ref="E41:O41" si="9">SUM(E30,E38:E40)</f>
        <v>-9787300.81</v>
      </c>
      <c r="F41" s="119">
        <f t="shared" si="9"/>
        <v>347793.7865</v>
      </c>
      <c r="G41" s="119">
        <f t="shared" si="9"/>
        <v>970984.9804</v>
      </c>
      <c r="H41" s="119">
        <f t="shared" si="9"/>
        <v>1089785.224</v>
      </c>
      <c r="I41" s="119">
        <f t="shared" si="9"/>
        <v>1213511.576</v>
      </c>
      <c r="J41" s="119">
        <f t="shared" si="9"/>
        <v>1342364.563</v>
      </c>
      <c r="K41" s="119">
        <f t="shared" si="9"/>
        <v>1476552.803</v>
      </c>
      <c r="L41" s="119">
        <f t="shared" si="9"/>
        <v>1616293.327</v>
      </c>
      <c r="M41" s="119">
        <f t="shared" si="9"/>
        <v>1761811.923</v>
      </c>
      <c r="N41" s="119">
        <f t="shared" si="9"/>
        <v>1913343.482</v>
      </c>
      <c r="O41" s="119">
        <f t="shared" si="9"/>
        <v>44397355.49</v>
      </c>
      <c r="P41" s="143"/>
      <c r="V41" s="123"/>
      <c r="W41" s="41"/>
      <c r="X41" s="41"/>
      <c r="Y41" s="41"/>
      <c r="Z41" s="41"/>
    </row>
    <row r="42">
      <c r="A42" s="41"/>
      <c r="B42" s="120"/>
      <c r="C42" s="6"/>
      <c r="D42" s="6"/>
      <c r="E42" s="141"/>
      <c r="F42" s="121"/>
      <c r="G42" s="121"/>
      <c r="H42" s="121"/>
      <c r="I42" s="121"/>
      <c r="J42" s="121"/>
      <c r="K42" s="121"/>
      <c r="L42" s="121"/>
      <c r="M42" s="121"/>
      <c r="N42" s="121"/>
      <c r="O42" s="143"/>
      <c r="P42" s="143"/>
      <c r="V42" s="144"/>
      <c r="W42" s="41"/>
      <c r="X42" s="41"/>
      <c r="Y42" s="41"/>
      <c r="Z42" s="41"/>
    </row>
    <row r="43">
      <c r="A43" s="41"/>
      <c r="B43" s="120" t="s">
        <v>189</v>
      </c>
      <c r="C43" s="6"/>
      <c r="D43" s="6"/>
      <c r="E43" s="141"/>
      <c r="F43" s="145">
        <f t="shared" ref="F43:N43" si="10">-F21/F39</f>
        <v>1.38708973</v>
      </c>
      <c r="G43" s="145">
        <f t="shared" si="10"/>
        <v>1.892077143</v>
      </c>
      <c r="H43" s="145">
        <f t="shared" si="10"/>
        <v>1.971112665</v>
      </c>
      <c r="I43" s="145">
        <f t="shared" si="10"/>
        <v>2.053309607</v>
      </c>
      <c r="J43" s="145">
        <f t="shared" si="10"/>
        <v>2.138794427</v>
      </c>
      <c r="K43" s="145">
        <f t="shared" si="10"/>
        <v>2.22769864</v>
      </c>
      <c r="L43" s="145">
        <f t="shared" si="10"/>
        <v>2.320159021</v>
      </c>
      <c r="M43" s="145">
        <f t="shared" si="10"/>
        <v>2.416317818</v>
      </c>
      <c r="N43" s="145">
        <f t="shared" si="10"/>
        <v>2.516322966</v>
      </c>
      <c r="O43" s="143"/>
      <c r="P43" s="53"/>
      <c r="V43" s="146"/>
      <c r="W43" s="41"/>
      <c r="X43" s="41"/>
      <c r="Y43" s="41"/>
      <c r="Z43" s="41"/>
    </row>
    <row r="44">
      <c r="A44" s="41"/>
      <c r="B44" s="41"/>
      <c r="C44" s="41"/>
      <c r="D44" s="41"/>
      <c r="E44" s="117"/>
      <c r="F44" s="117"/>
      <c r="G44" s="147"/>
      <c r="H44" s="147"/>
      <c r="I44" s="147"/>
      <c r="J44" s="147"/>
      <c r="K44" s="147"/>
      <c r="L44" s="147"/>
      <c r="M44" s="147"/>
      <c r="N44" s="147"/>
      <c r="O44" s="117"/>
      <c r="P44" s="117"/>
      <c r="V44" s="41"/>
      <c r="W44" s="41"/>
      <c r="X44" s="41"/>
      <c r="Y44" s="41"/>
      <c r="Z44" s="41"/>
    </row>
    <row r="45">
      <c r="A45" s="41"/>
      <c r="B45" s="126" t="s">
        <v>190</v>
      </c>
      <c r="C45" s="127"/>
      <c r="D45" s="127"/>
      <c r="E45" s="128">
        <f>IRR(E41:O41)</f>
        <v>0.2262642067</v>
      </c>
      <c r="F45" s="148"/>
      <c r="G45" s="117"/>
      <c r="H45" s="117"/>
      <c r="I45" s="149"/>
      <c r="J45" s="117"/>
      <c r="K45" s="117"/>
      <c r="L45" s="117"/>
      <c r="M45" s="117"/>
      <c r="N45" s="117"/>
      <c r="O45" s="117"/>
      <c r="P45" s="117"/>
      <c r="V45" s="41"/>
      <c r="W45" s="41"/>
      <c r="X45" s="41"/>
      <c r="Y45" s="41"/>
      <c r="Z45" s="41"/>
    </row>
    <row r="46">
      <c r="A46" s="41"/>
      <c r="B46" s="129" t="s">
        <v>191</v>
      </c>
      <c r="C46" s="130"/>
      <c r="D46" s="130"/>
      <c r="E46" s="131">
        <f>E41</f>
        <v>-9787300.81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V46" s="41"/>
      <c r="W46" s="41"/>
      <c r="X46" s="41"/>
      <c r="Y46" s="41"/>
      <c r="Z46" s="41"/>
    </row>
    <row r="47">
      <c r="A47" s="41"/>
      <c r="B47" s="129" t="s">
        <v>192</v>
      </c>
      <c r="C47" s="130"/>
      <c r="D47" s="130"/>
      <c r="E47" s="131">
        <f>SUM(E41:O41)</f>
        <v>46342496.35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V47" s="41"/>
      <c r="W47" s="41"/>
      <c r="X47" s="41"/>
      <c r="Y47" s="41"/>
      <c r="Z47" s="41"/>
    </row>
    <row r="48">
      <c r="A48" s="41"/>
      <c r="B48" s="132" t="s">
        <v>193</v>
      </c>
      <c r="C48" s="133"/>
      <c r="D48" s="133"/>
      <c r="E48" s="134">
        <f>1+(E47/-E46)</f>
        <v>5.734961891</v>
      </c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V48" s="41"/>
      <c r="W48" s="41"/>
      <c r="X48" s="41"/>
      <c r="Y48" s="41"/>
      <c r="Z48" s="41"/>
    </row>
    <row r="49">
      <c r="A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</row>
    <row r="100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</row>
    <row r="1006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</row>
    <row r="1007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</row>
    <row r="1008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</row>
    <row r="1009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</row>
    <row r="1010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</row>
    <row r="101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</row>
    <row r="1012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</row>
    <row r="101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75"/>
    <col customWidth="1" min="3" max="3" width="15.75"/>
  </cols>
  <sheetData>
    <row r="2">
      <c r="B2" s="150" t="s">
        <v>194</v>
      </c>
      <c r="C2" s="151" t="s">
        <v>195</v>
      </c>
      <c r="D2" s="151" t="s">
        <v>196</v>
      </c>
      <c r="E2" s="151" t="s">
        <v>197</v>
      </c>
      <c r="F2" s="151" t="s">
        <v>198</v>
      </c>
      <c r="G2" s="151" t="s">
        <v>199</v>
      </c>
      <c r="H2" s="151" t="s">
        <v>200</v>
      </c>
      <c r="I2" s="151" t="s">
        <v>201</v>
      </c>
      <c r="J2" s="151" t="s">
        <v>202</v>
      </c>
      <c r="K2" s="151" t="s">
        <v>203</v>
      </c>
      <c r="L2" s="151" t="s">
        <v>204</v>
      </c>
    </row>
    <row r="3">
      <c r="B3" s="152">
        <v>6.0</v>
      </c>
      <c r="C3" s="153">
        <v>0.2</v>
      </c>
      <c r="D3" s="153">
        <v>0.3</v>
      </c>
      <c r="E3" s="153">
        <v>0.3</v>
      </c>
      <c r="F3" s="153">
        <v>0.2</v>
      </c>
      <c r="G3" s="154"/>
      <c r="H3" s="154"/>
      <c r="I3" s="154"/>
      <c r="J3" s="154"/>
      <c r="K3" s="154"/>
      <c r="L3" s="154"/>
      <c r="M3" s="155">
        <f t="shared" ref="M3:M9" si="1">sum(C3:L3)</f>
        <v>1</v>
      </c>
    </row>
    <row r="4">
      <c r="B4" s="152">
        <v>7.0</v>
      </c>
      <c r="C4" s="153">
        <v>0.15</v>
      </c>
      <c r="D4" s="153">
        <v>0.2</v>
      </c>
      <c r="E4" s="153">
        <v>0.3</v>
      </c>
      <c r="F4" s="153">
        <v>0.2</v>
      </c>
      <c r="G4" s="153">
        <v>0.15</v>
      </c>
      <c r="H4" s="154"/>
      <c r="I4" s="154"/>
      <c r="J4" s="154"/>
      <c r="K4" s="154"/>
      <c r="L4" s="154"/>
      <c r="M4" s="155">
        <f t="shared" si="1"/>
        <v>1</v>
      </c>
    </row>
    <row r="5">
      <c r="B5" s="152">
        <v>8.0</v>
      </c>
      <c r="C5" s="153">
        <v>0.1</v>
      </c>
      <c r="D5" s="153">
        <v>0.15</v>
      </c>
      <c r="E5" s="153">
        <v>0.25</v>
      </c>
      <c r="F5" s="153">
        <v>0.25</v>
      </c>
      <c r="G5" s="153">
        <v>0.15</v>
      </c>
      <c r="H5" s="153">
        <v>0.1</v>
      </c>
      <c r="I5" s="153"/>
      <c r="J5" s="154"/>
      <c r="K5" s="154"/>
      <c r="L5" s="154"/>
      <c r="M5" s="155">
        <f t="shared" si="1"/>
        <v>1</v>
      </c>
    </row>
    <row r="6">
      <c r="B6" s="152">
        <v>9.0</v>
      </c>
      <c r="C6" s="153">
        <v>0.075</v>
      </c>
      <c r="D6" s="153">
        <v>0.125</v>
      </c>
      <c r="E6" s="153">
        <v>0.175</v>
      </c>
      <c r="F6" s="153">
        <v>0.25</v>
      </c>
      <c r="G6" s="153">
        <v>0.175</v>
      </c>
      <c r="H6" s="153">
        <v>0.125</v>
      </c>
      <c r="I6" s="153">
        <v>0.075</v>
      </c>
      <c r="J6" s="153"/>
      <c r="K6" s="153"/>
      <c r="L6" s="154"/>
      <c r="M6" s="155">
        <f t="shared" si="1"/>
        <v>1</v>
      </c>
    </row>
    <row r="7">
      <c r="B7" s="152">
        <v>10.0</v>
      </c>
      <c r="C7" s="153">
        <v>0.05</v>
      </c>
      <c r="D7" s="153">
        <v>0.1</v>
      </c>
      <c r="E7" s="153">
        <v>0.15</v>
      </c>
      <c r="F7" s="153">
        <v>0.2</v>
      </c>
      <c r="G7" s="153">
        <v>0.2</v>
      </c>
      <c r="H7" s="153">
        <v>0.15</v>
      </c>
      <c r="I7" s="153">
        <v>0.1</v>
      </c>
      <c r="J7" s="153">
        <v>0.05</v>
      </c>
      <c r="K7" s="154"/>
      <c r="L7" s="154"/>
      <c r="M7" s="155">
        <f t="shared" si="1"/>
        <v>1</v>
      </c>
    </row>
    <row r="8">
      <c r="B8" s="152">
        <v>11.0</v>
      </c>
      <c r="C8" s="153">
        <v>0.05</v>
      </c>
      <c r="D8" s="153">
        <v>0.075</v>
      </c>
      <c r="E8" s="153">
        <v>0.125</v>
      </c>
      <c r="F8" s="153">
        <v>0.15</v>
      </c>
      <c r="G8" s="153">
        <v>0.2</v>
      </c>
      <c r="H8" s="153">
        <v>0.15</v>
      </c>
      <c r="I8" s="153">
        <v>0.125</v>
      </c>
      <c r="J8" s="153">
        <v>0.075</v>
      </c>
      <c r="K8" s="153">
        <v>0.05</v>
      </c>
      <c r="L8" s="154"/>
      <c r="M8" s="155">
        <f t="shared" si="1"/>
        <v>1</v>
      </c>
    </row>
    <row r="9">
      <c r="B9" s="152">
        <v>12.0</v>
      </c>
      <c r="C9" s="153">
        <v>0.04</v>
      </c>
      <c r="D9" s="153">
        <v>0.065</v>
      </c>
      <c r="E9" s="153">
        <v>0.1</v>
      </c>
      <c r="F9" s="153">
        <v>0.125</v>
      </c>
      <c r="G9" s="153">
        <v>0.17</v>
      </c>
      <c r="H9" s="153">
        <v>0.17</v>
      </c>
      <c r="I9" s="153">
        <v>0.125</v>
      </c>
      <c r="J9" s="153">
        <v>0.1</v>
      </c>
      <c r="K9" s="153">
        <v>0.065</v>
      </c>
      <c r="L9" s="153">
        <v>0.04</v>
      </c>
      <c r="M9" s="155">
        <f t="shared" si="1"/>
        <v>1</v>
      </c>
    </row>
    <row r="10">
      <c r="C10" s="156"/>
      <c r="D10" s="156"/>
      <c r="E10" s="156"/>
      <c r="F10" s="156"/>
      <c r="G10" s="156"/>
      <c r="H10" s="156"/>
      <c r="I10" s="156"/>
      <c r="J10" s="156"/>
      <c r="K10" s="156"/>
      <c r="L10" s="156"/>
    </row>
    <row r="12">
      <c r="B12" s="2" t="s">
        <v>205</v>
      </c>
      <c r="D12" s="38">
        <f>Assumptions!E40</f>
        <v>28737500</v>
      </c>
    </row>
    <row r="16">
      <c r="B16" s="150" t="s">
        <v>194</v>
      </c>
      <c r="C16" s="151" t="s">
        <v>195</v>
      </c>
      <c r="D16" s="151" t="s">
        <v>196</v>
      </c>
      <c r="E16" s="151" t="s">
        <v>197</v>
      </c>
      <c r="F16" s="151" t="s">
        <v>198</v>
      </c>
      <c r="G16" s="151" t="s">
        <v>199</v>
      </c>
      <c r="H16" s="151" t="s">
        <v>200</v>
      </c>
      <c r="I16" s="151" t="s">
        <v>201</v>
      </c>
      <c r="J16" s="151" t="s">
        <v>202</v>
      </c>
      <c r="K16" s="151" t="s">
        <v>203</v>
      </c>
      <c r="L16" s="151" t="s">
        <v>204</v>
      </c>
    </row>
    <row r="17">
      <c r="B17" s="152">
        <v>6.0</v>
      </c>
      <c r="C17" s="157">
        <f t="shared" ref="C17:F17" si="2">$D$12*C3</f>
        <v>5747500</v>
      </c>
      <c r="D17" s="157">
        <f t="shared" si="2"/>
        <v>8621250</v>
      </c>
      <c r="E17" s="157">
        <f t="shared" si="2"/>
        <v>8621250</v>
      </c>
      <c r="F17" s="157">
        <f t="shared" si="2"/>
        <v>5747500</v>
      </c>
      <c r="G17" s="157"/>
      <c r="H17" s="157"/>
      <c r="I17" s="157"/>
      <c r="J17" s="157"/>
      <c r="K17" s="157"/>
      <c r="L17" s="157"/>
    </row>
    <row r="18">
      <c r="B18" s="152">
        <v>7.0</v>
      </c>
      <c r="C18" s="157">
        <f t="shared" ref="C18:G18" si="3">$D$12*C4</f>
        <v>4310625</v>
      </c>
      <c r="D18" s="157">
        <f t="shared" si="3"/>
        <v>5747500</v>
      </c>
      <c r="E18" s="157">
        <f t="shared" si="3"/>
        <v>8621250</v>
      </c>
      <c r="F18" s="157">
        <f t="shared" si="3"/>
        <v>5747500</v>
      </c>
      <c r="G18" s="157">
        <f t="shared" si="3"/>
        <v>4310625</v>
      </c>
      <c r="H18" s="157"/>
      <c r="I18" s="157"/>
      <c r="J18" s="157"/>
      <c r="K18" s="157"/>
      <c r="L18" s="157"/>
    </row>
    <row r="19">
      <c r="B19" s="152">
        <v>8.0</v>
      </c>
      <c r="C19" s="157">
        <f t="shared" ref="C19:H19" si="4">$D$12*C5</f>
        <v>2873750</v>
      </c>
      <c r="D19" s="157">
        <f t="shared" si="4"/>
        <v>4310625</v>
      </c>
      <c r="E19" s="157">
        <f t="shared" si="4"/>
        <v>7184375</v>
      </c>
      <c r="F19" s="157">
        <f t="shared" si="4"/>
        <v>7184375</v>
      </c>
      <c r="G19" s="157">
        <f t="shared" si="4"/>
        <v>4310625</v>
      </c>
      <c r="H19" s="157">
        <f t="shared" si="4"/>
        <v>2873750</v>
      </c>
      <c r="I19" s="157"/>
      <c r="J19" s="157"/>
      <c r="K19" s="157"/>
      <c r="L19" s="157"/>
    </row>
    <row r="20">
      <c r="B20" s="152">
        <v>9.0</v>
      </c>
      <c r="C20" s="157">
        <f t="shared" ref="C20:I20" si="5">$D$12*C6</f>
        <v>2155312.5</v>
      </c>
      <c r="D20" s="157">
        <f t="shared" si="5"/>
        <v>3592187.5</v>
      </c>
      <c r="E20" s="157">
        <f t="shared" si="5"/>
        <v>5029062.5</v>
      </c>
      <c r="F20" s="157">
        <f t="shared" si="5"/>
        <v>7184375</v>
      </c>
      <c r="G20" s="157">
        <f t="shared" si="5"/>
        <v>5029062.5</v>
      </c>
      <c r="H20" s="157">
        <f t="shared" si="5"/>
        <v>3592187.5</v>
      </c>
      <c r="I20" s="157">
        <f t="shared" si="5"/>
        <v>2155312.5</v>
      </c>
      <c r="J20" s="157"/>
      <c r="K20" s="157"/>
      <c r="L20" s="157"/>
    </row>
    <row r="21">
      <c r="B21" s="152">
        <v>10.0</v>
      </c>
      <c r="C21" s="157">
        <f t="shared" ref="C21:J21" si="6">$D$12*C7</f>
        <v>1436875</v>
      </c>
      <c r="D21" s="157">
        <f t="shared" si="6"/>
        <v>2873750</v>
      </c>
      <c r="E21" s="157">
        <f t="shared" si="6"/>
        <v>4310625</v>
      </c>
      <c r="F21" s="157">
        <f t="shared" si="6"/>
        <v>5747500</v>
      </c>
      <c r="G21" s="157">
        <f t="shared" si="6"/>
        <v>5747500</v>
      </c>
      <c r="H21" s="157">
        <f t="shared" si="6"/>
        <v>4310625</v>
      </c>
      <c r="I21" s="157">
        <f t="shared" si="6"/>
        <v>2873750</v>
      </c>
      <c r="J21" s="157">
        <f t="shared" si="6"/>
        <v>1436875</v>
      </c>
      <c r="K21" s="157"/>
      <c r="L21" s="157"/>
    </row>
    <row r="22">
      <c r="B22" s="152">
        <v>11.0</v>
      </c>
      <c r="C22" s="157">
        <f t="shared" ref="C22:K22" si="7">$D$12*C8</f>
        <v>1436875</v>
      </c>
      <c r="D22" s="157">
        <f t="shared" si="7"/>
        <v>2155312.5</v>
      </c>
      <c r="E22" s="157">
        <f t="shared" si="7"/>
        <v>3592187.5</v>
      </c>
      <c r="F22" s="157">
        <f t="shared" si="7"/>
        <v>4310625</v>
      </c>
      <c r="G22" s="157">
        <f t="shared" si="7"/>
        <v>5747500</v>
      </c>
      <c r="H22" s="157">
        <f t="shared" si="7"/>
        <v>4310625</v>
      </c>
      <c r="I22" s="157">
        <f t="shared" si="7"/>
        <v>3592187.5</v>
      </c>
      <c r="J22" s="157">
        <f t="shared" si="7"/>
        <v>2155312.5</v>
      </c>
      <c r="K22" s="157">
        <f t="shared" si="7"/>
        <v>1436875</v>
      </c>
      <c r="L22" s="157"/>
    </row>
    <row r="23">
      <c r="B23" s="152">
        <v>12.0</v>
      </c>
      <c r="C23" s="157">
        <f t="shared" ref="C23:L23" si="8">$D$12*C9</f>
        <v>1149500</v>
      </c>
      <c r="D23" s="157">
        <f t="shared" si="8"/>
        <v>1867937.5</v>
      </c>
      <c r="E23" s="157">
        <f t="shared" si="8"/>
        <v>2873750</v>
      </c>
      <c r="F23" s="157">
        <f t="shared" si="8"/>
        <v>3592187.5</v>
      </c>
      <c r="G23" s="157">
        <f t="shared" si="8"/>
        <v>4885375</v>
      </c>
      <c r="H23" s="157">
        <f t="shared" si="8"/>
        <v>4885375</v>
      </c>
      <c r="I23" s="157">
        <f t="shared" si="8"/>
        <v>3592187.5</v>
      </c>
      <c r="J23" s="157">
        <f t="shared" si="8"/>
        <v>2873750</v>
      </c>
      <c r="K23" s="157">
        <f t="shared" si="8"/>
        <v>1867937.5</v>
      </c>
      <c r="L23" s="157">
        <f t="shared" si="8"/>
        <v>1149500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2.38"/>
    <col customWidth="1" min="3" max="3" width="14.13"/>
    <col customWidth="1" min="6" max="6" width="6.38"/>
    <col customWidth="1" min="8" max="8" width="10.88"/>
  </cols>
  <sheetData>
    <row r="2">
      <c r="B2" s="2" t="s">
        <v>206</v>
      </c>
      <c r="C2" s="2">
        <v>0.0</v>
      </c>
      <c r="F2" s="158" t="s">
        <v>67</v>
      </c>
      <c r="G2" s="159" t="s">
        <v>207</v>
      </c>
      <c r="H2" s="160" t="s">
        <v>208</v>
      </c>
    </row>
    <row r="3">
      <c r="B3" s="2" t="s">
        <v>209</v>
      </c>
      <c r="C3" s="40">
        <v>0.11</v>
      </c>
      <c r="F3" s="161">
        <v>1.0</v>
      </c>
      <c r="G3" s="162">
        <v>1.0</v>
      </c>
      <c r="H3" s="163">
        <f>C9</f>
        <v>0</v>
      </c>
    </row>
    <row r="4">
      <c r="B4" s="2" t="s">
        <v>210</v>
      </c>
      <c r="C4" s="1">
        <f>C3*C2</f>
        <v>0</v>
      </c>
      <c r="F4" s="161">
        <v>2.0</v>
      </c>
      <c r="G4" s="162">
        <v>1.0</v>
      </c>
      <c r="H4" s="163">
        <f t="shared" ref="H4:H12" si="1">H3*G4</f>
        <v>0</v>
      </c>
    </row>
    <row r="5">
      <c r="B5" s="2" t="s">
        <v>211</v>
      </c>
      <c r="C5" s="2">
        <v>0.0</v>
      </c>
      <c r="F5" s="161">
        <v>3.0</v>
      </c>
      <c r="G5" s="162">
        <v>1.0</v>
      </c>
      <c r="H5" s="163">
        <f t="shared" si="1"/>
        <v>0</v>
      </c>
    </row>
    <row r="6">
      <c r="B6" s="2" t="s">
        <v>212</v>
      </c>
      <c r="C6" s="40">
        <v>0.11</v>
      </c>
      <c r="F6" s="161">
        <v>4.0</v>
      </c>
      <c r="G6" s="162">
        <v>1.0</v>
      </c>
      <c r="H6" s="163">
        <f t="shared" si="1"/>
        <v>0</v>
      </c>
    </row>
    <row r="7">
      <c r="B7" s="2" t="s">
        <v>213</v>
      </c>
      <c r="C7" s="164">
        <f>C6*C5</f>
        <v>0</v>
      </c>
      <c r="F7" s="161">
        <v>5.0</v>
      </c>
      <c r="G7" s="162">
        <v>1.0</v>
      </c>
      <c r="H7" s="163">
        <f t="shared" si="1"/>
        <v>0</v>
      </c>
    </row>
    <row r="8">
      <c r="B8" s="2" t="s">
        <v>214</v>
      </c>
      <c r="C8" s="40">
        <v>1.15</v>
      </c>
      <c r="F8" s="161">
        <v>6.0</v>
      </c>
      <c r="G8" s="162">
        <v>1.0</v>
      </c>
      <c r="H8" s="163">
        <f t="shared" si="1"/>
        <v>0</v>
      </c>
    </row>
    <row r="9">
      <c r="B9" s="2" t="s">
        <v>215</v>
      </c>
      <c r="C9" s="1">
        <f>C4-C7*C8</f>
        <v>0</v>
      </c>
      <c r="F9" s="161">
        <v>7.0</v>
      </c>
      <c r="G9" s="162">
        <v>1.0</v>
      </c>
      <c r="H9" s="163">
        <f t="shared" si="1"/>
        <v>0</v>
      </c>
    </row>
    <row r="10">
      <c r="F10" s="161">
        <v>8.0</v>
      </c>
      <c r="G10" s="162">
        <v>1.0</v>
      </c>
      <c r="H10" s="163">
        <f t="shared" si="1"/>
        <v>0</v>
      </c>
    </row>
    <row r="11">
      <c r="F11" s="161">
        <v>9.0</v>
      </c>
      <c r="G11" s="162">
        <v>1.0</v>
      </c>
      <c r="H11" s="163">
        <f t="shared" si="1"/>
        <v>0</v>
      </c>
    </row>
    <row r="12">
      <c r="F12" s="165">
        <v>10.0</v>
      </c>
      <c r="G12" s="166">
        <v>1.0</v>
      </c>
      <c r="H12" s="167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25"/>
    <col customWidth="1" min="7" max="7" width="13.25"/>
  </cols>
  <sheetData>
    <row r="2">
      <c r="C2" s="168" t="s">
        <v>216</v>
      </c>
      <c r="D2" s="169"/>
      <c r="E2" s="169"/>
      <c r="F2" s="169"/>
      <c r="G2" s="169"/>
      <c r="H2" s="169"/>
    </row>
    <row r="3">
      <c r="C3" s="170" t="s">
        <v>67</v>
      </c>
      <c r="D3" s="171" t="s">
        <v>217</v>
      </c>
      <c r="E3" s="171" t="s">
        <v>218</v>
      </c>
      <c r="F3" s="171" t="s">
        <v>219</v>
      </c>
      <c r="G3" s="171" t="s">
        <v>220</v>
      </c>
      <c r="H3" s="172" t="s">
        <v>221</v>
      </c>
    </row>
    <row r="4">
      <c r="C4" s="173">
        <v>1.0</v>
      </c>
      <c r="D4" s="174">
        <f>Assumptions!E43</f>
        <v>21553125</v>
      </c>
      <c r="E4" s="175">
        <f>-PMT(Assumptions!$D$45,Assumptions!$D$42,Assumptions!$E$43)</f>
        <v>1646188.189</v>
      </c>
      <c r="F4" s="175">
        <f>PPMT(Assumptions!$D$45,C4,Assumptions!$D$42,Assumptions!$E$43)</f>
        <v>-406883.5015</v>
      </c>
      <c r="G4" s="175">
        <f>IPMT(Assumptions!$D$45,C4,Assumptions!$D$42,Assumptions!$E$43)</f>
        <v>-1239304.688</v>
      </c>
      <c r="H4" s="176">
        <f t="shared" ref="H4:H33" si="1">D4+F4</f>
        <v>21146241.5</v>
      </c>
    </row>
    <row r="5">
      <c r="C5" s="177">
        <v>2.0</v>
      </c>
      <c r="D5" s="178">
        <f t="shared" ref="D5:D33" si="2">H4</f>
        <v>21146241.5</v>
      </c>
      <c r="E5" s="36">
        <f>-PMT(Assumptions!$D$45,Assumptions!$D$42,Assumptions!$E$43)</f>
        <v>1646188.189</v>
      </c>
      <c r="F5" s="36">
        <f>PPMT(Assumptions!$D$45,C5,Assumptions!$D$42,Assumptions!$E$43)</f>
        <v>-430279.3028</v>
      </c>
      <c r="G5" s="36">
        <f>IPMT(Assumptions!$D$45,C5,Assumptions!$D$42,Assumptions!$E$43)</f>
        <v>-1215908.886</v>
      </c>
      <c r="H5" s="179">
        <f t="shared" si="1"/>
        <v>20715962.2</v>
      </c>
    </row>
    <row r="6">
      <c r="C6" s="177">
        <v>3.0</v>
      </c>
      <c r="D6" s="178">
        <f t="shared" si="2"/>
        <v>20715962.2</v>
      </c>
      <c r="E6" s="36">
        <f>-PMT(Assumptions!$D$45,Assumptions!$D$42,Assumptions!$E$43)</f>
        <v>1646188.189</v>
      </c>
      <c r="F6" s="36">
        <f>PPMT(Assumptions!$D$45,C6,Assumptions!$D$42,Assumptions!$E$43)</f>
        <v>-455020.3627</v>
      </c>
      <c r="G6" s="36">
        <f>IPMT(Assumptions!$D$45,C6,Assumptions!$D$42,Assumptions!$E$43)</f>
        <v>-1191167.826</v>
      </c>
      <c r="H6" s="179">
        <f t="shared" si="1"/>
        <v>20260941.83</v>
      </c>
    </row>
    <row r="7">
      <c r="C7" s="177">
        <v>4.0</v>
      </c>
      <c r="D7" s="178">
        <f t="shared" si="2"/>
        <v>20260941.83</v>
      </c>
      <c r="E7" s="36">
        <f>-PMT(Assumptions!$D$45,Assumptions!$D$42,Assumptions!$E$43)</f>
        <v>1646188.189</v>
      </c>
      <c r="F7" s="36">
        <f>PPMT(Assumptions!$D$45,C7,Assumptions!$D$42,Assumptions!$E$43)</f>
        <v>-481184.0336</v>
      </c>
      <c r="G7" s="36">
        <f>IPMT(Assumptions!$D$45,C7,Assumptions!$D$42,Assumptions!$E$43)</f>
        <v>-1165004.155</v>
      </c>
      <c r="H7" s="179">
        <f t="shared" si="1"/>
        <v>19779757.8</v>
      </c>
    </row>
    <row r="8">
      <c r="C8" s="177">
        <v>5.0</v>
      </c>
      <c r="D8" s="178">
        <f t="shared" si="2"/>
        <v>19779757.8</v>
      </c>
      <c r="E8" s="36">
        <f>-PMT(Assumptions!$D$45,Assumptions!$D$42,Assumptions!$E$43)</f>
        <v>1646188.189</v>
      </c>
      <c r="F8" s="36">
        <f>PPMT(Assumptions!$D$45,C8,Assumptions!$D$42,Assumptions!$E$43)</f>
        <v>-508852.1155</v>
      </c>
      <c r="G8" s="36">
        <f>IPMT(Assumptions!$D$45,C8,Assumptions!$D$42,Assumptions!$E$43)</f>
        <v>-1137336.073</v>
      </c>
      <c r="H8" s="179">
        <f t="shared" si="1"/>
        <v>19270905.68</v>
      </c>
    </row>
    <row r="9">
      <c r="C9" s="177">
        <v>6.0</v>
      </c>
      <c r="D9" s="178">
        <f t="shared" si="2"/>
        <v>19270905.68</v>
      </c>
      <c r="E9" s="36">
        <f>-PMT(Assumptions!$D$45,Assumptions!$D$42,Assumptions!$E$43)</f>
        <v>1646188.189</v>
      </c>
      <c r="F9" s="36">
        <f>PPMT(Assumptions!$D$45,C9,Assumptions!$D$42,Assumptions!$E$43)</f>
        <v>-538111.1122</v>
      </c>
      <c r="G9" s="36">
        <f>IPMT(Assumptions!$D$45,C9,Assumptions!$D$42,Assumptions!$E$43)</f>
        <v>-1108077.077</v>
      </c>
      <c r="H9" s="179">
        <f t="shared" si="1"/>
        <v>18732794.57</v>
      </c>
    </row>
    <row r="10">
      <c r="C10" s="177">
        <v>7.0</v>
      </c>
      <c r="D10" s="178">
        <f t="shared" si="2"/>
        <v>18732794.57</v>
      </c>
      <c r="E10" s="36">
        <f>-PMT(Assumptions!$D$45,Assumptions!$D$42,Assumptions!$E$43)</f>
        <v>1646188.189</v>
      </c>
      <c r="F10" s="36">
        <f>PPMT(Assumptions!$D$45,C10,Assumptions!$D$42,Assumptions!$E$43)</f>
        <v>-569052.5011</v>
      </c>
      <c r="G10" s="36">
        <f>IPMT(Assumptions!$D$45,C10,Assumptions!$D$42,Assumptions!$E$43)</f>
        <v>-1077135.688</v>
      </c>
      <c r="H10" s="179">
        <f t="shared" si="1"/>
        <v>18163742.07</v>
      </c>
    </row>
    <row r="11">
      <c r="C11" s="177">
        <v>8.0</v>
      </c>
      <c r="D11" s="178">
        <f t="shared" si="2"/>
        <v>18163742.07</v>
      </c>
      <c r="E11" s="36">
        <f>-PMT(Assumptions!$D$45,Assumptions!$D$42,Assumptions!$E$43)</f>
        <v>1646188.189</v>
      </c>
      <c r="F11" s="36">
        <f>PPMT(Assumptions!$D$45,C11,Assumptions!$D$42,Assumptions!$E$43)</f>
        <v>-601773.0199</v>
      </c>
      <c r="G11" s="36">
        <f>IPMT(Assumptions!$D$45,C11,Assumptions!$D$42,Assumptions!$E$43)</f>
        <v>-1044415.169</v>
      </c>
      <c r="H11" s="179">
        <f t="shared" si="1"/>
        <v>17561969.05</v>
      </c>
    </row>
    <row r="12">
      <c r="C12" s="177">
        <v>9.0</v>
      </c>
      <c r="D12" s="178">
        <f t="shared" si="2"/>
        <v>17561969.05</v>
      </c>
      <c r="E12" s="36">
        <f>-PMT(Assumptions!$D$45,Assumptions!$D$42,Assumptions!$E$43)</f>
        <v>1646188.189</v>
      </c>
      <c r="F12" s="36">
        <f>PPMT(Assumptions!$D$45,C12,Assumptions!$D$42,Assumptions!$E$43)</f>
        <v>-636374.9686</v>
      </c>
      <c r="G12" s="36">
        <f>IPMT(Assumptions!$D$45,C12,Assumptions!$D$42,Assumptions!$E$43)</f>
        <v>-1009813.22</v>
      </c>
      <c r="H12" s="179">
        <f t="shared" si="1"/>
        <v>16925594.08</v>
      </c>
    </row>
    <row r="13">
      <c r="C13" s="177">
        <v>10.0</v>
      </c>
      <c r="D13" s="178">
        <f t="shared" si="2"/>
        <v>16925594.08</v>
      </c>
      <c r="E13" s="36">
        <f>-PMT(Assumptions!$D$45,Assumptions!$D$42,Assumptions!$E$43)</f>
        <v>1646188.189</v>
      </c>
      <c r="F13" s="36">
        <f>PPMT(Assumptions!$D$45,C13,Assumptions!$D$42,Assumptions!$E$43)</f>
        <v>-672966.5293</v>
      </c>
      <c r="G13" s="36">
        <f>IPMT(Assumptions!$D$45,C13,Assumptions!$D$42,Assumptions!$E$43)</f>
        <v>-973221.6597</v>
      </c>
      <c r="H13" s="179">
        <f t="shared" si="1"/>
        <v>16252627.55</v>
      </c>
    </row>
    <row r="14">
      <c r="C14" s="177">
        <v>11.0</v>
      </c>
      <c r="D14" s="178">
        <f t="shared" si="2"/>
        <v>16252627.55</v>
      </c>
      <c r="E14" s="36">
        <f>-PMT(Assumptions!$D$45,Assumptions!$D$42,Assumptions!$E$43)</f>
        <v>1646188.189</v>
      </c>
      <c r="F14" s="36">
        <f>PPMT(Assumptions!$D$45,C14,Assumptions!$D$42,Assumptions!$E$43)</f>
        <v>-711662.1047</v>
      </c>
      <c r="G14" s="36">
        <f>IPMT(Assumptions!$D$45,C14,Assumptions!$D$42,Assumptions!$E$43)</f>
        <v>-934526.0843</v>
      </c>
      <c r="H14" s="179">
        <f t="shared" si="1"/>
        <v>15540965.45</v>
      </c>
    </row>
    <row r="15">
      <c r="C15" s="177">
        <v>12.0</v>
      </c>
      <c r="D15" s="178">
        <f t="shared" si="2"/>
        <v>15540965.45</v>
      </c>
      <c r="E15" s="36">
        <f>-PMT(Assumptions!$D$45,Assumptions!$D$42,Assumptions!$E$43)</f>
        <v>1646188.189</v>
      </c>
      <c r="F15" s="36">
        <f>PPMT(Assumptions!$D$45,C15,Assumptions!$D$42,Assumptions!$E$43)</f>
        <v>-752582.6757</v>
      </c>
      <c r="G15" s="36">
        <f>IPMT(Assumptions!$D$45,C15,Assumptions!$D$42,Assumptions!$E$43)</f>
        <v>-893605.5133</v>
      </c>
      <c r="H15" s="179">
        <f t="shared" si="1"/>
        <v>14788382.77</v>
      </c>
    </row>
    <row r="16">
      <c r="C16" s="177">
        <v>13.0</v>
      </c>
      <c r="D16" s="178">
        <f t="shared" si="2"/>
        <v>14788382.77</v>
      </c>
      <c r="E16" s="36">
        <f>-PMT(Assumptions!$D$45,Assumptions!$D$42,Assumptions!$E$43)</f>
        <v>1646188.189</v>
      </c>
      <c r="F16" s="36">
        <f>PPMT(Assumptions!$D$45,C16,Assumptions!$D$42,Assumptions!$E$43)</f>
        <v>-795856.1796</v>
      </c>
      <c r="G16" s="36">
        <f>IPMT(Assumptions!$D$45,C16,Assumptions!$D$42,Assumptions!$E$43)</f>
        <v>-850332.0094</v>
      </c>
      <c r="H16" s="179">
        <f t="shared" si="1"/>
        <v>13992526.59</v>
      </c>
    </row>
    <row r="17">
      <c r="C17" s="177">
        <v>14.0</v>
      </c>
      <c r="D17" s="178">
        <f t="shared" si="2"/>
        <v>13992526.59</v>
      </c>
      <c r="E17" s="36">
        <f>-PMT(Assumptions!$D$45,Assumptions!$D$42,Assumptions!$E$43)</f>
        <v>1646188.189</v>
      </c>
      <c r="F17" s="36">
        <f>PPMT(Assumptions!$D$45,C17,Assumptions!$D$42,Assumptions!$E$43)</f>
        <v>-841617.9099</v>
      </c>
      <c r="G17" s="36">
        <f>IPMT(Assumptions!$D$45,C17,Assumptions!$D$42,Assumptions!$E$43)</f>
        <v>-804570.2791</v>
      </c>
      <c r="H17" s="179">
        <f t="shared" si="1"/>
        <v>13150908.68</v>
      </c>
    </row>
    <row r="18">
      <c r="C18" s="177">
        <v>15.0</v>
      </c>
      <c r="D18" s="178">
        <f t="shared" si="2"/>
        <v>13150908.68</v>
      </c>
      <c r="E18" s="36">
        <f>-PMT(Assumptions!$D$45,Assumptions!$D$42,Assumptions!$E$43)</f>
        <v>1646188.189</v>
      </c>
      <c r="F18" s="36">
        <f>PPMT(Assumptions!$D$45,C18,Assumptions!$D$42,Assumptions!$E$43)</f>
        <v>-890010.9397</v>
      </c>
      <c r="G18" s="36">
        <f>IPMT(Assumptions!$D$45,C18,Assumptions!$D$42,Assumptions!$E$43)</f>
        <v>-756177.2493</v>
      </c>
      <c r="H18" s="179">
        <f t="shared" si="1"/>
        <v>12260897.74</v>
      </c>
    </row>
    <row r="19">
      <c r="C19" s="177">
        <v>16.0</v>
      </c>
      <c r="D19" s="178">
        <f t="shared" si="2"/>
        <v>12260897.74</v>
      </c>
      <c r="E19" s="36">
        <f>-PMT(Assumptions!$D$45,Assumptions!$D$42,Assumptions!$E$43)</f>
        <v>1646188.189</v>
      </c>
      <c r="F19" s="36">
        <f>PPMT(Assumptions!$D$45,C19,Assumptions!$D$42,Assumptions!$E$43)</f>
        <v>-941186.5688</v>
      </c>
      <c r="G19" s="36">
        <f>IPMT(Assumptions!$D$45,C19,Assumptions!$D$42,Assumptions!$E$43)</f>
        <v>-705001.6202</v>
      </c>
      <c r="H19" s="179">
        <f t="shared" si="1"/>
        <v>11319711.17</v>
      </c>
    </row>
    <row r="20">
      <c r="C20" s="177">
        <v>17.0</v>
      </c>
      <c r="D20" s="178">
        <f t="shared" si="2"/>
        <v>11319711.17</v>
      </c>
      <c r="E20" s="36">
        <f>-PMT(Assumptions!$D$45,Assumptions!$D$42,Assumptions!$E$43)</f>
        <v>1646188.189</v>
      </c>
      <c r="F20" s="36">
        <f>PPMT(Assumptions!$D$45,C20,Assumptions!$D$42,Assumptions!$E$43)</f>
        <v>-995304.7965</v>
      </c>
      <c r="G20" s="36">
        <f>IPMT(Assumptions!$D$45,C20,Assumptions!$D$42,Assumptions!$E$43)</f>
        <v>-650883.3925</v>
      </c>
      <c r="H20" s="179">
        <f t="shared" si="1"/>
        <v>10324406.38</v>
      </c>
    </row>
    <row r="21">
      <c r="C21" s="177">
        <v>18.0</v>
      </c>
      <c r="D21" s="178">
        <f t="shared" si="2"/>
        <v>10324406.38</v>
      </c>
      <c r="E21" s="36">
        <f>-PMT(Assumptions!$D$45,Assumptions!$D$42,Assumptions!$E$43)</f>
        <v>1646188.189</v>
      </c>
      <c r="F21" s="36">
        <f>PPMT(Assumptions!$D$45,C21,Assumptions!$D$42,Assumptions!$E$43)</f>
        <v>-1052534.822</v>
      </c>
      <c r="G21" s="36">
        <f>IPMT(Assumptions!$D$45,C21,Assumptions!$D$42,Assumptions!$E$43)</f>
        <v>-593653.3667</v>
      </c>
      <c r="H21" s="179">
        <f t="shared" si="1"/>
        <v>9271871.556</v>
      </c>
    </row>
    <row r="22">
      <c r="C22" s="177">
        <v>19.0</v>
      </c>
      <c r="D22" s="178">
        <f t="shared" si="2"/>
        <v>9271871.556</v>
      </c>
      <c r="E22" s="36">
        <f>-PMT(Assumptions!$D$45,Assumptions!$D$42,Assumptions!$E$43)</f>
        <v>1646188.189</v>
      </c>
      <c r="F22" s="36">
        <f>PPMT(Assumptions!$D$45,C22,Assumptions!$D$42,Assumptions!$E$43)</f>
        <v>-1113055.575</v>
      </c>
      <c r="G22" s="36">
        <f>IPMT(Assumptions!$D$45,C22,Assumptions!$D$42,Assumptions!$E$43)</f>
        <v>-533132.6144</v>
      </c>
      <c r="H22" s="179">
        <f t="shared" si="1"/>
        <v>8158815.981</v>
      </c>
    </row>
    <row r="23">
      <c r="C23" s="177">
        <v>20.0</v>
      </c>
      <c r="D23" s="178">
        <f t="shared" si="2"/>
        <v>8158815.981</v>
      </c>
      <c r="E23" s="36">
        <f>-PMT(Assumptions!$D$45,Assumptions!$D$42,Assumptions!$E$43)</f>
        <v>1646188.189</v>
      </c>
      <c r="F23" s="36">
        <f>PPMT(Assumptions!$D$45,C23,Assumptions!$D$42,Assumptions!$E$43)</f>
        <v>-1177056.27</v>
      </c>
      <c r="G23" s="36">
        <f>IPMT(Assumptions!$D$45,C23,Assumptions!$D$42,Assumptions!$E$43)</f>
        <v>-469131.9189</v>
      </c>
      <c r="H23" s="179">
        <f t="shared" si="1"/>
        <v>6981759.711</v>
      </c>
    </row>
    <row r="24">
      <c r="C24" s="177">
        <v>21.0</v>
      </c>
      <c r="D24" s="178">
        <f t="shared" si="2"/>
        <v>6981759.711</v>
      </c>
      <c r="E24" s="36">
        <f>-PMT(Assumptions!$D$45,Assumptions!$D$42,Assumptions!$E$43)</f>
        <v>1646188.189</v>
      </c>
      <c r="F24" s="36">
        <f>PPMT(Assumptions!$D$45,C24,Assumptions!$D$42,Assumptions!$E$43)</f>
        <v>-1244737.006</v>
      </c>
      <c r="G24" s="36">
        <f>IPMT(Assumptions!$D$45,C24,Assumptions!$D$42,Assumptions!$E$43)</f>
        <v>-401451.1834</v>
      </c>
      <c r="H24" s="179">
        <f t="shared" si="1"/>
        <v>5737022.705</v>
      </c>
    </row>
    <row r="25">
      <c r="C25" s="177">
        <v>22.0</v>
      </c>
      <c r="D25" s="178">
        <f t="shared" si="2"/>
        <v>5737022.705</v>
      </c>
      <c r="E25" s="36">
        <f>-PMT(Assumptions!$D$45,Assumptions!$D$42,Assumptions!$E$43)</f>
        <v>1646188.189</v>
      </c>
      <c r="F25" s="36">
        <f>PPMT(Assumptions!$D$45,C25,Assumptions!$D$42,Assumptions!$E$43)</f>
        <v>-1316309.383</v>
      </c>
      <c r="G25" s="36">
        <f>IPMT(Assumptions!$D$45,C25,Assumptions!$D$42,Assumptions!$E$43)</f>
        <v>-329878.8056</v>
      </c>
      <c r="H25" s="179">
        <f t="shared" si="1"/>
        <v>4420713.322</v>
      </c>
    </row>
    <row r="26">
      <c r="C26" s="177">
        <v>23.0</v>
      </c>
      <c r="D26" s="178">
        <f t="shared" si="2"/>
        <v>4420713.322</v>
      </c>
      <c r="E26" s="36">
        <f>-PMT(Assumptions!$D$45,Assumptions!$D$42,Assumptions!$E$43)</f>
        <v>1646188.189</v>
      </c>
      <c r="F26" s="36">
        <f>PPMT(Assumptions!$D$45,C26,Assumptions!$D$42,Assumptions!$E$43)</f>
        <v>-1391997.173</v>
      </c>
      <c r="G26" s="36">
        <f>IPMT(Assumptions!$D$45,C26,Assumptions!$D$42,Assumptions!$E$43)</f>
        <v>-254191.016</v>
      </c>
      <c r="H26" s="179">
        <f t="shared" si="1"/>
        <v>3028716.149</v>
      </c>
    </row>
    <row r="27">
      <c r="C27" s="177">
        <v>24.0</v>
      </c>
      <c r="D27" s="178">
        <f t="shared" si="2"/>
        <v>3028716.149</v>
      </c>
      <c r="E27" s="36">
        <f>-PMT(Assumptions!$D$45,Assumptions!$D$42,Assumptions!$E$43)</f>
        <v>1646188.189</v>
      </c>
      <c r="F27" s="36">
        <f>PPMT(Assumptions!$D$45,C27,Assumptions!$D$42,Assumptions!$E$43)</f>
        <v>-1472037.01</v>
      </c>
      <c r="G27" s="36">
        <f>IPMT(Assumptions!$D$45,C27,Assumptions!$D$42,Assumptions!$E$43)</f>
        <v>-174151.1786</v>
      </c>
      <c r="H27" s="179">
        <f t="shared" si="1"/>
        <v>1556679.139</v>
      </c>
    </row>
    <row r="28">
      <c r="C28" s="177">
        <v>25.0</v>
      </c>
      <c r="D28" s="178">
        <f t="shared" si="2"/>
        <v>1556679.139</v>
      </c>
      <c r="E28" s="36">
        <f>-PMT(Assumptions!$D$45,Assumptions!$D$42,Assumptions!$E$43)</f>
        <v>1646188.189</v>
      </c>
      <c r="F28" s="36">
        <f>PPMT(Assumptions!$D$45,C28,Assumptions!$D$42,Assumptions!$E$43)</f>
        <v>-1556679.139</v>
      </c>
      <c r="G28" s="36">
        <f>IPMT(Assumptions!$D$45,C28,Assumptions!$D$42,Assumptions!$E$43)</f>
        <v>-89509.05047</v>
      </c>
      <c r="H28" s="179">
        <f t="shared" si="1"/>
        <v>0.0000000346917659</v>
      </c>
    </row>
    <row r="29">
      <c r="C29" s="177">
        <v>26.0</v>
      </c>
      <c r="D29" s="178">
        <f t="shared" si="2"/>
        <v>0.0000000346917659</v>
      </c>
      <c r="E29" s="36">
        <f>-PMT(Assumptions!$D$45,Assumptions!$D$42,Assumptions!$E$43)</f>
        <v>1646188.189</v>
      </c>
      <c r="F29" s="36" t="str">
        <f>PPMT(Assumptions!$D$45,C29,Assumptions!$D$42,Assumptions!$E$43)</f>
        <v>#NUM!</v>
      </c>
      <c r="G29" s="36" t="str">
        <f>IPMT(Assumptions!$D$45,C29,Assumptions!$D$42,Assumptions!$E$43)</f>
        <v>#NUM!</v>
      </c>
      <c r="H29" s="180" t="str">
        <f t="shared" si="1"/>
        <v>#NUM!</v>
      </c>
    </row>
    <row r="30">
      <c r="C30" s="177">
        <v>27.0</v>
      </c>
      <c r="D30" s="1" t="str">
        <f t="shared" si="2"/>
        <v>#NUM!</v>
      </c>
      <c r="E30" s="36">
        <f>-PMT(Assumptions!$D$45,Assumptions!$D$42,Assumptions!$E$43)</f>
        <v>1646188.189</v>
      </c>
      <c r="F30" s="36" t="str">
        <f>PPMT(Assumptions!$D$45,C30,Assumptions!$D$42,Assumptions!$E$43)</f>
        <v>#NUM!</v>
      </c>
      <c r="G30" s="36" t="str">
        <f>IPMT(Assumptions!$D$45,C30,Assumptions!$D$42,Assumptions!$E$43)</f>
        <v>#NUM!</v>
      </c>
      <c r="H30" s="180" t="str">
        <f t="shared" si="1"/>
        <v>#NUM!</v>
      </c>
    </row>
    <row r="31">
      <c r="C31" s="177">
        <v>28.0</v>
      </c>
      <c r="D31" s="1" t="str">
        <f t="shared" si="2"/>
        <v>#NUM!</v>
      </c>
      <c r="E31" s="36">
        <f>-PMT(Assumptions!$D$45,Assumptions!$D$42,Assumptions!$E$43)</f>
        <v>1646188.189</v>
      </c>
      <c r="F31" s="36" t="str">
        <f>PPMT(Assumptions!$D$45,C31,Assumptions!$D$42,Assumptions!$E$43)</f>
        <v>#NUM!</v>
      </c>
      <c r="G31" s="36" t="str">
        <f>IPMT(Assumptions!$D$45,C31,Assumptions!$D$42,Assumptions!$E$43)</f>
        <v>#NUM!</v>
      </c>
      <c r="H31" s="180" t="str">
        <f t="shared" si="1"/>
        <v>#NUM!</v>
      </c>
    </row>
    <row r="32">
      <c r="C32" s="177">
        <v>29.0</v>
      </c>
      <c r="D32" s="1" t="str">
        <f t="shared" si="2"/>
        <v>#NUM!</v>
      </c>
      <c r="E32" s="36">
        <f>-PMT(Assumptions!$D$45,Assumptions!$D$42,Assumptions!$E$43)</f>
        <v>1646188.189</v>
      </c>
      <c r="F32" s="36" t="str">
        <f>PPMT(Assumptions!$D$45,C32,Assumptions!$D$42,Assumptions!$E$43)</f>
        <v>#NUM!</v>
      </c>
      <c r="G32" s="36" t="str">
        <f>IPMT(Assumptions!$D$45,C32,Assumptions!$D$42,Assumptions!$E$43)</f>
        <v>#NUM!</v>
      </c>
      <c r="H32" s="180" t="str">
        <f t="shared" si="1"/>
        <v>#NUM!</v>
      </c>
    </row>
    <row r="33">
      <c r="C33" s="181">
        <v>30.0</v>
      </c>
      <c r="D33" s="182" t="str">
        <f t="shared" si="2"/>
        <v>#NUM!</v>
      </c>
      <c r="E33" s="183">
        <f>-PMT(Assumptions!$D$45,Assumptions!$D$42,Assumptions!$E$43)</f>
        <v>1646188.189</v>
      </c>
      <c r="F33" s="183" t="str">
        <f>PPMT(Assumptions!$D$45,C33,Assumptions!$D$42,Assumptions!$E$43)</f>
        <v>#NUM!</v>
      </c>
      <c r="G33" s="183" t="str">
        <f>IPMT(Assumptions!$D$45,C33,Assumptions!$D$42,Assumptions!$E$43)</f>
        <v>#NUM!</v>
      </c>
      <c r="H33" s="184" t="str">
        <f t="shared" si="1"/>
        <v>#NUM!</v>
      </c>
    </row>
  </sheetData>
  <mergeCells count="1">
    <mergeCell ref="C2:H2"/>
  </mergeCells>
  <drawing r:id="rId1"/>
</worksheet>
</file>