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mc:AlternateContent xmlns:mc="http://schemas.openxmlformats.org/markup-compatibility/2006">
    <mc:Choice Requires="x15">
      <x15ac:absPath xmlns:x15ac="http://schemas.microsoft.com/office/spreadsheetml/2010/11/ac" url="https://d.docs.live.net/aed1849de753a6f6/Documents/My Files/School Work/NYU/Fall 23/Valuation and Feasibility/"/>
    </mc:Choice>
  </mc:AlternateContent>
  <xr:revisionPtr revIDLastSave="1256" documentId="8_{8E050DE9-4AF7-478B-8D61-BA636DA94C6C}" xr6:coauthVersionLast="47" xr6:coauthVersionMax="47" xr10:uidLastSave="{A6E855D1-40CA-4A82-B740-C56CA0FD6794}"/>
  <bookViews>
    <workbookView xWindow="25695" yWindow="0" windowWidth="26010" windowHeight="20985" tabRatio="772" activeTab="5" xr2:uid="{00000000-000D-0000-FFFF-FFFF00000000}"/>
  </bookViews>
  <sheets>
    <sheet name="Rents" sheetId="19" r:id="rId1"/>
    <sheet name="Rents - Inputted" sheetId="21" r:id="rId2"/>
    <sheet name="OpEx" sheetId="17" r:id="rId3"/>
    <sheet name="Sales" sheetId="18" r:id="rId4"/>
    <sheet name="YOC" sheetId="26" r:id="rId5"/>
    <sheet name="Proforma" sheetId="28" r:id="rId6"/>
  </sheets>
  <definedNames>
    <definedName name="_xlnm.Print_Area" localSheetId="0">Rents!$A$1:$U$78</definedName>
    <definedName name="_xlnm.Print_Area" localSheetId="3">Sales!$A$1:$M$61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4" i="28" l="1"/>
  <c r="G27" i="28"/>
  <c r="G26" i="28"/>
  <c r="G21" i="28"/>
  <c r="E7" i="26"/>
  <c r="E6" i="26"/>
  <c r="F49" i="28"/>
  <c r="E49" i="28"/>
  <c r="F33" i="28"/>
  <c r="F36" i="28" s="1"/>
  <c r="E33" i="28"/>
  <c r="E36" i="28" s="1"/>
  <c r="C18" i="28"/>
  <c r="C19" i="28"/>
  <c r="M19" i="28" s="1"/>
  <c r="C15" i="28"/>
  <c r="H6" i="26"/>
  <c r="H7" i="26"/>
  <c r="H8" i="26"/>
  <c r="H9" i="26"/>
  <c r="H10" i="26"/>
  <c r="H5" i="26"/>
  <c r="E5" i="26"/>
  <c r="E8" i="26"/>
  <c r="E2" i="28"/>
  <c r="F2" i="28" s="1"/>
  <c r="G2" i="28" s="1"/>
  <c r="H2" i="28" s="1"/>
  <c r="I2" i="28" s="1"/>
  <c r="J2" i="28" s="1"/>
  <c r="K2" i="28" s="1"/>
  <c r="L2" i="28" s="1"/>
  <c r="M2" i="28" s="1"/>
  <c r="N2" i="28" s="1"/>
  <c r="O2" i="28" s="1"/>
  <c r="F36" i="26"/>
  <c r="S7" i="26"/>
  <c r="T7" i="26"/>
  <c r="U7" i="26"/>
  <c r="V7" i="26"/>
  <c r="W7" i="26"/>
  <c r="X7" i="26"/>
  <c r="Y7" i="26"/>
  <c r="Z7" i="26"/>
  <c r="AA7" i="26"/>
  <c r="R7" i="26"/>
  <c r="E20" i="26"/>
  <c r="Q6" i="26" s="1"/>
  <c r="R6" i="26" s="1"/>
  <c r="S6" i="26" l="1"/>
  <c r="T6" i="26" s="1"/>
  <c r="U6" i="26" s="1"/>
  <c r="V6" i="26" s="1"/>
  <c r="W6" i="26" s="1"/>
  <c r="X6" i="26" s="1"/>
  <c r="Y6" i="26" s="1"/>
  <c r="Z6" i="26" s="1"/>
  <c r="J19" i="28"/>
  <c r="L19" i="28"/>
  <c r="M14" i="28" s="1"/>
  <c r="K19" i="28"/>
  <c r="I19" i="28"/>
  <c r="G19" i="28"/>
  <c r="H19" i="28"/>
  <c r="O19" i="28"/>
  <c r="N19" i="28"/>
  <c r="N14" i="28" s="1"/>
  <c r="C15" i="26"/>
  <c r="C11" i="26"/>
  <c r="F29" i="26" s="1"/>
  <c r="F33" i="26" s="1"/>
  <c r="G10" i="28"/>
  <c r="H10" i="28" s="1"/>
  <c r="I10" i="28" s="1"/>
  <c r="J10" i="28" s="1"/>
  <c r="K10" i="28" s="1"/>
  <c r="L10" i="28" s="1"/>
  <c r="M10" i="28" s="1"/>
  <c r="N10" i="28" s="1"/>
  <c r="O10" i="28" s="1"/>
  <c r="K7" i="26" s="1"/>
  <c r="L7" i="26" s="1"/>
  <c r="G11" i="28"/>
  <c r="H11" i="28" s="1"/>
  <c r="I11" i="28" s="1"/>
  <c r="J11" i="28" s="1"/>
  <c r="K11" i="28" s="1"/>
  <c r="L11" i="28" s="1"/>
  <c r="M11" i="28" s="1"/>
  <c r="N11" i="28" s="1"/>
  <c r="O11" i="28" s="1"/>
  <c r="K8" i="26" s="1"/>
  <c r="L8" i="26" s="1"/>
  <c r="G12" i="28"/>
  <c r="H12" i="28" s="1"/>
  <c r="I12" i="28" s="1"/>
  <c r="J12" i="28" s="1"/>
  <c r="K12" i="28" s="1"/>
  <c r="L12" i="28" s="1"/>
  <c r="M12" i="28" s="1"/>
  <c r="N12" i="28" s="1"/>
  <c r="O12" i="28" s="1"/>
  <c r="K9" i="26" s="1"/>
  <c r="L9" i="26" s="1"/>
  <c r="G13" i="28"/>
  <c r="H13" i="28" s="1"/>
  <c r="I13" i="28" s="1"/>
  <c r="J13" i="28" s="1"/>
  <c r="K13" i="28" s="1"/>
  <c r="L13" i="28" s="1"/>
  <c r="M13" i="28" s="1"/>
  <c r="N13" i="28" s="1"/>
  <c r="O13" i="28" s="1"/>
  <c r="K10" i="26" s="1"/>
  <c r="L10" i="26" s="1"/>
  <c r="E9" i="26"/>
  <c r="E10" i="26"/>
  <c r="G9" i="28"/>
  <c r="H9" i="28" s="1"/>
  <c r="I9" i="28" s="1"/>
  <c r="J9" i="28" s="1"/>
  <c r="K9" i="28" s="1"/>
  <c r="L9" i="28" s="1"/>
  <c r="M9" i="28" s="1"/>
  <c r="N9" i="28" s="1"/>
  <c r="O9" i="28" s="1"/>
  <c r="K6" i="26" s="1"/>
  <c r="L6" i="26" s="1"/>
  <c r="G8" i="28"/>
  <c r="H20" i="26" l="1"/>
  <c r="E15" i="26"/>
  <c r="F15" i="26" s="1"/>
  <c r="AA6" i="26"/>
  <c r="K20" i="26"/>
  <c r="K14" i="28"/>
  <c r="I14" i="28"/>
  <c r="H14" i="28"/>
  <c r="O14" i="28"/>
  <c r="G15" i="28"/>
  <c r="G16" i="28" s="1"/>
  <c r="H8" i="28"/>
  <c r="J14" i="28"/>
  <c r="L14" i="28"/>
  <c r="H12" i="26"/>
  <c r="I12" i="26" s="1"/>
  <c r="H15" i="26"/>
  <c r="F28" i="26"/>
  <c r="E12" i="26"/>
  <c r="F12" i="26" s="1"/>
  <c r="I15" i="26" l="1"/>
  <c r="C17" i="28"/>
  <c r="G18" i="28"/>
  <c r="H15" i="28"/>
  <c r="H16" i="28" s="1"/>
  <c r="I8" i="28"/>
  <c r="H13" i="26"/>
  <c r="I13" i="26" s="1"/>
  <c r="E32" i="26"/>
  <c r="E31" i="26"/>
  <c r="E30" i="26"/>
  <c r="E14" i="26"/>
  <c r="F14" i="26" s="1"/>
  <c r="E33" i="26" l="1"/>
  <c r="M17" i="28"/>
  <c r="O17" i="28"/>
  <c r="K15" i="26" s="1"/>
  <c r="L15" i="26" s="1"/>
  <c r="K17" i="28"/>
  <c r="H17" i="28"/>
  <c r="J17" i="28"/>
  <c r="G17" i="28"/>
  <c r="G20" i="28" s="1"/>
  <c r="I17" i="28"/>
  <c r="N17" i="28"/>
  <c r="L17" i="28"/>
  <c r="E17" i="26"/>
  <c r="F17" i="26" s="1"/>
  <c r="H14" i="26"/>
  <c r="H16" i="26" s="1"/>
  <c r="I16" i="26" s="1"/>
  <c r="J8" i="28"/>
  <c r="I15" i="28"/>
  <c r="E16" i="26"/>
  <c r="F16" i="26" s="1"/>
  <c r="G33" i="28" l="1"/>
  <c r="G36" i="28" s="1"/>
  <c r="G49" i="28"/>
  <c r="D47" i="28"/>
  <c r="E37" i="26"/>
  <c r="E36" i="26"/>
  <c r="E38" i="26" s="1"/>
  <c r="D32" i="28"/>
  <c r="D36" i="28" s="1"/>
  <c r="D41" i="28" s="1"/>
  <c r="I14" i="26"/>
  <c r="H17" i="26"/>
  <c r="I17" i="26" s="1"/>
  <c r="K8" i="28"/>
  <c r="J15" i="28"/>
  <c r="E18" i="26"/>
  <c r="E21" i="26" s="1"/>
  <c r="J21" i="28" l="1"/>
  <c r="J50" i="28" s="1"/>
  <c r="H21" i="28"/>
  <c r="H50" i="28" s="1"/>
  <c r="L21" i="28"/>
  <c r="L50" i="28" s="1"/>
  <c r="N21" i="28"/>
  <c r="N50" i="28" s="1"/>
  <c r="D48" i="28"/>
  <c r="N53" i="28" s="1"/>
  <c r="M21" i="28"/>
  <c r="M50" i="28" s="1"/>
  <c r="O21" i="28"/>
  <c r="I21" i="28"/>
  <c r="I50" i="28" s="1"/>
  <c r="K21" i="28"/>
  <c r="K50" i="28" s="1"/>
  <c r="H18" i="26"/>
  <c r="H21" i="26" s="1"/>
  <c r="L8" i="28"/>
  <c r="K15" i="28"/>
  <c r="F18" i="26"/>
  <c r="F21" i="26"/>
  <c r="I21" i="26" l="1"/>
  <c r="H24" i="26"/>
  <c r="E50" i="28"/>
  <c r="E54" i="28" s="1"/>
  <c r="G50" i="28"/>
  <c r="G54" i="28" s="1"/>
  <c r="D50" i="28"/>
  <c r="D59" i="28" s="1"/>
  <c r="F50" i="28"/>
  <c r="F54" i="28" s="1"/>
  <c r="G22" i="28"/>
  <c r="I18" i="26"/>
  <c r="M8" i="28"/>
  <c r="L15" i="28"/>
  <c r="H25" i="26" l="1"/>
  <c r="N8" i="28"/>
  <c r="M15" i="28"/>
  <c r="O8" i="28" l="1"/>
  <c r="N15" i="28"/>
  <c r="O15" i="28" l="1"/>
  <c r="K5" i="26"/>
  <c r="R7" i="18"/>
  <c r="R6" i="18"/>
  <c r="R5" i="18"/>
  <c r="R4" i="18"/>
  <c r="Q4" i="18"/>
  <c r="Q3" i="18"/>
  <c r="R3" i="18" s="1"/>
  <c r="L13" i="21"/>
  <c r="M13" i="21"/>
  <c r="M12" i="21"/>
  <c r="M11" i="21"/>
  <c r="M10" i="21"/>
  <c r="M9" i="21"/>
  <c r="M8" i="21"/>
  <c r="M7" i="21"/>
  <c r="M6" i="21"/>
  <c r="K13" i="21"/>
  <c r="K12" i="21"/>
  <c r="K11" i="21"/>
  <c r="K10" i="21"/>
  <c r="K9" i="21"/>
  <c r="K8" i="21"/>
  <c r="K7" i="21"/>
  <c r="K6" i="21"/>
  <c r="L6" i="21"/>
  <c r="L7" i="21"/>
  <c r="L8" i="21"/>
  <c r="L9" i="21"/>
  <c r="L10" i="21"/>
  <c r="L11" i="21"/>
  <c r="L12" i="21"/>
  <c r="G57" i="18"/>
  <c r="G58" i="18"/>
  <c r="G59" i="18"/>
  <c r="G60" i="18"/>
  <c r="C59" i="18"/>
  <c r="O78" i="18"/>
  <c r="L78" i="18"/>
  <c r="K78" i="18"/>
  <c r="H68" i="18"/>
  <c r="D60" i="18"/>
  <c r="C60" i="18"/>
  <c r="D59" i="18"/>
  <c r="D58" i="18"/>
  <c r="C58" i="18"/>
  <c r="D57" i="18"/>
  <c r="C57" i="18"/>
  <c r="I51" i="18"/>
  <c r="H51" i="18"/>
  <c r="I46" i="18"/>
  <c r="H46" i="18"/>
  <c r="I41" i="18"/>
  <c r="H41" i="18"/>
  <c r="I36" i="18"/>
  <c r="H36" i="18"/>
  <c r="L31" i="18"/>
  <c r="K31" i="18"/>
  <c r="K59" i="18" s="1"/>
  <c r="I31" i="18"/>
  <c r="H31" i="18"/>
  <c r="I26" i="18"/>
  <c r="H26" i="18"/>
  <c r="L19" i="18"/>
  <c r="I19" i="18"/>
  <c r="H19" i="18"/>
  <c r="H14" i="18"/>
  <c r="I9" i="18"/>
  <c r="H9" i="18"/>
  <c r="A8" i="18"/>
  <c r="H4" i="18"/>
  <c r="E46" i="17"/>
  <c r="F46" i="17" s="1"/>
  <c r="B46" i="17"/>
  <c r="E43" i="17"/>
  <c r="B43" i="17"/>
  <c r="E38" i="17"/>
  <c r="B38" i="17"/>
  <c r="B29" i="17"/>
  <c r="B17" i="17"/>
  <c r="B10" i="17"/>
  <c r="B8" i="17"/>
  <c r="L5" i="26" l="1"/>
  <c r="K12" i="26"/>
  <c r="K13" i="26" s="1"/>
  <c r="J51" i="18"/>
  <c r="J41" i="18"/>
  <c r="J9" i="18"/>
  <c r="H59" i="18"/>
  <c r="J31" i="18"/>
  <c r="J46" i="18"/>
  <c r="M78" i="18"/>
  <c r="I60" i="18"/>
  <c r="I59" i="18"/>
  <c r="J26" i="18"/>
  <c r="I57" i="18"/>
  <c r="K58" i="18"/>
  <c r="K60" i="18"/>
  <c r="A13" i="18"/>
  <c r="A18" i="18" s="1"/>
  <c r="H58" i="18"/>
  <c r="H60" i="18"/>
  <c r="J19" i="18"/>
  <c r="K57" i="18"/>
  <c r="I58" i="18"/>
  <c r="H57" i="18"/>
  <c r="C24" i="17"/>
  <c r="F24" i="17" s="1"/>
  <c r="C40" i="17"/>
  <c r="C27" i="17"/>
  <c r="C33" i="17"/>
  <c r="C20" i="17"/>
  <c r="C17" i="17"/>
  <c r="C8" i="17"/>
  <c r="F8" i="17" s="1"/>
  <c r="C10" i="17"/>
  <c r="F10" i="17" s="1"/>
  <c r="C45" i="17"/>
  <c r="C35" i="17"/>
  <c r="C31" i="17"/>
  <c r="C22" i="17"/>
  <c r="C16" i="17"/>
  <c r="F16" i="17" s="1"/>
  <c r="C42" i="17"/>
  <c r="C32" i="17"/>
  <c r="C25" i="17"/>
  <c r="C21" i="17"/>
  <c r="F21" i="17" s="1"/>
  <c r="C15" i="17"/>
  <c r="F15" i="17" s="1"/>
  <c r="C14" i="17"/>
  <c r="C12" i="17"/>
  <c r="C9" i="17"/>
  <c r="F9" i="17" s="1"/>
  <c r="C29" i="17"/>
  <c r="C36" i="17"/>
  <c r="C38" i="17"/>
  <c r="C19" i="17"/>
  <c r="C23" i="17"/>
  <c r="F23" i="17" s="1"/>
  <c r="C26" i="17"/>
  <c r="F26" i="17" s="1"/>
  <c r="C34" i="17"/>
  <c r="C43" i="17"/>
  <c r="B48" i="17"/>
  <c r="C28" i="17"/>
  <c r="F28" i="17" s="1"/>
  <c r="C37" i="17"/>
  <c r="C41" i="17"/>
  <c r="C46" i="17"/>
  <c r="L12" i="26" l="1"/>
  <c r="L13" i="26"/>
  <c r="K14" i="26"/>
  <c r="C48" i="17"/>
  <c r="J60" i="18"/>
  <c r="J59" i="18"/>
  <c r="J57" i="18"/>
  <c r="A25" i="18"/>
  <c r="A30" i="18" s="1"/>
  <c r="J58" i="18"/>
  <c r="E28" i="17"/>
  <c r="F42" i="17"/>
  <c r="F32" i="17"/>
  <c r="F14" i="17"/>
  <c r="E12" i="17"/>
  <c r="F36" i="17"/>
  <c r="F33" i="17"/>
  <c r="F27" i="17"/>
  <c r="F34" i="17"/>
  <c r="F40" i="17"/>
  <c r="F35" i="17"/>
  <c r="F31" i="17"/>
  <c r="F43" i="17"/>
  <c r="F41" i="17"/>
  <c r="F37" i="17"/>
  <c r="E26" i="17"/>
  <c r="E9" i="17"/>
  <c r="E10" i="17" s="1"/>
  <c r="E15" i="17"/>
  <c r="E24" i="17"/>
  <c r="B5" i="17"/>
  <c r="E5" i="17" s="1"/>
  <c r="E21" i="17"/>
  <c r="E16" i="17"/>
  <c r="F38" i="17"/>
  <c r="E8" i="17"/>
  <c r="K17" i="26" l="1"/>
  <c r="L17" i="26" s="1"/>
  <c r="K16" i="26"/>
  <c r="L16" i="26" s="1"/>
  <c r="L14" i="26"/>
  <c r="A35" i="18"/>
  <c r="E17" i="17"/>
  <c r="F17" i="17" s="1"/>
  <c r="E29" i="17"/>
  <c r="K18" i="26" l="1"/>
  <c r="K21" i="26" s="1"/>
  <c r="A40" i="18"/>
  <c r="A45" i="18" s="1"/>
  <c r="F29" i="17"/>
  <c r="E48" i="17"/>
  <c r="F48" i="17" s="1"/>
  <c r="N34" i="28" l="1"/>
  <c r="L18" i="26"/>
  <c r="A50" i="18"/>
  <c r="A77" i="18" s="1"/>
  <c r="L21" i="26" l="1"/>
  <c r="A67" i="18"/>
  <c r="N51" i="28" l="1"/>
  <c r="N35" i="28"/>
  <c r="N52" i="28" s="1"/>
  <c r="L16" i="28" l="1"/>
  <c r="K16" i="28"/>
  <c r="N16" i="28"/>
  <c r="M16" i="28"/>
  <c r="O16" i="28"/>
  <c r="O18" i="28" s="1"/>
  <c r="J16" i="28"/>
  <c r="J18" i="28" s="1"/>
  <c r="H18" i="28"/>
  <c r="H20" i="28" s="1"/>
  <c r="I16" i="28"/>
  <c r="H49" i="28" l="1"/>
  <c r="H54" i="28" s="1"/>
  <c r="H26" i="28"/>
  <c r="H22" i="28"/>
  <c r="H27" i="28" s="1"/>
  <c r="H33" i="28"/>
  <c r="H36" i="28" s="1"/>
  <c r="O20" i="28"/>
  <c r="O26" i="28" s="1"/>
  <c r="N18" i="28"/>
  <c r="N20" i="28" s="1"/>
  <c r="N33" i="28" s="1"/>
  <c r="L18" i="28"/>
  <c r="L20" i="28" s="1"/>
  <c r="I18" i="28"/>
  <c r="I20" i="28" s="1"/>
  <c r="J20" i="28"/>
  <c r="M18" i="28"/>
  <c r="M20" i="28" s="1"/>
  <c r="K18" i="28"/>
  <c r="K20" i="28" s="1"/>
  <c r="I49" i="28" l="1"/>
  <c r="I54" i="28" s="1"/>
  <c r="I26" i="28"/>
  <c r="N49" i="28"/>
  <c r="N54" i="28" s="1"/>
  <c r="N26" i="28"/>
  <c r="K49" i="28"/>
  <c r="K54" i="28" s="1"/>
  <c r="K26" i="28"/>
  <c r="M49" i="28"/>
  <c r="M54" i="28" s="1"/>
  <c r="M26" i="28"/>
  <c r="L49" i="28"/>
  <c r="L54" i="28" s="1"/>
  <c r="L26" i="28"/>
  <c r="J49" i="28"/>
  <c r="J54" i="28" s="1"/>
  <c r="J26" i="28"/>
  <c r="I22" i="28"/>
  <c r="I27" i="28" s="1"/>
  <c r="I33" i="28"/>
  <c r="I36" i="28" s="1"/>
  <c r="L22" i="28"/>
  <c r="L27" i="28" s="1"/>
  <c r="L33" i="28"/>
  <c r="L36" i="28" s="1"/>
  <c r="M22" i="28"/>
  <c r="M27" i="28" s="1"/>
  <c r="M33" i="28"/>
  <c r="M36" i="28" s="1"/>
  <c r="O22" i="28"/>
  <c r="O27" i="28" s="1"/>
  <c r="J22" i="28"/>
  <c r="J27" i="28" s="1"/>
  <c r="J33" i="28"/>
  <c r="J36" i="28" s="1"/>
  <c r="N22" i="28"/>
  <c r="N27" i="28" s="1"/>
  <c r="N36" i="28"/>
  <c r="K22" i="28"/>
  <c r="K27" i="28" s="1"/>
  <c r="K33" i="28"/>
  <c r="K36" i="28" s="1"/>
  <c r="D56" i="28" l="1"/>
  <c r="D40" i="28"/>
  <c r="D58" i="28"/>
  <c r="D57" i="28"/>
  <c r="D60" i="28"/>
  <c r="D38" i="28"/>
  <c r="D42" i="28"/>
  <c r="D43" i="28" s="1"/>
  <c r="D39" i="28"/>
  <c r="D61" i="28" l="1"/>
</calcChain>
</file>

<file path=xl/sharedStrings.xml><?xml version="1.0" encoding="utf-8"?>
<sst xmlns="http://schemas.openxmlformats.org/spreadsheetml/2006/main" count="544" uniqueCount="256">
  <si>
    <t>Management Fees</t>
  </si>
  <si>
    <t>Real Estate Taxes</t>
  </si>
  <si>
    <t>Total $</t>
  </si>
  <si>
    <t>Location</t>
  </si>
  <si>
    <t>N/A</t>
  </si>
  <si>
    <t>Year</t>
  </si>
  <si>
    <t>Total</t>
  </si>
  <si>
    <t>444 Broadway</t>
  </si>
  <si>
    <t>623 Broadway</t>
  </si>
  <si>
    <t>PSF</t>
  </si>
  <si>
    <t>$ PSF</t>
  </si>
  <si>
    <t>Sq. Ft. (actual, per lot size)</t>
  </si>
  <si>
    <t>Stories</t>
  </si>
  <si>
    <t>Property Insurance</t>
  </si>
  <si>
    <t>Total Insurance</t>
  </si>
  <si>
    <t>Electric</t>
  </si>
  <si>
    <t>Electric Meter Reading</t>
  </si>
  <si>
    <t>Oil</t>
  </si>
  <si>
    <t>Water &amp; Sewer</t>
  </si>
  <si>
    <t>Total Utilities</t>
  </si>
  <si>
    <t>Electrical repairs</t>
  </si>
  <si>
    <t>Fire Life Safety</t>
  </si>
  <si>
    <t>Boiler</t>
  </si>
  <si>
    <t>Pest Control</t>
  </si>
  <si>
    <t>Intercom/Locks/Keys</t>
  </si>
  <si>
    <t>Building Repairs</t>
  </si>
  <si>
    <t>HVAC</t>
  </si>
  <si>
    <t>Elevator Maintenance</t>
  </si>
  <si>
    <t>Elevator Consultant</t>
  </si>
  <si>
    <t>R &amp; M - Supplies</t>
  </si>
  <si>
    <t>Total Repairs &amp; Maintenance</t>
  </si>
  <si>
    <t>Office Supplies</t>
  </si>
  <si>
    <t>Telephone</t>
  </si>
  <si>
    <t>Postage, Fed Ex, Etc</t>
  </si>
  <si>
    <t>Dues &amp; Fees</t>
  </si>
  <si>
    <t>Gratuities</t>
  </si>
  <si>
    <t>Computer Software</t>
  </si>
  <si>
    <t>Filing Fees</t>
  </si>
  <si>
    <t>Total General Expenses</t>
  </si>
  <si>
    <t>Tax Certiorari</t>
  </si>
  <si>
    <t>Accounting Fees</t>
  </si>
  <si>
    <t>Insurance Consultant</t>
  </si>
  <si>
    <t>Total Professional Fees</t>
  </si>
  <si>
    <t>Superintendent</t>
  </si>
  <si>
    <t>Total Independent Contractors</t>
  </si>
  <si>
    <t>Operating Expense Comps</t>
  </si>
  <si>
    <t>Physical Data</t>
  </si>
  <si>
    <t>Sale Data</t>
  </si>
  <si>
    <t>Financial Data</t>
  </si>
  <si>
    <t>Property Name</t>
  </si>
  <si>
    <t>Net Rentable</t>
  </si>
  <si>
    <t>Sale</t>
  </si>
  <si>
    <t>Grantor/</t>
  </si>
  <si>
    <t>Occupancy</t>
  </si>
  <si>
    <t>No.</t>
  </si>
  <si>
    <t>Area (SF)</t>
  </si>
  <si>
    <t>Built</t>
  </si>
  <si>
    <t>Date</t>
  </si>
  <si>
    <t>Grantee</t>
  </si>
  <si>
    <t>Price</t>
  </si>
  <si>
    <t>Price/NRA</t>
  </si>
  <si>
    <t>NOI/SF</t>
  </si>
  <si>
    <t>OAR</t>
  </si>
  <si>
    <t>at Sale</t>
  </si>
  <si>
    <t>EGIM</t>
  </si>
  <si>
    <t>Financing</t>
  </si>
  <si>
    <t>680 Madison Avenue</t>
  </si>
  <si>
    <t>Between 61st &amp; 62nd Streets</t>
  </si>
  <si>
    <t>Extell Development and Angelo, Gordon &amp; Co. /</t>
  </si>
  <si>
    <t>Cash</t>
  </si>
  <si>
    <t>Madison Avenue, Manhattan</t>
  </si>
  <si>
    <t>Contract</t>
  </si>
  <si>
    <t>Thor Equities</t>
  </si>
  <si>
    <t xml:space="preserve">Comments:  </t>
  </si>
  <si>
    <t>The property consists of a 2-story retail condominium containing 33,389 square feet. The retail is at the base of a condominium conversion planned by Gary Barnett’s Extell Development and Angelo, Gordon &amp; Co. The property is currently vacant and available for lease. The redesigned retail space will have a first floor that has larger windows and doors and an asking price of $1,800 per square foot. The second floor, which has the majority of the total retail space, will have high ceilings and an asking price of $350 per square foot. The owners expect to attract between five and eight luxury fashion boutique retail tenants. The  property is located within the Special Madison Avenue Preservation and the Upper East Side Historical Districts, which is subject to rules administered by the New York City Landmark Preservation Commission.  Previously, the property was under contract to Vornado Realty Trust for $280 million; however, the deal fell through.</t>
  </si>
  <si>
    <t>151 Wooster Street</t>
  </si>
  <si>
    <t>B/w West Houston &amp; Prince Streets</t>
  </si>
  <si>
    <t>Alfa Development Management LLC /</t>
  </si>
  <si>
    <t>SoHo, Manhattan</t>
  </si>
  <si>
    <t xml:space="preserve">Tenants in Common Thor Properties LLC, </t>
  </si>
  <si>
    <t>Yaron Jacobi &amp; Uzi Ben Abraham</t>
  </si>
  <si>
    <t>The property consists of the multi-tenant retail condominium units located on the ground floor, second floor and basement of 151 Wooster Street, a pre-war 8-story mixed-use condominium building containing retail and residential space. The property is currently leased to three retail tenants: Cassina, Frau USA and Desiron. Cassina leases 2,957 on the ground floor and basement. Frau USA leases 6,204 on the second floor. Desiron leases 5,660 on the ground floor and basement. Cassina and Frau USA Corp. are subsidiaries of Poltrona Frau Spa and their leases were signed in February 2010 and expire in February 2024. Cassina/Frau USA currently pays base rent of $623,988 or $68.11 per square foot for all three levels. The lease with Desiron was signed in March 2003 and expires in February 2013. Desiron currently pays base rent of $331,547 or $58.58 per square foot for both levels. The current overall capitalization rate increases to 5.72 percent in year two of the holding period.</t>
  </si>
  <si>
    <t>702 Madison Avenue</t>
  </si>
  <si>
    <t>S/W/C East 63rd Street</t>
  </si>
  <si>
    <t>1900 /</t>
  </si>
  <si>
    <t>The Bank of New York Mellon /</t>
  </si>
  <si>
    <t>Friedland Properties</t>
  </si>
  <si>
    <t>The property consists of a 3-story retail building containing 19,100 rentable square feet (inclusive of 6,723 SF basement and sub-basement) on a 7,512 square foot parcel of land. The majority of the property (92.7%) is currently owner occupied by The Bank of New York Mellon who will vacate the building. The remaining ground floor and basement space is occupied by Domenico Vacca (1,400 SF). The Domenic Vacca lease expires in March 2015 which will be terminated by the owners. The ground floor comprises the private banking area for Bank of New York Mellon, the lobby conference rooms and a small retail suite leased by Domenico Vacca. Domenico Vacca occupies the southern portion of the building along with the basement. The lobby contains marble floors and decorative crown molding. The second floor is completely demised with office space and utilized by Bank of New York Mellon. The third floor comprises a corporate apartment with a living room/dining room, kitchen, two bedrooms and three bathrooms. The lower and sublower levels comprise retail space, storage space and building mechanicals. The  property contains  61,505 square feet of excess development rights and is located within the Special Madison Avenue Preservation and the Upper East Side Historical Districts, which is subject to rules administered by the New York City Landmark Preservation Commission.</t>
  </si>
  <si>
    <t>666 Fifth Avenue</t>
  </si>
  <si>
    <t>N/W/C West 52nd Street</t>
  </si>
  <si>
    <t>1957 /</t>
  </si>
  <si>
    <t>Crown Acquisitions / Carlyle Group / Kushner /</t>
  </si>
  <si>
    <t>Upper Fifth, Manhattan</t>
  </si>
  <si>
    <t>Vornado Realty Trust</t>
  </si>
  <si>
    <t>Sale of a 5-level (inclusive of lower level, grade, 2nd floor and 3rd floor) retail condominium unit totaling 112,660 square feet of net rentable area within 666 Fifth Avenue. The property contains 13,893 square feet on the ground floor, 25,222 square feet on the 2nd floor, 56,563 square feet on the 3rd floor, and 16,982 square feet on the basement and sub basement levels. The grantor is joint venture of Kushner Properties, the Carlyle Group and Crown Acquisitions. The grantee is Vornado Realty Trust.  The property is fully leased to Swatch, Abercrombie &amp; Fitch and Uniqlo. Abercrombie &amp; Fitch leases 21,741 square feet on the ground floor, 2nd floor and sub-basement through January 2024. Uniqlo leases on the sub basement, ground floor, 2nd floor and 3rd floor 89,023 square feet through March 2026. Swatch leases 1,896 square feet of grade space. In addition, there is 73,846 square feet leased from the Office Condominium to the Retail Condominium (Lot 1103), which is located on the sub basement, 2nd and 3rd floors and master leased to Uniqlo. The current overall capitalization rate increases to 5.02 percent by year six of the holding period.</t>
  </si>
  <si>
    <t>699-703 Fifth Avenue</t>
  </si>
  <si>
    <t>S/W/C East 55th Street</t>
  </si>
  <si>
    <t>Crown Acquisitions /</t>
  </si>
  <si>
    <t>Richemont Group</t>
  </si>
  <si>
    <t>Sale of the retail condominium unit within the St. Regis Hotel.  The property has ground level frontage on Fifth Avenue and East 55th Street. The seller is an investment group comprised of Crown Acquisitions, Goldman Properties and The Feil Organization. Current tenants include Bottega Veneta, Pucci and De Beers. The property previously sold in November 2009 to Crown Acquisitions for a purchase price of $117,000,000. The overall capitalization rate stabilizes to 4.5 percent.</t>
  </si>
  <si>
    <t>465 Broadway (40 Mercer Street)</t>
  </si>
  <si>
    <t>N/W/C Grand Street</t>
  </si>
  <si>
    <t>GLL Real Estate Partners /</t>
  </si>
  <si>
    <t>Savanna</t>
  </si>
  <si>
    <t>The property consists of the multi-tenant retail condominium units located on the ground floor and basement of 465 Broadway (aka 40 Mercer Street), a modern 14-story mixed-use condominium building containing retail and residential space. The property is currently leased to four retail tenants: Wachovia Bank, Vivienne Tam, Dermalogica and Bose. There is one vacant retail space on the lower level totaling 4,663± square feet available for lease. All of the property's leases are due to expire by 2018. The property previously sold in March 2010 to GLL Real Estate Partners from Hines Interest Limited Partnership for $41.9 million.</t>
  </si>
  <si>
    <t>350 West Broadway</t>
  </si>
  <si>
    <t>B/w Broome &amp; Grand Streets</t>
  </si>
  <si>
    <t>R&amp;F 350 West Broadway (c/o RFR Holdings, LLC) /</t>
  </si>
  <si>
    <t>AH 350 Retail LLC</t>
  </si>
  <si>
    <t xml:space="preserve"> </t>
  </si>
  <si>
    <r>
      <t>Sale of a 2-level retail condominium unit located within 350 West Broadway, a 10-story mixed-use luxury residential building. The unit contains 5,862 square feet on the ground floor (53%) and 5,275 square feet (47%) on the second floor. The second floor also contains an outdoor terrace that is approximately 1,390 square feet. The property was 100 percent leased by Nordstrom, Inc. through August 8, 2013 as of the contract date. The tenant operates a Treasure and Bond store at the property. The property contains one 8-year renewal option that contains above market renewal terms.  The property is being purchased based upon an overall capitalization rate of</t>
    </r>
    <r>
      <rPr>
        <sz val="12"/>
        <color indexed="13"/>
        <rFont val="Arial"/>
        <family val="2"/>
      </rPr>
      <t xml:space="preserve"> </t>
    </r>
    <r>
      <rPr>
        <sz val="12"/>
        <rFont val="Arial"/>
        <family val="2"/>
      </rPr>
      <t xml:space="preserve">4.64 </t>
    </r>
    <r>
      <rPr>
        <sz val="12"/>
        <rFont val="Arial"/>
        <family val="2"/>
      </rPr>
      <t>percent.</t>
    </r>
  </si>
  <si>
    <t>57-63 Greene Street</t>
  </si>
  <si>
    <t>B/w Broome &amp; Spring Streets</t>
  </si>
  <si>
    <t>Aion Partners /</t>
  </si>
  <si>
    <t>Thor Properties</t>
  </si>
  <si>
    <t>Sale of a 2-level (inclusive of basement) retail condominium unit located within 57-63 Greene Street, a 6-story, residential condominium building. At the time of sale, the property was 100 percent leased to Bang &amp; Olufsen, Cyrus Co. and Raul Carrasco. According to the seller, in place rents are significantly below current market rent levels. The property was purchased based upon an overall capitalization rate of 4.51 percent.</t>
  </si>
  <si>
    <t xml:space="preserve">387 West Broadway </t>
  </si>
  <si>
    <t>VNO 387 West Broadway LLC /</t>
  </si>
  <si>
    <t>73 Wooster Street Condominium LLC</t>
  </si>
  <si>
    <t>Sale of one asset within a 5-property Manhattan commercial portfolio sold by Vornado Realty Trust consisting of three properties in SoHo, one on the Upper East Side and one in Union Square. 387 West Broadway comprises the sale of a ground floor, block-through retail condominium unit within a 4-story residential building. The retail unit contains is demised with two retail suites including a 5,193 square foot (58%) suite with frontage along West Broadway and a 3,703 square foot (42%) suite with frontage along Wooster Street. The property was 100 percent leased by two tenants at the time of sale: Reiss and CKSK. The retailer  Reiss occupied the West Broadway suite through April 2020 with an in-place rent of $166 per square foot.  The retailer CKSK signed a 5-year lease in June 2011 for the  Wooster Street suite with an initial rent of $75 per square foot.</t>
  </si>
  <si>
    <t>141 Fifth Avenue</t>
  </si>
  <si>
    <t>S/E/C East 21st Street</t>
  </si>
  <si>
    <t>141 Fifth Avenue LLC c/o SL Green /</t>
  </si>
  <si>
    <t>Flatiron, Manhattan</t>
  </si>
  <si>
    <t>Related Companies L.P.</t>
  </si>
  <si>
    <t>Sale of a 2-level (inclusive of basement) retail condominium unit totaling 9,858 square feet of net rentable area within a 15-story landmark residential condominium building located at 141 Fifth Avenue. The subject contains 6,933 square feet on the ground floor, and 2,925 square feet on the basement level. The entire subject property is leased long term to HSBC and Cole Haan. The HSBC lease is through 2022 with a 10-year renewal option. The Cole Haan lease is through 2024. The property was purchased based upon an overall capitalization rate of 5.49 percent.</t>
  </si>
  <si>
    <t>STATISTICS</t>
  </si>
  <si>
    <t>LOW</t>
  </si>
  <si>
    <t>HIGH</t>
  </si>
  <si>
    <t>MEAN</t>
  </si>
  <si>
    <t>MEDIAN</t>
  </si>
  <si>
    <t>1552 Broadway</t>
  </si>
  <si>
    <t>N/E/C West 46th Street</t>
  </si>
  <si>
    <t>The Riese Organization /</t>
  </si>
  <si>
    <t>Midtown, Manhattan</t>
  </si>
  <si>
    <t>SL Green Realty Trust</t>
  </si>
  <si>
    <t>Sale of a 3-story free standing landmarked retail building that is occupied by TGI Fridays c/o The Riese Organization. TGI Fridays will continue to occupy the building under a short term lease-back agreement and will vacate the premises within 12 months. The buyer intends to reconfigure the building by demising the third floor to create high second floor ceiling heights. The property previously sold in November 2005 to The Riese Organization to NorthStar Realty Finance Corp. for a purchase price of $48 million.</t>
  </si>
  <si>
    <t xml:space="preserve"> SUMMARY OF IMPROVED SALES (CONTINUED)</t>
  </si>
  <si>
    <t>Land Area</t>
  </si>
  <si>
    <t>Floor</t>
  </si>
  <si>
    <t>(SF)</t>
  </si>
  <si>
    <t>Sizes</t>
  </si>
  <si>
    <t>645 Fifth Avenue</t>
  </si>
  <si>
    <t>Olympic Tower</t>
  </si>
  <si>
    <t>1930/</t>
  </si>
  <si>
    <t>Olympic Tower Associates /</t>
  </si>
  <si>
    <t>Between 51st &amp; 52nd Streets</t>
  </si>
  <si>
    <t>1947/</t>
  </si>
  <si>
    <t>Crown Acquisitions</t>
  </si>
  <si>
    <t>100% Interest</t>
  </si>
  <si>
    <t>Leasehold</t>
  </si>
  <si>
    <t xml:space="preserve">Sale of four retail and office properties to Crown Acquisitions who is  purchasing a 49.9 percent interest in the property from Olympic Tower Associates at a purchase price that equals $840,000,000 based on 100 percent interest in the property. The sale includes $319 million in equity at 49.9 percent interest and $250 million in debt. The property includes 645, 647, 651 Fifth Avenue and 10 East 52nd Street located between East 51st and East 52nd Streets. Olympic Tower is the commercial condominium located on the basement, grade and 2nd through 21st floors of 645 Fifth Avenue, which contains 407,994± rentable square feet. 645 Fifth Avenue is a 52-story mixed use retail, office and residential building built in 1981. 647 Fifth Avenue is a 5-story retail building constructed in 1930 that contains 20,000± rentable square feet. The entire building is master leased to Prato Verde (Versace) through January 2015. 651 Fifth Avenue is a 5-story retail building constructed in 1947 that contains 55,000± square feet of net rentable area. The entire building is master leased to Cartier through February 2014. 10 East 52nd Street is a 7-story commercial building constructed in 1930 that contains 22,833± rentable square feet. The property includes 6,917± square feet of retail space on the basement, ground and 2nd floor, while the office space contains 15,916± square feet. The retail is leased to Fig &amp; Olive Fifth Avenue through June 2022. The office space is leased to Richemont North America, Inc., the parent company of Cartier, through April 2018. </t>
  </si>
  <si>
    <t>The land under Olympic Tower is subject to two ground leases, Olympic Gold and Pochari. The primary ground lease, known as Olympic Gold, encompasses the majority of the property. This lease commenced in September 1975 for a 99 year term with a fixed rent of $1,750,000 per annum. The smaller ground lease for a small parcel previously known as 8 East 52nd Street (located under the northern entrance to the lobby), referred to as the Pochari lease, commenced in January 1968. The annual rent is $82,718. Olympic Tower was built by Aristole Onassis and his company, Victory Real Estate Development, and became the first New York skyscraper to include a combination of retail shops, commercial office space and owner-occupied apartments in the same building. The current overall capitalization rate increases to 5.40 percent in year four of the holding period.</t>
  </si>
  <si>
    <t>2nd</t>
  </si>
  <si>
    <t>3rd</t>
  </si>
  <si>
    <t>4th</t>
  </si>
  <si>
    <t>Ground Floor</t>
  </si>
  <si>
    <t>Rent Growth</t>
  </si>
  <si>
    <t>Vacancy</t>
  </si>
  <si>
    <t>Operating Expense</t>
  </si>
  <si>
    <t>Management Fee</t>
  </si>
  <si>
    <t>EGR</t>
  </si>
  <si>
    <t>Exit Price</t>
  </si>
  <si>
    <t>Cap Rate</t>
  </si>
  <si>
    <t>PGR</t>
  </si>
  <si>
    <t>NOI (Full Tax)</t>
  </si>
  <si>
    <t>Development Period</t>
  </si>
  <si>
    <t>Exit</t>
  </si>
  <si>
    <t>Exit Cost</t>
  </si>
  <si>
    <t>Cash Flow Before Debt</t>
  </si>
  <si>
    <t>Cash Flow After Debt</t>
  </si>
  <si>
    <t>Cellar</t>
  </si>
  <si>
    <t xml:space="preserve">Address </t>
  </si>
  <si>
    <t xml:space="preserve"> Floor </t>
  </si>
  <si>
    <t xml:space="preserve"> PSF </t>
  </si>
  <si>
    <t xml:space="preserve"> Per Annum</t>
  </si>
  <si>
    <t xml:space="preserve">577 BROADWAY </t>
  </si>
  <si>
    <t xml:space="preserve">  </t>
  </si>
  <si>
    <t xml:space="preserve">575 BROADWAY </t>
  </si>
  <si>
    <t xml:space="preserve">545 BROADWAY </t>
  </si>
  <si>
    <t xml:space="preserve">525 BROADWAY </t>
  </si>
  <si>
    <t xml:space="preserve">519 BROADWAY </t>
  </si>
  <si>
    <t xml:space="preserve">513 BROADWAY </t>
  </si>
  <si>
    <t xml:space="preserve">499 BROADWAY </t>
  </si>
  <si>
    <t xml:space="preserve">491 BROADWAY </t>
  </si>
  <si>
    <t xml:space="preserve">483 BROADWAY </t>
  </si>
  <si>
    <t xml:space="preserve">473 BROADWAY </t>
  </si>
  <si>
    <t xml:space="preserve">449 BROADWAY </t>
  </si>
  <si>
    <t xml:space="preserve">447 BROADWAY </t>
  </si>
  <si>
    <t xml:space="preserve">443 BROADWAY </t>
  </si>
  <si>
    <t xml:space="preserve">600 BROADWAY </t>
  </si>
  <si>
    <t xml:space="preserve">588 BROADWAY </t>
  </si>
  <si>
    <t xml:space="preserve">530 BROADWAY </t>
  </si>
  <si>
    <t xml:space="preserve">524 BROADWAY </t>
  </si>
  <si>
    <t xml:space="preserve">518 BROADWAY </t>
  </si>
  <si>
    <t xml:space="preserve">472 BROADWAY </t>
  </si>
  <si>
    <t xml:space="preserve">444 BROADWAY </t>
  </si>
  <si>
    <t xml:space="preserve"> $930,000 LEASE OUT at $850,000 per annum</t>
  </si>
  <si>
    <t xml:space="preserve">442 BROADWAY </t>
  </si>
  <si>
    <t xml:space="preserve">434 BROADWAY </t>
  </si>
  <si>
    <t xml:space="preserve">428 BROADWAY </t>
  </si>
  <si>
    <t xml:space="preserve"> $6,500,000 Net per annum</t>
  </si>
  <si>
    <t>Ground</t>
  </si>
  <si>
    <t>Second</t>
  </si>
  <si>
    <t>Sub-Basement</t>
  </si>
  <si>
    <t>Lower Level</t>
  </si>
  <si>
    <t>Seventh</t>
  </si>
  <si>
    <t>Sixth</t>
  </si>
  <si>
    <t>Fifth</t>
  </si>
  <si>
    <t>Fourth</t>
  </si>
  <si>
    <t>Third</t>
  </si>
  <si>
    <t>Basement</t>
  </si>
  <si>
    <t>Average</t>
  </si>
  <si>
    <t>Max</t>
  </si>
  <si>
    <t>Min</t>
  </si>
  <si>
    <t>5th</t>
  </si>
  <si>
    <t>Stabilized Value (Full Tax)</t>
  </si>
  <si>
    <t>Debt Service</t>
  </si>
  <si>
    <t>RSF Total</t>
  </si>
  <si>
    <t>$/RSF</t>
  </si>
  <si>
    <t>RE Taxes (Full Tax)</t>
  </si>
  <si>
    <t>Cap Rate - Stabilized (Full Tax)</t>
  </si>
  <si>
    <t>Total Uses of Capital</t>
  </si>
  <si>
    <t>Gross SF</t>
  </si>
  <si>
    <t>Land Price</t>
  </si>
  <si>
    <t>Hard Costs</t>
  </si>
  <si>
    <t>Soft Costs</t>
  </si>
  <si>
    <t>Closing Costs</t>
  </si>
  <si>
    <t>Total Cost</t>
  </si>
  <si>
    <t>Total Sources of Capital</t>
  </si>
  <si>
    <t>Equity - Development</t>
  </si>
  <si>
    <t>Debt Financing</t>
  </si>
  <si>
    <t>Predevelopment</t>
  </si>
  <si>
    <t>Post Development Year 3</t>
  </si>
  <si>
    <t>Year Number</t>
  </si>
  <si>
    <t>Stabilized Period-----&gt;</t>
  </si>
  <si>
    <t>Reimbursements</t>
  </si>
  <si>
    <t>COC - Unlev.</t>
  </si>
  <si>
    <t>COC - Lev.</t>
  </si>
  <si>
    <t>Unleveraged</t>
  </si>
  <si>
    <t>Uses at Closing</t>
  </si>
  <si>
    <t>Unlev Cash Flow</t>
  </si>
  <si>
    <t>IRR - Unleveraged</t>
  </si>
  <si>
    <t>Multiple - Unleveraged</t>
  </si>
  <si>
    <t>Leveraged</t>
  </si>
  <si>
    <t>Exit Costs</t>
  </si>
  <si>
    <t>Pay off Debt</t>
  </si>
  <si>
    <t>IRR - Leveraged</t>
  </si>
  <si>
    <t>Multiple - Leveraged</t>
  </si>
  <si>
    <t>Post Development Year 10</t>
  </si>
  <si>
    <t>Investment</t>
  </si>
  <si>
    <t>Profit</t>
  </si>
  <si>
    <t>Revenue</t>
  </si>
  <si>
    <t>Profit Margin</t>
  </si>
  <si>
    <t>Total Development Cost</t>
  </si>
  <si>
    <t>YoC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</si>
</sst>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5" formatCode="&quot;$&quot;#,##0_);\(&quot;$&quot;#,##0\)"/>
    <numFmt numFmtId="6" formatCode="&quot;$&quot;#,##0_);[Red]\(&quot;$&quot;#,##0\)"/>
    <numFmt numFmtId="7" formatCode="&quot;$&quot;#,##0.00_);\(&quot;$&quot;#,##0.00\)"/>
    <numFmt numFmtId="41" formatCode="_(* #,##0_);_(* \(#,##0\);_(* &quot;-&quot;_);_(@_)"/>
    <numFmt numFmtId="44" formatCode="_(&quot;$&quot;* #,##0.00_);_(&quot;$&quot;* \(#,##0.00\);_(&quot;$&quot;* &quot;-&quot;??_);_(@_)"/>
    <numFmt numFmtId="43" formatCode="_(* #,##0.00_);_(* \(#,##0.00\);_(* &quot;-&quot;??_);_(@_)"/>
    <numFmt numFmtId="164" formatCode="&quot;$&quot;#,##0"/>
    <numFmt numFmtId="165" formatCode="&quot;$&quot;#,##0.00"/>
    <numFmt numFmtId="166" formatCode="mmmm\ yyyy"/>
    <numFmt numFmtId="167" formatCode="_(* #,##0_);_(* \(#,##0\);_(* &quot;-&quot;??_);_(@_)"/>
    <numFmt numFmtId="168" formatCode="0.0"/>
    <numFmt numFmtId="169" formatCode="_(&quot;$&quot;* #,##0_);_(&quot;$&quot;* \(#,##0\);_(&quot;$&quot;* &quot;-&quot;??_);_(@_)"/>
    <numFmt numFmtId="170" formatCode="0.0%"/>
    <numFmt numFmtId="171" formatCode="#,##0.0%_);\(#,##0.0%\)"/>
    <numFmt numFmtId="172" formatCode="&quot;Year&quot;\ #,##0_);\(#,##0\)"/>
    <numFmt numFmtId="173" formatCode="#,##0.00%_);\(#,##0.00%\)"/>
    <numFmt numFmtId="174" formatCode="#,##0.0\x"/>
    <numFmt numFmtId="175" formatCode="_(&quot;$&quot;* #,##0.0_);_(&quot;$&quot;* \(#,##0.0\);_(&quot;$&quot;* &quot;-&quot;??_);_(@_)"/>
  </numFmts>
  <fonts count="21" x14ac:knownFonts="1">
    <font>
      <sz val="11"/>
      <color theme="1"/>
      <name val="Calibri"/>
      <family val="2"/>
      <scheme val="minor"/>
    </font>
    <font>
      <sz val="11"/>
      <color theme="1"/>
      <name val="Calibri"/>
      <family val="2"/>
      <scheme val="minor"/>
    </font>
    <font>
      <sz val="10"/>
      <name val="Arial"/>
      <family val="2"/>
    </font>
    <font>
      <b/>
      <sz val="12"/>
      <name val="Arial"/>
      <family val="2"/>
    </font>
    <font>
      <sz val="12"/>
      <name val="Arial"/>
      <family val="2"/>
    </font>
    <font>
      <sz val="11"/>
      <name val="Arial"/>
      <family val="2"/>
    </font>
    <font>
      <b/>
      <sz val="11"/>
      <name val="Arial"/>
      <family val="2"/>
    </font>
    <font>
      <b/>
      <sz val="10"/>
      <name val="Arial"/>
      <family val="2"/>
    </font>
    <font>
      <sz val="10"/>
      <color indexed="8"/>
      <name val="Arial"/>
      <family val="2"/>
    </font>
    <font>
      <sz val="10"/>
      <color indexed="12"/>
      <name val="Arial"/>
      <family val="2"/>
    </font>
    <font>
      <b/>
      <sz val="14"/>
      <color indexed="9"/>
      <name val="Arial"/>
      <family val="2"/>
    </font>
    <font>
      <sz val="12"/>
      <color indexed="13"/>
      <name val="Arial"/>
      <family val="2"/>
    </font>
    <font>
      <b/>
      <sz val="13"/>
      <color indexed="9"/>
      <name val="Arial"/>
      <family val="2"/>
    </font>
    <font>
      <sz val="11"/>
      <color theme="1"/>
      <name val="Arial"/>
      <family val="2"/>
    </font>
    <font>
      <sz val="11"/>
      <color theme="8"/>
      <name val="Arial"/>
      <family val="2"/>
    </font>
    <font>
      <sz val="11"/>
      <color theme="9" tint="-0.499984740745262"/>
      <name val="Arial"/>
      <family val="2"/>
    </font>
    <font>
      <b/>
      <sz val="11"/>
      <color indexed="12"/>
      <name val="Arial"/>
      <family val="2"/>
    </font>
    <font>
      <sz val="11"/>
      <color indexed="17"/>
      <name val="Arial"/>
      <family val="2"/>
    </font>
    <font>
      <b/>
      <sz val="11"/>
      <color indexed="10"/>
      <name val="Arial"/>
      <family val="2"/>
    </font>
    <font>
      <sz val="11"/>
      <color indexed="8"/>
      <name val="Arial"/>
      <family val="2"/>
    </font>
    <font>
      <sz val="11"/>
      <color theme="9" tint="-0.249977111117893"/>
      <name val="Arial"/>
      <family val="2"/>
    </font>
  </fonts>
  <fills count="10">
    <fill>
      <patternFill patternType="none"/>
    </fill>
    <fill>
      <patternFill patternType="gray125"/>
    </fill>
    <fill>
      <patternFill patternType="solid">
        <fgColor indexed="22"/>
        <bgColor indexed="64"/>
      </patternFill>
    </fill>
    <fill>
      <patternFill patternType="solid">
        <fgColor indexed="54"/>
        <bgColor indexed="64"/>
      </patternFill>
    </fill>
    <fill>
      <patternFill patternType="gray0625"/>
    </fill>
    <fill>
      <patternFill patternType="solid">
        <fgColor indexed="9"/>
        <bgColor indexed="64"/>
      </patternFill>
    </fill>
    <fill>
      <patternFill patternType="solid">
        <fgColor theme="2"/>
        <bgColor indexed="64"/>
      </patternFill>
    </fill>
    <fill>
      <patternFill patternType="solid">
        <fgColor theme="7" tint="0.59999389629810485"/>
        <bgColor indexed="64"/>
      </patternFill>
    </fill>
    <fill>
      <patternFill patternType="solid">
        <fgColor rgb="FFFFFF00"/>
        <bgColor indexed="64"/>
      </patternFill>
    </fill>
    <fill>
      <patternFill patternType="solid">
        <fgColor indexed="43"/>
        <bgColor indexed="64"/>
      </patternFill>
    </fill>
  </fills>
  <borders count="62">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medium">
        <color auto="1"/>
      </top>
      <bottom/>
      <diagonal/>
    </border>
    <border>
      <left/>
      <right/>
      <top/>
      <bottom style="hair">
        <color indexed="64"/>
      </bottom>
      <diagonal/>
    </border>
    <border>
      <left/>
      <right/>
      <top style="hair">
        <color indexed="64"/>
      </top>
      <bottom/>
      <diagonal/>
    </border>
    <border>
      <left/>
      <right/>
      <top style="hair">
        <color indexed="64"/>
      </top>
      <bottom style="medium">
        <color indexed="64"/>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right/>
      <top style="thin">
        <color indexed="64"/>
      </top>
      <bottom style="hair">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style="thin">
        <color indexed="64"/>
      </right>
      <top/>
      <bottom/>
      <diagonal/>
    </border>
    <border>
      <left/>
      <right style="hair">
        <color indexed="64"/>
      </right>
      <top/>
      <bottom/>
      <diagonal/>
    </border>
    <border>
      <left style="hair">
        <color indexed="64"/>
      </left>
      <right/>
      <top style="thin">
        <color indexed="64"/>
      </top>
      <bottom/>
      <diagonal/>
    </border>
    <border>
      <left/>
      <right style="thick">
        <color indexed="64"/>
      </right>
      <top style="thin">
        <color indexed="64"/>
      </top>
      <bottom/>
      <diagonal/>
    </border>
    <border>
      <left style="thick">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hair">
        <color indexed="64"/>
      </right>
      <top/>
      <bottom style="medium">
        <color indexed="64"/>
      </bottom>
      <diagonal/>
    </border>
    <border>
      <left/>
      <right style="thin">
        <color indexed="64"/>
      </right>
      <top/>
      <bottom style="medium">
        <color indexed="64"/>
      </bottom>
      <diagonal/>
    </border>
    <border>
      <left style="hair">
        <color indexed="64"/>
      </left>
      <right/>
      <top/>
      <bottom style="medium">
        <color indexed="64"/>
      </bottom>
      <diagonal/>
    </border>
    <border>
      <left/>
      <right style="thick">
        <color indexed="64"/>
      </right>
      <top/>
      <bottom style="medium">
        <color indexed="64"/>
      </bottom>
      <diagonal/>
    </border>
    <border>
      <left style="thick">
        <color indexed="64"/>
      </left>
      <right/>
      <top/>
      <bottom/>
      <diagonal/>
    </border>
    <border>
      <left style="hair">
        <color indexed="64"/>
      </left>
      <right style="hair">
        <color indexed="64"/>
      </right>
      <top/>
      <bottom/>
      <diagonal/>
    </border>
    <border>
      <left style="hair">
        <color indexed="64"/>
      </left>
      <right/>
      <top/>
      <bottom/>
      <diagonal/>
    </border>
    <border>
      <left/>
      <right style="thick">
        <color indexed="64"/>
      </right>
      <top/>
      <bottom/>
      <diagonal/>
    </border>
    <border>
      <left style="thick">
        <color indexed="64"/>
      </left>
      <right style="hair">
        <color indexed="64"/>
      </right>
      <top/>
      <bottom/>
      <diagonal/>
    </border>
    <border>
      <left style="hair">
        <color indexed="64"/>
      </left>
      <right style="hair">
        <color indexed="64"/>
      </right>
      <top/>
      <bottom style="hair">
        <color indexed="64"/>
      </bottom>
      <diagonal/>
    </border>
    <border>
      <left style="thick">
        <color indexed="64"/>
      </left>
      <right/>
      <top/>
      <bottom style="medium">
        <color indexed="64"/>
      </bottom>
      <diagonal/>
    </border>
    <border>
      <left/>
      <right style="thick">
        <color indexed="64"/>
      </right>
      <top style="hair">
        <color indexed="64"/>
      </top>
      <bottom style="medium">
        <color indexed="64"/>
      </bottom>
      <diagonal/>
    </border>
    <border>
      <left/>
      <right style="hair">
        <color indexed="64"/>
      </right>
      <top style="medium">
        <color indexed="64"/>
      </top>
      <bottom/>
      <diagonal/>
    </border>
    <border>
      <left style="hair">
        <color indexed="64"/>
      </left>
      <right/>
      <top style="medium">
        <color indexed="64"/>
      </top>
      <bottom/>
      <diagonal/>
    </border>
    <border>
      <left style="thick">
        <color indexed="64"/>
      </left>
      <right/>
      <top/>
      <bottom style="thick">
        <color indexed="64"/>
      </bottom>
      <diagonal/>
    </border>
    <border>
      <left/>
      <right/>
      <top style="hair">
        <color indexed="64"/>
      </top>
      <bottom style="thick">
        <color indexed="64"/>
      </bottom>
      <diagonal/>
    </border>
    <border>
      <left/>
      <right style="thick">
        <color indexed="64"/>
      </right>
      <top style="hair">
        <color indexed="64"/>
      </top>
      <bottom style="thick">
        <color indexed="64"/>
      </bottom>
      <diagonal/>
    </border>
    <border>
      <left/>
      <right style="hair">
        <color indexed="64"/>
      </right>
      <top/>
      <bottom style="hair">
        <color indexed="64"/>
      </bottom>
      <diagonal/>
    </border>
    <border>
      <left style="hair">
        <color indexed="64"/>
      </left>
      <right/>
      <top/>
      <bottom style="hair">
        <color indexed="64"/>
      </bottom>
      <diagonal/>
    </border>
    <border>
      <left/>
      <right style="thick">
        <color indexed="64"/>
      </right>
      <top/>
      <bottom style="hair">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hair">
        <color indexed="64"/>
      </bottom>
      <diagonal/>
    </border>
    <border>
      <left/>
      <right style="thick">
        <color indexed="64"/>
      </right>
      <top style="thin">
        <color indexed="64"/>
      </top>
      <bottom style="hair">
        <color indexed="64"/>
      </bottom>
      <diagonal/>
    </border>
    <border>
      <left style="thick">
        <color indexed="64"/>
      </left>
      <right/>
      <top/>
      <bottom style="thin">
        <color indexed="64"/>
      </bottom>
      <diagonal/>
    </border>
    <border>
      <left/>
      <right style="thick">
        <color indexed="64"/>
      </right>
      <top/>
      <bottom style="thin">
        <color indexed="64"/>
      </bottom>
      <diagonal/>
    </border>
    <border>
      <left/>
      <right/>
      <top/>
      <bottom style="thick">
        <color indexed="64"/>
      </bottom>
      <diagonal/>
    </border>
    <border>
      <left/>
      <right style="thick">
        <color indexed="64"/>
      </right>
      <top/>
      <bottom style="thick">
        <color indexed="64"/>
      </bottom>
      <diagonal/>
    </border>
    <border>
      <left style="hair">
        <color indexed="64"/>
      </left>
      <right style="thin">
        <color indexed="64"/>
      </right>
      <top/>
      <bottom/>
      <diagonal/>
    </border>
    <border>
      <left style="thin">
        <color indexed="64"/>
      </left>
      <right/>
      <top/>
      <bottom style="medium">
        <color indexed="64"/>
      </bottom>
      <diagonal/>
    </border>
    <border>
      <left/>
      <right style="thick">
        <color indexed="64"/>
      </right>
      <top style="hair">
        <color indexed="64"/>
      </top>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3">
    <xf numFmtId="0" fontId="0" fillId="0" borderId="0"/>
    <xf numFmtId="0" fontId="1" fillId="0" borderId="0"/>
    <xf numFmtId="0" fontId="2" fillId="0" borderId="0"/>
    <xf numFmtId="0" fontId="2"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cellStyleXfs>
  <cellXfs count="302">
    <xf numFmtId="0" fontId="0" fillId="0" borderId="0" xfId="0"/>
    <xf numFmtId="0" fontId="2" fillId="0" borderId="0" xfId="8"/>
    <xf numFmtId="0" fontId="2" fillId="0" borderId="0" xfId="8" applyAlignment="1">
      <alignment horizontal="center"/>
    </xf>
    <xf numFmtId="0" fontId="2" fillId="0" borderId="10" xfId="8" applyBorder="1"/>
    <xf numFmtId="41" fontId="2" fillId="0" borderId="0" xfId="8" applyNumberFormat="1"/>
    <xf numFmtId="41" fontId="7" fillId="0" borderId="0" xfId="8" applyNumberFormat="1" applyFont="1"/>
    <xf numFmtId="0" fontId="7" fillId="0" borderId="0" xfId="8" applyFont="1"/>
    <xf numFmtId="165" fontId="2" fillId="0" borderId="0" xfId="8" applyNumberFormat="1" applyAlignment="1">
      <alignment horizontal="center"/>
    </xf>
    <xf numFmtId="7" fontId="2" fillId="0" borderId="0" xfId="8" applyNumberFormat="1"/>
    <xf numFmtId="5" fontId="2" fillId="0" borderId="0" xfId="8" applyNumberFormat="1"/>
    <xf numFmtId="164" fontId="2" fillId="0" borderId="0" xfId="8" applyNumberFormat="1"/>
    <xf numFmtId="164" fontId="2" fillId="0" borderId="10" xfId="8" applyNumberFormat="1" applyBorder="1"/>
    <xf numFmtId="165" fontId="2" fillId="0" borderId="10" xfId="8" applyNumberFormat="1" applyBorder="1" applyAlignment="1">
      <alignment horizontal="center"/>
    </xf>
    <xf numFmtId="5" fontId="2" fillId="0" borderId="10" xfId="8" applyNumberFormat="1" applyBorder="1"/>
    <xf numFmtId="0" fontId="7" fillId="0" borderId="0" xfId="8" applyFont="1" applyAlignment="1">
      <alignment horizontal="center"/>
    </xf>
    <xf numFmtId="7" fontId="2" fillId="0" borderId="0" xfId="8" applyNumberFormat="1" applyAlignment="1">
      <alignment horizontal="center"/>
    </xf>
    <xf numFmtId="7" fontId="2" fillId="0" borderId="10" xfId="8" applyNumberFormat="1" applyBorder="1" applyAlignment="1">
      <alignment horizontal="center"/>
    </xf>
    <xf numFmtId="43" fontId="8" fillId="0" borderId="0" xfId="8" applyNumberFormat="1" applyFont="1"/>
    <xf numFmtId="0" fontId="8" fillId="0" borderId="0" xfId="8" applyFont="1" applyAlignment="1">
      <alignment horizontal="centerContinuous"/>
    </xf>
    <xf numFmtId="0" fontId="8" fillId="0" borderId="0" xfId="8" applyFont="1"/>
    <xf numFmtId="0" fontId="8" fillId="0" borderId="1" xfId="8" applyFont="1" applyBorder="1" applyAlignment="1">
      <alignment horizontal="center"/>
    </xf>
    <xf numFmtId="165" fontId="8" fillId="0" borderId="1" xfId="8" applyNumberFormat="1" applyFont="1" applyBorder="1" applyAlignment="1">
      <alignment horizontal="center"/>
    </xf>
    <xf numFmtId="3" fontId="9" fillId="0" borderId="0" xfId="8" applyNumberFormat="1" applyFont="1"/>
    <xf numFmtId="0" fontId="4" fillId="0" borderId="0" xfId="9" applyFont="1"/>
    <xf numFmtId="0" fontId="3" fillId="0" borderId="0" xfId="9" applyFont="1"/>
    <xf numFmtId="0" fontId="6" fillId="4" borderId="20" xfId="9" applyFont="1" applyFill="1" applyBorder="1" applyAlignment="1">
      <alignment horizontal="center"/>
    </xf>
    <xf numFmtId="0" fontId="6" fillId="4" borderId="9" xfId="9" applyFont="1" applyFill="1" applyBorder="1"/>
    <xf numFmtId="0" fontId="3" fillId="4" borderId="0" xfId="9" applyFont="1" applyFill="1" applyAlignment="1">
      <alignment horizontal="center"/>
    </xf>
    <xf numFmtId="0" fontId="3" fillId="4" borderId="21" xfId="9" applyFont="1" applyFill="1" applyBorder="1" applyAlignment="1">
      <alignment horizontal="center"/>
    </xf>
    <xf numFmtId="0" fontId="3" fillId="4" borderId="10" xfId="9" applyFont="1" applyFill="1" applyBorder="1" applyAlignment="1">
      <alignment horizontal="center"/>
    </xf>
    <xf numFmtId="0" fontId="3" fillId="4" borderId="8" xfId="9" applyFont="1" applyFill="1" applyBorder="1" applyAlignment="1">
      <alignment horizontal="center"/>
    </xf>
    <xf numFmtId="0" fontId="3" fillId="4" borderId="22" xfId="9" applyFont="1" applyFill="1" applyBorder="1" applyAlignment="1">
      <alignment horizontal="right"/>
    </xf>
    <xf numFmtId="44" fontId="3" fillId="4" borderId="10" xfId="5" applyFont="1" applyFill="1" applyBorder="1" applyAlignment="1">
      <alignment horizontal="right"/>
    </xf>
    <xf numFmtId="0" fontId="4" fillId="4" borderId="10" xfId="9" applyFont="1" applyFill="1" applyBorder="1"/>
    <xf numFmtId="0" fontId="3" fillId="4" borderId="23" xfId="9" applyFont="1" applyFill="1" applyBorder="1" applyAlignment="1">
      <alignment horizontal="center"/>
    </xf>
    <xf numFmtId="0" fontId="6" fillId="4" borderId="24" xfId="9" applyFont="1" applyFill="1" applyBorder="1" applyAlignment="1">
      <alignment horizontal="center"/>
    </xf>
    <xf numFmtId="0" fontId="6" fillId="4" borderId="25" xfId="9" applyFont="1" applyFill="1" applyBorder="1"/>
    <xf numFmtId="0" fontId="3" fillId="4" borderId="26" xfId="9" applyFont="1" applyFill="1" applyBorder="1" applyAlignment="1">
      <alignment horizontal="center"/>
    </xf>
    <xf numFmtId="0" fontId="3" fillId="4" borderId="27" xfId="9" applyFont="1" applyFill="1" applyBorder="1" applyAlignment="1">
      <alignment horizontal="center"/>
    </xf>
    <xf numFmtId="0" fontId="3" fillId="4" borderId="28" xfId="9" applyFont="1" applyFill="1" applyBorder="1" applyAlignment="1">
      <alignment horizontal="center"/>
    </xf>
    <xf numFmtId="0" fontId="3" fillId="4" borderId="29" xfId="9" applyFont="1" applyFill="1" applyBorder="1" applyAlignment="1">
      <alignment horizontal="center"/>
    </xf>
    <xf numFmtId="44" fontId="3" fillId="4" borderId="26" xfId="5" applyFont="1" applyFill="1" applyBorder="1" applyAlignment="1">
      <alignment horizontal="center"/>
    </xf>
    <xf numFmtId="0" fontId="3" fillId="4" borderId="30" xfId="9" applyFont="1" applyFill="1" applyBorder="1" applyAlignment="1">
      <alignment horizontal="center"/>
    </xf>
    <xf numFmtId="0" fontId="4" fillId="0" borderId="31" xfId="10" applyFont="1" applyBorder="1" applyAlignment="1">
      <alignment horizontal="center"/>
    </xf>
    <xf numFmtId="0" fontId="3" fillId="0" borderId="32" xfId="9" applyFont="1" applyBorder="1" applyAlignment="1">
      <alignment horizontal="left"/>
    </xf>
    <xf numFmtId="3" fontId="4" fillId="0" borderId="0" xfId="9" applyNumberFormat="1" applyFont="1" applyAlignment="1">
      <alignment horizontal="center"/>
    </xf>
    <xf numFmtId="0" fontId="4" fillId="0" borderId="21" xfId="9" applyFont="1" applyBorder="1" applyAlignment="1">
      <alignment horizontal="center"/>
    </xf>
    <xf numFmtId="17" fontId="4" fillId="0" borderId="0" xfId="9" applyNumberFormat="1" applyFont="1" applyAlignment="1">
      <alignment horizontal="center"/>
    </xf>
    <xf numFmtId="0" fontId="4" fillId="0" borderId="0" xfId="9" applyFont="1" applyAlignment="1">
      <alignment horizontal="center"/>
    </xf>
    <xf numFmtId="5" fontId="4" fillId="0" borderId="0" xfId="11" applyNumberFormat="1" applyFont="1" applyFill="1" applyBorder="1" applyAlignment="1">
      <alignment horizontal="center"/>
    </xf>
    <xf numFmtId="7" fontId="4" fillId="0" borderId="33" xfId="11" applyNumberFormat="1" applyFont="1" applyFill="1" applyBorder="1" applyAlignment="1">
      <alignment horizontal="center"/>
    </xf>
    <xf numFmtId="165" fontId="4" fillId="0" borderId="0" xfId="5" applyNumberFormat="1" applyFont="1" applyFill="1" applyBorder="1" applyAlignment="1">
      <alignment horizontal="center"/>
    </xf>
    <xf numFmtId="10" fontId="4" fillId="0" borderId="0" xfId="6" applyNumberFormat="1" applyFont="1" applyFill="1" applyBorder="1" applyAlignment="1">
      <alignment horizontal="center"/>
    </xf>
    <xf numFmtId="9" fontId="4" fillId="0" borderId="0" xfId="6" applyFont="1" applyFill="1" applyBorder="1" applyAlignment="1">
      <alignment horizontal="center"/>
    </xf>
    <xf numFmtId="0" fontId="4" fillId="0" borderId="34" xfId="9" applyFont="1" applyBorder="1" applyAlignment="1">
      <alignment horizontal="center"/>
    </xf>
    <xf numFmtId="0" fontId="4" fillId="5" borderId="0" xfId="9" applyFont="1" applyFill="1"/>
    <xf numFmtId="0" fontId="4" fillId="0" borderId="35" xfId="9" applyFont="1" applyBorder="1"/>
    <xf numFmtId="0" fontId="4" fillId="0" borderId="32" xfId="9" applyFont="1" applyBorder="1" applyAlignment="1">
      <alignment horizontal="left"/>
    </xf>
    <xf numFmtId="0" fontId="4" fillId="0" borderId="34" xfId="9" applyFont="1" applyBorder="1" applyAlignment="1">
      <alignment horizontal="left"/>
    </xf>
    <xf numFmtId="0" fontId="4" fillId="0" borderId="35" xfId="9" applyFont="1" applyBorder="1" applyAlignment="1">
      <alignment horizontal="center"/>
    </xf>
    <xf numFmtId="166" fontId="3" fillId="0" borderId="0" xfId="0" applyNumberFormat="1" applyFont="1" applyAlignment="1">
      <alignment horizontal="center"/>
    </xf>
    <xf numFmtId="5" fontId="3" fillId="0" borderId="0" xfId="11" applyNumberFormat="1" applyFont="1" applyFill="1" applyBorder="1" applyAlignment="1">
      <alignment horizontal="center"/>
    </xf>
    <xf numFmtId="7" fontId="4" fillId="0" borderId="0" xfId="5" quotePrefix="1" applyNumberFormat="1" applyFont="1" applyFill="1" applyBorder="1" applyAlignment="1">
      <alignment horizontal="center"/>
    </xf>
    <xf numFmtId="0" fontId="4" fillId="0" borderId="36" xfId="9" applyFont="1" applyBorder="1"/>
    <xf numFmtId="0" fontId="4" fillId="0" borderId="21" xfId="9" quotePrefix="1" applyFont="1" applyBorder="1" applyAlignment="1">
      <alignment horizontal="center"/>
    </xf>
    <xf numFmtId="17" fontId="3" fillId="0" borderId="0" xfId="9" applyNumberFormat="1" applyFont="1" applyAlignment="1">
      <alignment horizontal="center"/>
    </xf>
    <xf numFmtId="167" fontId="4" fillId="0" borderId="0" xfId="4" applyNumberFormat="1" applyFont="1" applyFill="1" applyBorder="1" applyAlignment="1">
      <alignment horizontal="center"/>
    </xf>
    <xf numFmtId="0" fontId="4" fillId="0" borderId="37" xfId="9" applyFont="1" applyBorder="1" applyAlignment="1">
      <alignment horizontal="center"/>
    </xf>
    <xf numFmtId="0" fontId="4" fillId="0" borderId="26" xfId="9" applyFont="1" applyBorder="1" applyAlignment="1">
      <alignment vertical="top"/>
    </xf>
    <xf numFmtId="3" fontId="4" fillId="0" borderId="4" xfId="9" applyNumberFormat="1" applyFont="1" applyBorder="1" applyAlignment="1">
      <alignment horizontal="center"/>
    </xf>
    <xf numFmtId="0" fontId="4" fillId="0" borderId="39" xfId="9" applyFont="1" applyBorder="1" applyAlignment="1">
      <alignment horizontal="center"/>
    </xf>
    <xf numFmtId="17" fontId="4" fillId="0" borderId="4" xfId="9" applyNumberFormat="1" applyFont="1" applyBorder="1" applyAlignment="1">
      <alignment horizontal="center"/>
    </xf>
    <xf numFmtId="0" fontId="4" fillId="0" borderId="4" xfId="9" applyFont="1" applyBorder="1" applyAlignment="1">
      <alignment horizontal="center"/>
    </xf>
    <xf numFmtId="5" fontId="4" fillId="0" borderId="4" xfId="11" applyNumberFormat="1" applyFont="1" applyFill="1" applyBorder="1" applyAlignment="1">
      <alignment horizontal="center"/>
    </xf>
    <xf numFmtId="7" fontId="4" fillId="0" borderId="40" xfId="11" applyNumberFormat="1" applyFont="1" applyFill="1" applyBorder="1" applyAlignment="1">
      <alignment horizontal="center"/>
    </xf>
    <xf numFmtId="165" fontId="4" fillId="0" borderId="4" xfId="5" applyNumberFormat="1" applyFont="1" applyFill="1" applyBorder="1" applyAlignment="1">
      <alignment horizontal="center"/>
    </xf>
    <xf numFmtId="10" fontId="4" fillId="0" borderId="4" xfId="6" applyNumberFormat="1" applyFont="1" applyFill="1" applyBorder="1" applyAlignment="1">
      <alignment horizontal="center"/>
    </xf>
    <xf numFmtId="0" fontId="4" fillId="0" borderId="32" xfId="9" applyFont="1" applyBorder="1"/>
    <xf numFmtId="0" fontId="4" fillId="0" borderId="7" xfId="9" applyFont="1" applyBorder="1" applyAlignment="1">
      <alignment vertical="top"/>
    </xf>
    <xf numFmtId="39" fontId="4" fillId="0" borderId="0" xfId="4" quotePrefix="1" applyNumberFormat="1" applyFont="1" applyFill="1" applyBorder="1" applyAlignment="1">
      <alignment horizontal="center"/>
    </xf>
    <xf numFmtId="0" fontId="4" fillId="0" borderId="41" xfId="9" applyFont="1" applyBorder="1" applyAlignment="1">
      <alignment horizontal="center"/>
    </xf>
    <xf numFmtId="0" fontId="4" fillId="0" borderId="42" xfId="9" applyFont="1" applyBorder="1" applyAlignment="1">
      <alignment vertical="top"/>
    </xf>
    <xf numFmtId="39" fontId="4" fillId="0" borderId="0" xfId="4" applyNumberFormat="1" applyFont="1" applyFill="1" applyBorder="1" applyAlignment="1">
      <alignment horizontal="center"/>
    </xf>
    <xf numFmtId="3" fontId="4" fillId="0" borderId="5" xfId="9" applyNumberFormat="1" applyFont="1" applyBorder="1" applyAlignment="1">
      <alignment horizontal="center"/>
    </xf>
    <xf numFmtId="0" fontId="4" fillId="0" borderId="44" xfId="9" applyFont="1" applyBorder="1" applyAlignment="1">
      <alignment horizontal="center"/>
    </xf>
    <xf numFmtId="17" fontId="3" fillId="0" borderId="5" xfId="9" applyNumberFormat="1" applyFont="1" applyBorder="1" applyAlignment="1">
      <alignment horizontal="center"/>
    </xf>
    <xf numFmtId="0" fontId="4" fillId="0" borderId="5" xfId="9" applyFont="1" applyBorder="1" applyAlignment="1">
      <alignment horizontal="center"/>
    </xf>
    <xf numFmtId="5" fontId="3" fillId="0" borderId="5" xfId="11" applyNumberFormat="1" applyFont="1" applyFill="1" applyBorder="1" applyAlignment="1">
      <alignment horizontal="center"/>
    </xf>
    <xf numFmtId="7" fontId="4" fillId="0" borderId="45" xfId="11" applyNumberFormat="1" applyFont="1" applyFill="1" applyBorder="1" applyAlignment="1">
      <alignment horizontal="center"/>
    </xf>
    <xf numFmtId="165" fontId="4" fillId="0" borderId="5" xfId="5" applyNumberFormat="1" applyFont="1" applyFill="1" applyBorder="1" applyAlignment="1">
      <alignment horizontal="center"/>
    </xf>
    <xf numFmtId="10" fontId="4" fillId="0" borderId="5" xfId="6" applyNumberFormat="1" applyFont="1" applyFill="1" applyBorder="1" applyAlignment="1">
      <alignment horizontal="center"/>
    </xf>
    <xf numFmtId="167" fontId="4" fillId="0" borderId="5" xfId="4" applyNumberFormat="1" applyFont="1" applyFill="1" applyBorder="1" applyAlignment="1">
      <alignment horizontal="center"/>
    </xf>
    <xf numFmtId="0" fontId="4" fillId="0" borderId="46" xfId="9" applyFont="1" applyBorder="1" applyAlignment="1">
      <alignment horizontal="center"/>
    </xf>
    <xf numFmtId="9" fontId="4" fillId="0" borderId="34" xfId="6" applyFont="1" applyFill="1" applyBorder="1" applyAlignment="1">
      <alignment horizontal="center"/>
    </xf>
    <xf numFmtId="167" fontId="4" fillId="0" borderId="34" xfId="4" applyNumberFormat="1" applyFont="1" applyFill="1" applyBorder="1" applyAlignment="1">
      <alignment horizontal="center"/>
    </xf>
    <xf numFmtId="0" fontId="4" fillId="3" borderId="47" xfId="9" applyFont="1" applyFill="1" applyBorder="1" applyAlignment="1">
      <alignment horizontal="center"/>
    </xf>
    <xf numFmtId="0" fontId="12" fillId="3" borderId="48" xfId="0" applyFont="1" applyFill="1" applyBorder="1" applyAlignment="1">
      <alignment vertical="top" wrapText="1"/>
    </xf>
    <xf numFmtId="0" fontId="4" fillId="3" borderId="48" xfId="9" applyFont="1" applyFill="1" applyBorder="1"/>
    <xf numFmtId="0" fontId="4" fillId="3" borderId="48" xfId="9" applyFont="1" applyFill="1" applyBorder="1" applyAlignment="1">
      <alignment horizontal="center"/>
    </xf>
    <xf numFmtId="17" fontId="4" fillId="3" borderId="48" xfId="9" applyNumberFormat="1" applyFont="1" applyFill="1" applyBorder="1" applyAlignment="1">
      <alignment horizontal="center"/>
    </xf>
    <xf numFmtId="5" fontId="4" fillId="3" borderId="48" xfId="11" applyNumberFormat="1" applyFont="1" applyFill="1" applyBorder="1" applyAlignment="1">
      <alignment horizontal="center"/>
    </xf>
    <xf numFmtId="7" fontId="4" fillId="3" borderId="48" xfId="11" applyNumberFormat="1" applyFont="1" applyFill="1" applyBorder="1" applyAlignment="1">
      <alignment horizontal="center"/>
    </xf>
    <xf numFmtId="44" fontId="4" fillId="3" borderId="48" xfId="5" applyFont="1" applyFill="1" applyBorder="1" applyAlignment="1">
      <alignment horizontal="center"/>
    </xf>
    <xf numFmtId="10" fontId="4" fillId="3" borderId="48" xfId="6" applyNumberFormat="1" applyFont="1" applyFill="1" applyBorder="1" applyAlignment="1">
      <alignment horizontal="center"/>
    </xf>
    <xf numFmtId="9" fontId="4" fillId="3" borderId="48" xfId="6" applyFont="1" applyFill="1" applyBorder="1" applyAlignment="1">
      <alignment horizontal="center"/>
    </xf>
    <xf numFmtId="0" fontId="4" fillId="3" borderId="49" xfId="9" applyFont="1" applyFill="1" applyBorder="1" applyAlignment="1">
      <alignment horizontal="center"/>
    </xf>
    <xf numFmtId="0" fontId="3" fillId="0" borderId="50" xfId="9" applyFont="1" applyBorder="1" applyAlignment="1">
      <alignment horizontal="left"/>
    </xf>
    <xf numFmtId="0" fontId="4" fillId="0" borderId="11" xfId="9" applyFont="1" applyBorder="1" applyAlignment="1">
      <alignment vertical="center"/>
    </xf>
    <xf numFmtId="3" fontId="4" fillId="0" borderId="11" xfId="9" applyNumberFormat="1" applyFont="1" applyBorder="1" applyAlignment="1">
      <alignment horizontal="center" vertical="center"/>
    </xf>
    <xf numFmtId="0" fontId="4" fillId="0" borderId="11" xfId="9" applyFont="1" applyBorder="1" applyAlignment="1">
      <alignment horizontal="center" vertical="center"/>
    </xf>
    <xf numFmtId="165" fontId="4" fillId="0" borderId="11" xfId="9" applyNumberFormat="1" applyFont="1" applyBorder="1" applyAlignment="1">
      <alignment horizontal="center" vertical="center"/>
    </xf>
    <xf numFmtId="10" fontId="4" fillId="0" borderId="11" xfId="6" applyNumberFormat="1" applyFont="1" applyFill="1" applyBorder="1" applyAlignment="1">
      <alignment horizontal="center" vertical="center"/>
    </xf>
    <xf numFmtId="9" fontId="4" fillId="0" borderId="11" xfId="6" applyFont="1" applyFill="1" applyBorder="1" applyAlignment="1">
      <alignment horizontal="center" vertical="center"/>
    </xf>
    <xf numFmtId="4" fontId="4" fillId="0" borderId="11" xfId="9" applyNumberFormat="1" applyFont="1" applyBorder="1" applyAlignment="1">
      <alignment horizontal="center" vertical="center"/>
    </xf>
    <xf numFmtId="0" fontId="4" fillId="0" borderId="51" xfId="9" applyFont="1" applyBorder="1" applyAlignment="1">
      <alignment horizontal="center" vertical="center"/>
    </xf>
    <xf numFmtId="0" fontId="4" fillId="0" borderId="0" xfId="9" applyFont="1" applyAlignment="1">
      <alignment vertical="center"/>
    </xf>
    <xf numFmtId="9" fontId="3" fillId="0" borderId="52" xfId="6" applyFont="1" applyFill="1" applyBorder="1" applyAlignment="1">
      <alignment horizontal="left"/>
    </xf>
    <xf numFmtId="0" fontId="4" fillId="0" borderId="1" xfId="9" applyFont="1" applyBorder="1" applyAlignment="1">
      <alignment vertical="center"/>
    </xf>
    <xf numFmtId="3" fontId="4" fillId="0" borderId="1" xfId="9" applyNumberFormat="1" applyFont="1" applyBorder="1" applyAlignment="1">
      <alignment horizontal="center" vertical="center"/>
    </xf>
    <xf numFmtId="0" fontId="4" fillId="0" borderId="1" xfId="9" applyFont="1" applyBorder="1" applyAlignment="1">
      <alignment horizontal="center" vertical="center"/>
    </xf>
    <xf numFmtId="165" fontId="4" fillId="0" borderId="1" xfId="9" applyNumberFormat="1" applyFont="1" applyBorder="1" applyAlignment="1">
      <alignment horizontal="center" vertical="center"/>
    </xf>
    <xf numFmtId="10" fontId="4" fillId="0" borderId="1" xfId="6" applyNumberFormat="1" applyFont="1" applyFill="1" applyBorder="1" applyAlignment="1">
      <alignment horizontal="center" vertical="center"/>
    </xf>
    <xf numFmtId="9" fontId="4" fillId="0" borderId="1" xfId="6" applyFont="1" applyFill="1" applyBorder="1" applyAlignment="1">
      <alignment horizontal="center" vertical="center"/>
    </xf>
    <xf numFmtId="4" fontId="4" fillId="0" borderId="1" xfId="9" applyNumberFormat="1" applyFont="1" applyBorder="1" applyAlignment="1">
      <alignment horizontal="center" vertical="center"/>
    </xf>
    <xf numFmtId="0" fontId="4" fillId="0" borderId="53" xfId="9" applyFont="1" applyBorder="1" applyAlignment="1">
      <alignment horizontal="center" vertical="center"/>
    </xf>
    <xf numFmtId="0" fontId="3" fillId="5" borderId="50" xfId="9" applyFont="1" applyFill="1" applyBorder="1" applyAlignment="1">
      <alignment horizontal="left"/>
    </xf>
    <xf numFmtId="1" fontId="4" fillId="0" borderId="11" xfId="9" applyNumberFormat="1" applyFont="1" applyBorder="1" applyAlignment="1">
      <alignment horizontal="center" vertical="center"/>
    </xf>
    <xf numFmtId="9" fontId="3" fillId="5" borderId="41" xfId="6" applyFont="1" applyFill="1" applyBorder="1" applyAlignment="1">
      <alignment horizontal="left"/>
    </xf>
    <xf numFmtId="0" fontId="4" fillId="0" borderId="54" xfId="9" applyFont="1" applyBorder="1" applyAlignment="1">
      <alignment vertical="center"/>
    </xf>
    <xf numFmtId="3" fontId="4" fillId="0" borderId="54" xfId="9" applyNumberFormat="1" applyFont="1" applyBorder="1" applyAlignment="1">
      <alignment horizontal="center" vertical="center"/>
    </xf>
    <xf numFmtId="0" fontId="4" fillId="0" borderId="54" xfId="9" applyFont="1" applyBorder="1" applyAlignment="1">
      <alignment horizontal="center" vertical="center"/>
    </xf>
    <xf numFmtId="165" fontId="4" fillId="0" borderId="54" xfId="9" applyNumberFormat="1" applyFont="1" applyBorder="1" applyAlignment="1">
      <alignment horizontal="center" vertical="center"/>
    </xf>
    <xf numFmtId="10" fontId="4" fillId="0" borderId="54" xfId="6" applyNumberFormat="1" applyFont="1" applyFill="1" applyBorder="1" applyAlignment="1">
      <alignment horizontal="center" vertical="center"/>
    </xf>
    <xf numFmtId="9" fontId="4" fillId="0" borderId="54" xfId="6" applyFont="1" applyFill="1" applyBorder="1" applyAlignment="1">
      <alignment horizontal="center" vertical="center"/>
    </xf>
    <xf numFmtId="4" fontId="4" fillId="0" borderId="54" xfId="9" applyNumberFormat="1" applyFont="1" applyBorder="1" applyAlignment="1">
      <alignment horizontal="center" vertical="center"/>
    </xf>
    <xf numFmtId="0" fontId="4" fillId="0" borderId="55" xfId="9" applyFont="1" applyBorder="1" applyAlignment="1">
      <alignment horizontal="center" vertical="center"/>
    </xf>
    <xf numFmtId="44" fontId="4" fillId="0" borderId="0" xfId="5" applyFont="1" applyFill="1" applyAlignment="1">
      <alignment horizontal="right"/>
    </xf>
    <xf numFmtId="0" fontId="4" fillId="0" borderId="0" xfId="9" applyFont="1" applyAlignment="1">
      <alignment horizontal="right"/>
    </xf>
    <xf numFmtId="44" fontId="4" fillId="0" borderId="0" xfId="5" applyFont="1" applyAlignment="1">
      <alignment horizontal="right"/>
    </xf>
    <xf numFmtId="0" fontId="4" fillId="0" borderId="0" xfId="0" applyFont="1"/>
    <xf numFmtId="0" fontId="6" fillId="0" borderId="20" xfId="9" applyFont="1" applyBorder="1" applyAlignment="1">
      <alignment horizontal="center"/>
    </xf>
    <xf numFmtId="0" fontId="6" fillId="0" borderId="56" xfId="9" applyFont="1" applyBorder="1"/>
    <xf numFmtId="3" fontId="3" fillId="0" borderId="2" xfId="9" applyNumberFormat="1" applyFont="1" applyBorder="1" applyAlignment="1">
      <alignment horizontal="center"/>
    </xf>
    <xf numFmtId="0" fontId="3" fillId="0" borderId="0" xfId="9" applyFont="1" applyAlignment="1">
      <alignment horizontal="center"/>
    </xf>
    <xf numFmtId="0" fontId="3" fillId="0" borderId="3" xfId="9" applyFont="1" applyBorder="1" applyAlignment="1">
      <alignment horizontal="center"/>
    </xf>
    <xf numFmtId="0" fontId="3" fillId="0" borderId="10" xfId="9" applyFont="1" applyBorder="1" applyAlignment="1">
      <alignment horizontal="center"/>
    </xf>
    <xf numFmtId="0" fontId="3" fillId="0" borderId="8" xfId="9" applyFont="1" applyBorder="1" applyAlignment="1">
      <alignment horizontal="center"/>
    </xf>
    <xf numFmtId="0" fontId="3" fillId="0" borderId="22" xfId="9" applyFont="1" applyBorder="1" applyAlignment="1">
      <alignment horizontal="right"/>
    </xf>
    <xf numFmtId="44" fontId="3" fillId="0" borderId="10" xfId="5" applyFont="1" applyFill="1" applyBorder="1" applyAlignment="1">
      <alignment horizontal="right"/>
    </xf>
    <xf numFmtId="0" fontId="4" fillId="0" borderId="10" xfId="9" applyFont="1" applyBorder="1"/>
    <xf numFmtId="0" fontId="3" fillId="0" borderId="23" xfId="9" applyFont="1" applyBorder="1" applyAlignment="1">
      <alignment horizontal="center"/>
    </xf>
    <xf numFmtId="0" fontId="6" fillId="0" borderId="24" xfId="9" applyFont="1" applyBorder="1" applyAlignment="1">
      <alignment horizontal="center"/>
    </xf>
    <xf numFmtId="0" fontId="6" fillId="0" borderId="29" xfId="9" applyFont="1" applyBorder="1"/>
    <xf numFmtId="3" fontId="3" fillId="0" borderId="57" xfId="9" applyNumberFormat="1" applyFont="1" applyBorder="1" applyAlignment="1">
      <alignment horizontal="center"/>
    </xf>
    <xf numFmtId="0" fontId="3" fillId="0" borderId="26" xfId="9" applyFont="1" applyBorder="1" applyAlignment="1">
      <alignment horizontal="center"/>
    </xf>
    <xf numFmtId="0" fontId="3" fillId="0" borderId="28" xfId="9" applyFont="1" applyBorder="1" applyAlignment="1">
      <alignment horizontal="center"/>
    </xf>
    <xf numFmtId="0" fontId="3" fillId="0" borderId="29" xfId="9" applyFont="1" applyBorder="1" applyAlignment="1">
      <alignment horizontal="center"/>
    </xf>
    <xf numFmtId="44" fontId="3" fillId="0" borderId="26" xfId="5" applyFont="1" applyFill="1" applyBorder="1" applyAlignment="1">
      <alignment horizontal="center"/>
    </xf>
    <xf numFmtId="0" fontId="3" fillId="0" borderId="30" xfId="9" applyFont="1" applyBorder="1" applyAlignment="1">
      <alignment horizontal="center"/>
    </xf>
    <xf numFmtId="0" fontId="3" fillId="0" borderId="0" xfId="9" applyFont="1" applyAlignment="1">
      <alignment horizontal="left"/>
    </xf>
    <xf numFmtId="3" fontId="4" fillId="0" borderId="0" xfId="12" applyNumberFormat="1" applyFont="1" applyFill="1" applyBorder="1" applyAlignment="1">
      <alignment horizontal="center"/>
    </xf>
    <xf numFmtId="38" fontId="4" fillId="0" borderId="0" xfId="4" applyNumberFormat="1" applyFont="1" applyFill="1" applyBorder="1" applyAlignment="1">
      <alignment horizontal="center"/>
    </xf>
    <xf numFmtId="0" fontId="4" fillId="0" borderId="31" xfId="9" applyFont="1" applyBorder="1" applyAlignment="1">
      <alignment horizontal="center"/>
    </xf>
    <xf numFmtId="0" fontId="4" fillId="0" borderId="6" xfId="9" applyFont="1" applyBorder="1" applyAlignment="1">
      <alignment vertical="top"/>
    </xf>
    <xf numFmtId="0" fontId="2" fillId="0" borderId="0" xfId="9"/>
    <xf numFmtId="0" fontId="2" fillId="0" borderId="0" xfId="9" applyAlignment="1">
      <alignment horizontal="center"/>
    </xf>
    <xf numFmtId="0" fontId="2" fillId="0" borderId="0" xfId="9" applyAlignment="1">
      <alignment horizontal="right"/>
    </xf>
    <xf numFmtId="44" fontId="2" fillId="0" borderId="0" xfId="5" applyFont="1" applyAlignment="1">
      <alignment horizontal="right"/>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19" xfId="0" applyFont="1" applyFill="1" applyBorder="1" applyAlignment="1">
      <alignment horizontal="center" vertical="center"/>
    </xf>
    <xf numFmtId="41" fontId="8" fillId="0" borderId="1" xfId="8" applyNumberFormat="1" applyFont="1" applyBorder="1"/>
    <xf numFmtId="41" fontId="2" fillId="0" borderId="10" xfId="8" applyNumberFormat="1" applyBorder="1"/>
    <xf numFmtId="41" fontId="7" fillId="0" borderId="10" xfId="8" applyNumberFormat="1" applyFont="1" applyBorder="1"/>
    <xf numFmtId="168" fontId="4" fillId="5" borderId="0" xfId="9" applyNumberFormat="1" applyFont="1" applyFill="1"/>
    <xf numFmtId="5" fontId="4" fillId="5" borderId="0" xfId="9" applyNumberFormat="1" applyFont="1" applyFill="1"/>
    <xf numFmtId="6" fontId="0" fillId="0" borderId="0" xfId="0" applyNumberFormat="1"/>
    <xf numFmtId="0" fontId="0" fillId="7" borderId="0" xfId="0" applyFill="1"/>
    <xf numFmtId="44" fontId="0" fillId="0" borderId="0" xfId="5" applyFont="1"/>
    <xf numFmtId="44" fontId="0" fillId="7" borderId="0" xfId="5" applyFont="1" applyFill="1"/>
    <xf numFmtId="43" fontId="4" fillId="5" borderId="0" xfId="4" applyFont="1" applyFill="1"/>
    <xf numFmtId="10" fontId="4" fillId="5" borderId="0" xfId="6" applyNumberFormat="1" applyFont="1" applyFill="1"/>
    <xf numFmtId="7" fontId="4" fillId="5" borderId="0" xfId="9" applyNumberFormat="1" applyFont="1" applyFill="1"/>
    <xf numFmtId="0" fontId="4" fillId="8" borderId="31" xfId="10" applyFont="1" applyFill="1" applyBorder="1" applyAlignment="1">
      <alignment horizontal="center"/>
    </xf>
    <xf numFmtId="0" fontId="3" fillId="8" borderId="32" xfId="9" applyFont="1" applyFill="1" applyBorder="1" applyAlignment="1">
      <alignment horizontal="left"/>
    </xf>
    <xf numFmtId="3" fontId="4" fillId="8" borderId="0" xfId="9" applyNumberFormat="1" applyFont="1" applyFill="1" applyAlignment="1">
      <alignment horizontal="center"/>
    </xf>
    <xf numFmtId="0" fontId="4" fillId="8" borderId="21" xfId="9" applyFont="1" applyFill="1" applyBorder="1" applyAlignment="1">
      <alignment horizontal="center"/>
    </xf>
    <xf numFmtId="17" fontId="4" fillId="8" borderId="0" xfId="9" applyNumberFormat="1" applyFont="1" applyFill="1" applyAlignment="1">
      <alignment horizontal="center"/>
    </xf>
    <xf numFmtId="0" fontId="4" fillId="8" borderId="0" xfId="9" applyFont="1" applyFill="1" applyAlignment="1">
      <alignment horizontal="center"/>
    </xf>
    <xf numFmtId="5" fontId="4" fillId="8" borderId="0" xfId="11" applyNumberFormat="1" applyFont="1" applyFill="1" applyBorder="1" applyAlignment="1">
      <alignment horizontal="center"/>
    </xf>
    <xf numFmtId="7" fontId="4" fillId="8" borderId="33" xfId="11" applyNumberFormat="1" applyFont="1" applyFill="1" applyBorder="1" applyAlignment="1">
      <alignment horizontal="center"/>
    </xf>
    <xf numFmtId="165" fontId="4" fillId="8" borderId="0" xfId="5" applyNumberFormat="1" applyFont="1" applyFill="1" applyBorder="1" applyAlignment="1">
      <alignment horizontal="center"/>
    </xf>
    <xf numFmtId="10" fontId="4" fillId="8" borderId="0" xfId="6" applyNumberFormat="1" applyFont="1" applyFill="1" applyBorder="1" applyAlignment="1">
      <alignment horizontal="center"/>
    </xf>
    <xf numFmtId="9" fontId="4" fillId="8" borderId="0" xfId="6" applyFont="1" applyFill="1" applyBorder="1" applyAlignment="1">
      <alignment horizontal="center"/>
    </xf>
    <xf numFmtId="0" fontId="4" fillId="8" borderId="34" xfId="9" applyFont="1" applyFill="1" applyBorder="1" applyAlignment="1">
      <alignment horizontal="center"/>
    </xf>
    <xf numFmtId="0" fontId="4" fillId="8" borderId="35" xfId="9" applyFont="1" applyFill="1" applyBorder="1"/>
    <xf numFmtId="0" fontId="4" fillId="8" borderId="32" xfId="9" applyFont="1" applyFill="1" applyBorder="1" applyAlignment="1">
      <alignment horizontal="left"/>
    </xf>
    <xf numFmtId="39" fontId="4" fillId="8" borderId="0" xfId="4" quotePrefix="1" applyNumberFormat="1" applyFont="1" applyFill="1" applyBorder="1" applyAlignment="1">
      <alignment horizontal="center"/>
    </xf>
    <xf numFmtId="0" fontId="4" fillId="8" borderId="34" xfId="9" applyFont="1" applyFill="1" applyBorder="1" applyAlignment="1">
      <alignment horizontal="left"/>
    </xf>
    <xf numFmtId="0" fontId="4" fillId="8" borderId="35" xfId="9" applyFont="1" applyFill="1" applyBorder="1" applyAlignment="1">
      <alignment horizontal="center"/>
    </xf>
    <xf numFmtId="0" fontId="4" fillId="8" borderId="32" xfId="9" applyFont="1" applyFill="1" applyBorder="1"/>
    <xf numFmtId="166" fontId="3" fillId="8" borderId="0" xfId="0" applyNumberFormat="1" applyFont="1" applyFill="1" applyAlignment="1">
      <alignment horizontal="center"/>
    </xf>
    <xf numFmtId="5" fontId="3" fillId="8" borderId="0" xfId="11" applyNumberFormat="1" applyFont="1" applyFill="1" applyBorder="1" applyAlignment="1">
      <alignment horizontal="center"/>
    </xf>
    <xf numFmtId="7" fontId="4" fillId="8" borderId="0" xfId="5" quotePrefix="1" applyNumberFormat="1" applyFont="1" applyFill="1" applyBorder="1" applyAlignment="1">
      <alignment horizontal="center"/>
    </xf>
    <xf numFmtId="0" fontId="4" fillId="8" borderId="36" xfId="9" applyFont="1" applyFill="1" applyBorder="1"/>
    <xf numFmtId="0" fontId="4" fillId="8" borderId="21" xfId="9" quotePrefix="1" applyFont="1" applyFill="1" applyBorder="1" applyAlignment="1">
      <alignment horizontal="center"/>
    </xf>
    <xf numFmtId="17" fontId="3" fillId="8" borderId="0" xfId="9" applyNumberFormat="1" applyFont="1" applyFill="1" applyAlignment="1">
      <alignment horizontal="center"/>
    </xf>
    <xf numFmtId="167" fontId="4" fillId="8" borderId="0" xfId="4" applyNumberFormat="1" applyFont="1" applyFill="1" applyBorder="1" applyAlignment="1">
      <alignment horizontal="center"/>
    </xf>
    <xf numFmtId="0" fontId="4" fillId="8" borderId="41" xfId="9" applyFont="1" applyFill="1" applyBorder="1" applyAlignment="1">
      <alignment horizontal="center"/>
    </xf>
    <xf numFmtId="0" fontId="4" fillId="8" borderId="42" xfId="9" applyFont="1" applyFill="1" applyBorder="1" applyAlignment="1">
      <alignment vertical="top"/>
    </xf>
    <xf numFmtId="0" fontId="13" fillId="0" borderId="0" xfId="0" applyFont="1"/>
    <xf numFmtId="167" fontId="13" fillId="0" borderId="0" xfId="4" applyNumberFormat="1" applyFont="1"/>
    <xf numFmtId="10" fontId="13" fillId="0" borderId="0" xfId="0" applyNumberFormat="1" applyFont="1"/>
    <xf numFmtId="0" fontId="13" fillId="0" borderId="10" xfId="0" applyFont="1" applyBorder="1"/>
    <xf numFmtId="44" fontId="13" fillId="0" borderId="10" xfId="5" applyFont="1" applyBorder="1"/>
    <xf numFmtId="0" fontId="14" fillId="0" borderId="1" xfId="0" applyFont="1" applyBorder="1"/>
    <xf numFmtId="167" fontId="13" fillId="0" borderId="0" xfId="0" applyNumberFormat="1" applyFont="1"/>
    <xf numFmtId="167" fontId="13" fillId="0" borderId="1" xfId="0" applyNumberFormat="1" applyFont="1" applyBorder="1"/>
    <xf numFmtId="44" fontId="13" fillId="0" borderId="0" xfId="5" applyFont="1" applyBorder="1"/>
    <xf numFmtId="44" fontId="15" fillId="0" borderId="0" xfId="5" applyFont="1"/>
    <xf numFmtId="43" fontId="13" fillId="0" borderId="0" xfId="4" applyFont="1"/>
    <xf numFmtId="43" fontId="13" fillId="0" borderId="0" xfId="0" applyNumberFormat="1" applyFont="1"/>
    <xf numFmtId="10" fontId="14" fillId="0" borderId="0" xfId="6" applyNumberFormat="1" applyFont="1"/>
    <xf numFmtId="169" fontId="13" fillId="0" borderId="10" xfId="0" applyNumberFormat="1" applyFont="1" applyBorder="1"/>
    <xf numFmtId="167" fontId="14" fillId="0" borderId="0" xfId="4" applyNumberFormat="1" applyFont="1"/>
    <xf numFmtId="7" fontId="5" fillId="0" borderId="10" xfId="0" applyNumberFormat="1" applyFont="1" applyBorder="1"/>
    <xf numFmtId="9" fontId="14" fillId="0" borderId="0" xfId="6" applyFont="1"/>
    <xf numFmtId="43" fontId="5" fillId="0" borderId="0" xfId="4" applyFont="1" applyBorder="1"/>
    <xf numFmtId="43" fontId="13" fillId="0" borderId="0" xfId="4" applyFont="1" applyBorder="1"/>
    <xf numFmtId="9" fontId="13" fillId="0" borderId="0" xfId="6" applyFont="1"/>
    <xf numFmtId="0" fontId="13" fillId="0" borderId="59" xfId="0" applyFont="1" applyBorder="1"/>
    <xf numFmtId="167" fontId="13" fillId="0" borderId="59" xfId="0" applyNumberFormat="1" applyFont="1" applyBorder="1"/>
    <xf numFmtId="167" fontId="15" fillId="0" borderId="0" xfId="4" applyNumberFormat="1" applyFont="1"/>
    <xf numFmtId="43" fontId="13" fillId="0" borderId="1" xfId="0" applyNumberFormat="1" applyFont="1" applyBorder="1"/>
    <xf numFmtId="9" fontId="15" fillId="0" borderId="0" xfId="0" applyNumberFormat="1" applyFont="1"/>
    <xf numFmtId="9" fontId="15" fillId="0" borderId="10" xfId="0" applyNumberFormat="1" applyFont="1" applyBorder="1"/>
    <xf numFmtId="167" fontId="13" fillId="0" borderId="10" xfId="4" applyNumberFormat="1" applyFont="1" applyBorder="1"/>
    <xf numFmtId="43" fontId="15" fillId="0" borderId="0" xfId="4" applyFont="1"/>
    <xf numFmtId="9" fontId="14" fillId="0" borderId="0" xfId="0" applyNumberFormat="1" applyFont="1"/>
    <xf numFmtId="37" fontId="13" fillId="0" borderId="0" xfId="0" applyNumberFormat="1" applyFont="1"/>
    <xf numFmtId="0" fontId="6" fillId="2" borderId="0" xfId="0" applyFont="1" applyFill="1"/>
    <xf numFmtId="0" fontId="5" fillId="2" borderId="0" xfId="0" applyFont="1" applyFill="1"/>
    <xf numFmtId="172" fontId="16" fillId="2" borderId="0" xfId="0" applyNumberFormat="1" applyFont="1" applyFill="1" applyAlignment="1">
      <alignment horizontal="center"/>
    </xf>
    <xf numFmtId="172" fontId="6" fillId="2" borderId="0" xfId="0" applyNumberFormat="1" applyFont="1" applyFill="1" applyAlignment="1">
      <alignment horizontal="center"/>
    </xf>
    <xf numFmtId="0" fontId="5" fillId="0" borderId="0" xfId="0" applyFont="1"/>
    <xf numFmtId="171" fontId="16" fillId="0" borderId="0" xfId="1" applyNumberFormat="1" applyFont="1" applyAlignment="1" applyProtection="1">
      <alignment horizontal="center"/>
      <protection hidden="1"/>
    </xf>
    <xf numFmtId="0" fontId="5" fillId="0" borderId="0" xfId="0" applyFont="1" applyAlignment="1">
      <alignment horizontal="centerContinuous"/>
    </xf>
    <xf numFmtId="0" fontId="5" fillId="0" borderId="0" xfId="0" applyFont="1" applyAlignment="1">
      <alignment horizontal="center"/>
    </xf>
    <xf numFmtId="0" fontId="5" fillId="9" borderId="60" xfId="0" applyFont="1" applyFill="1" applyBorder="1" applyAlignment="1">
      <alignment horizontal="centerContinuous"/>
    </xf>
    <xf numFmtId="0" fontId="5" fillId="9" borderId="61" xfId="0" applyFont="1" applyFill="1" applyBorder="1" applyAlignment="1">
      <alignment horizontal="centerContinuous"/>
    </xf>
    <xf numFmtId="0" fontId="5" fillId="0" borderId="59" xfId="0" applyFont="1" applyBorder="1" applyAlignment="1">
      <alignment horizontal="centerContinuous"/>
    </xf>
    <xf numFmtId="0" fontId="6" fillId="9" borderId="0" xfId="0" applyFont="1" applyFill="1"/>
    <xf numFmtId="9" fontId="6" fillId="9" borderId="0" xfId="6" applyFont="1" applyFill="1"/>
    <xf numFmtId="37" fontId="17" fillId="9" borderId="0" xfId="0" applyNumberFormat="1" applyFont="1" applyFill="1"/>
    <xf numFmtId="37" fontId="18" fillId="0" borderId="0" xfId="0" applyNumberFormat="1" applyFont="1"/>
    <xf numFmtId="173" fontId="5" fillId="0" borderId="0" xfId="0" applyNumberFormat="1" applyFont="1"/>
    <xf numFmtId="37" fontId="5" fillId="0" borderId="0" xfId="0" applyNumberFormat="1" applyFont="1"/>
    <xf numFmtId="170" fontId="14" fillId="0" borderId="0" xfId="6" applyNumberFormat="1" applyFont="1"/>
    <xf numFmtId="37" fontId="19" fillId="0" borderId="0" xfId="0" applyNumberFormat="1" applyFont="1"/>
    <xf numFmtId="0" fontId="6" fillId="0" borderId="0" xfId="0" applyFont="1"/>
    <xf numFmtId="37" fontId="6" fillId="0" borderId="10" xfId="0" applyNumberFormat="1" applyFont="1" applyBorder="1"/>
    <xf numFmtId="0" fontId="5" fillId="9" borderId="0" xfId="0" applyFont="1" applyFill="1"/>
    <xf numFmtId="171" fontId="6" fillId="9" borderId="0" xfId="0" applyNumberFormat="1" applyFont="1" applyFill="1"/>
    <xf numFmtId="171" fontId="6" fillId="0" borderId="0" xfId="0" applyNumberFormat="1" applyFont="1"/>
    <xf numFmtId="37" fontId="17" fillId="0" borderId="0" xfId="0" applyNumberFormat="1" applyFont="1"/>
    <xf numFmtId="174" fontId="6" fillId="9" borderId="0" xfId="0" applyNumberFormat="1" applyFont="1" applyFill="1"/>
    <xf numFmtId="174" fontId="6" fillId="0" borderId="0" xfId="0" applyNumberFormat="1" applyFont="1"/>
    <xf numFmtId="37" fontId="6" fillId="0" borderId="0" xfId="0" applyNumberFormat="1" applyFont="1"/>
    <xf numFmtId="0" fontId="14" fillId="0" borderId="0" xfId="0" applyFont="1"/>
    <xf numFmtId="169" fontId="13" fillId="0" borderId="10" xfId="5" applyNumberFormat="1" applyFont="1" applyBorder="1"/>
    <xf numFmtId="169" fontId="13" fillId="0" borderId="0" xfId="5" applyNumberFormat="1" applyFont="1"/>
    <xf numFmtId="37" fontId="20" fillId="0" borderId="0" xfId="0" applyNumberFormat="1" applyFont="1"/>
    <xf numFmtId="169" fontId="13" fillId="0" borderId="0" xfId="0" applyNumberFormat="1" applyFont="1"/>
    <xf numFmtId="169" fontId="6" fillId="9" borderId="0" xfId="5" applyNumberFormat="1" applyFont="1" applyFill="1"/>
    <xf numFmtId="10" fontId="6" fillId="9" borderId="0" xfId="6" applyNumberFormat="1" applyFont="1" applyFill="1"/>
    <xf numFmtId="175" fontId="13" fillId="0" borderId="10" xfId="5" applyNumberFormat="1" applyFont="1" applyBorder="1"/>
    <xf numFmtId="9" fontId="13" fillId="0" borderId="0" xfId="0" applyNumberFormat="1" applyFont="1"/>
    <xf numFmtId="10" fontId="13" fillId="0" borderId="0" xfId="6" applyNumberFormat="1" applyFont="1" applyBorder="1"/>
    <xf numFmtId="0" fontId="13" fillId="0" borderId="0" xfId="0" applyFont="1" applyAlignment="1">
      <alignment horizontal="center"/>
    </xf>
    <xf numFmtId="0" fontId="4" fillId="0" borderId="42" xfId="0" applyFont="1" applyBorder="1" applyAlignment="1">
      <alignment horizontal="left" vertical="top" wrapText="1"/>
    </xf>
    <xf numFmtId="0" fontId="4" fillId="0" borderId="43" xfId="0" applyFont="1" applyBorder="1" applyAlignment="1">
      <alignment horizontal="left" vertical="top" wrapText="1"/>
    </xf>
    <xf numFmtId="0" fontId="10" fillId="3" borderId="12" xfId="0" applyFont="1" applyFill="1" applyBorder="1" applyAlignment="1">
      <alignment horizontal="center" vertical="center"/>
    </xf>
    <xf numFmtId="0" fontId="10" fillId="3" borderId="13" xfId="0" applyFont="1" applyFill="1" applyBorder="1" applyAlignment="1">
      <alignment horizontal="center" vertical="center"/>
    </xf>
    <xf numFmtId="0" fontId="10" fillId="3"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5" fillId="0" borderId="6" xfId="0" applyFont="1" applyBorder="1" applyAlignment="1">
      <alignment horizontal="left" vertical="top" wrapText="1"/>
    </xf>
    <xf numFmtId="0" fontId="5" fillId="0" borderId="58" xfId="0" applyFont="1" applyBorder="1" applyAlignment="1">
      <alignment horizontal="left" vertical="top" wrapText="1"/>
    </xf>
    <xf numFmtId="0" fontId="5" fillId="0" borderId="26" xfId="0" applyFont="1" applyBorder="1" applyAlignment="1">
      <alignment horizontal="left" vertical="top" wrapText="1"/>
    </xf>
    <xf numFmtId="0" fontId="5" fillId="0" borderId="30" xfId="0" applyFont="1" applyBorder="1" applyAlignment="1">
      <alignment horizontal="left" vertical="top" wrapText="1"/>
    </xf>
    <xf numFmtId="0" fontId="4" fillId="0" borderId="7" xfId="0" applyFont="1" applyBorder="1" applyAlignment="1">
      <alignment horizontal="left" vertical="top" wrapText="1"/>
    </xf>
    <xf numFmtId="0" fontId="4" fillId="0" borderId="38" xfId="0" applyFont="1" applyBorder="1" applyAlignment="1">
      <alignment horizontal="left" vertical="top" wrapText="1"/>
    </xf>
    <xf numFmtId="3" fontId="4" fillId="0" borderId="7" xfId="9" applyNumberFormat="1" applyFont="1" applyBorder="1" applyAlignment="1">
      <alignment horizontal="left" vertical="top" wrapText="1"/>
    </xf>
    <xf numFmtId="0" fontId="4" fillId="0" borderId="7" xfId="0" applyFont="1" applyBorder="1" applyAlignment="1">
      <alignment wrapText="1"/>
    </xf>
    <xf numFmtId="0" fontId="4" fillId="0" borderId="38" xfId="0" applyFont="1" applyBorder="1" applyAlignment="1">
      <alignment wrapText="1"/>
    </xf>
    <xf numFmtId="0" fontId="4" fillId="8" borderId="42" xfId="0" applyFont="1" applyFill="1" applyBorder="1" applyAlignment="1">
      <alignment horizontal="left" vertical="top" wrapText="1"/>
    </xf>
    <xf numFmtId="0" fontId="4" fillId="8" borderId="43" xfId="0" applyFont="1" applyFill="1" applyBorder="1" applyAlignment="1">
      <alignment horizontal="left" vertical="top" wrapText="1"/>
    </xf>
    <xf numFmtId="0" fontId="13" fillId="6" borderId="0" xfId="0" applyFont="1" applyFill="1" applyAlignment="1">
      <alignment horizontal="center" vertical="center"/>
    </xf>
    <xf numFmtId="0" fontId="5" fillId="2" borderId="60" xfId="0" applyFont="1" applyFill="1" applyBorder="1" applyAlignment="1">
      <alignment horizontal="center"/>
    </xf>
    <xf numFmtId="0" fontId="5" fillId="2" borderId="59" xfId="0" applyFont="1" applyFill="1" applyBorder="1" applyAlignment="1">
      <alignment horizontal="center"/>
    </xf>
  </cellXfs>
  <cellStyles count="13">
    <cellStyle name="Comma" xfId="4" builtinId="3"/>
    <cellStyle name="Comma_MidtownOffice97(7-16-97)" xfId="12" xr:uid="{00000000-0005-0000-0000-000001000000}"/>
    <cellStyle name="Currency" xfId="5" builtinId="4"/>
    <cellStyle name="Currency_MidtownOffice97(7-16-97)" xfId="11" xr:uid="{00000000-0005-0000-0000-000003000000}"/>
    <cellStyle name="Normal" xfId="0" builtinId="0"/>
    <cellStyle name="Normal 18" xfId="3" xr:uid="{00000000-0005-0000-0000-000005000000}"/>
    <cellStyle name="Normal 2 2" xfId="2" xr:uid="{00000000-0005-0000-0000-000006000000}"/>
    <cellStyle name="Normal 5 2" xfId="7" xr:uid="{00000000-0005-0000-0000-000007000000}"/>
    <cellStyle name="Normal 6 2" xfId="1" xr:uid="{00000000-0005-0000-0000-000008000000}"/>
    <cellStyle name="Normal_666 Fifth" xfId="10" xr:uid="{00000000-0005-0000-0000-000009000000}"/>
    <cellStyle name="Normal_MidtownOffice97(7-16-97)" xfId="9" xr:uid="{00000000-0005-0000-0000-00000A000000}"/>
    <cellStyle name="Percent" xfId="6" builtinId="5"/>
    <cellStyle name="Percent_Budget Template" xfId="8"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314325</xdr:colOff>
      <xdr:row>77</xdr:row>
      <xdr:rowOff>152400</xdr:rowOff>
    </xdr:to>
    <xdr:pic>
      <xdr:nvPicPr>
        <xdr:cNvPr id="2" name="Picture 1" descr="C:\Users\tomortinau\Desktop\Broadway_WHouston- Canal_Avail_Mapx.jp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2801600" cy="1482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view="pageBreakPreview" topLeftCell="A49" zoomScale="110" zoomScaleNormal="55" zoomScaleSheetLayoutView="110" workbookViewId="0"/>
  </sheetViews>
  <sheetFormatPr defaultRowHeight="15" x14ac:dyDescent="0.25"/>
  <cols>
    <col min="5" max="5" width="13.5703125" bestFit="1" customWidth="1"/>
  </cols>
  <sheetData/>
  <pageMargins left="0.7" right="0.7" top="0.75" bottom="0.75" header="0.3" footer="0.3"/>
  <pageSetup scale="46"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3E07A-A296-4C64-B4C7-3032C6881D7C}">
  <dimension ref="B3:M67"/>
  <sheetViews>
    <sheetView workbookViewId="0">
      <selection activeCell="L13" sqref="L13"/>
    </sheetView>
  </sheetViews>
  <sheetFormatPr defaultRowHeight="15" x14ac:dyDescent="0.25"/>
  <cols>
    <col min="2" max="2" width="14.85546875" bestFit="1" customWidth="1"/>
    <col min="3" max="3" width="13.85546875" bestFit="1" customWidth="1"/>
    <col min="4" max="4" width="10.140625" style="179" bestFit="1" customWidth="1"/>
    <col min="5" max="5" width="11.42578125" bestFit="1" customWidth="1"/>
    <col min="11" max="11" width="10.140625" bestFit="1" customWidth="1"/>
    <col min="12" max="13" width="8.85546875" bestFit="1" customWidth="1"/>
  </cols>
  <sheetData>
    <row r="3" spans="2:13" x14ac:dyDescent="0.25">
      <c r="B3" t="s">
        <v>172</v>
      </c>
      <c r="C3" t="s">
        <v>173</v>
      </c>
      <c r="D3" s="179" t="s">
        <v>174</v>
      </c>
      <c r="E3" t="s">
        <v>175</v>
      </c>
    </row>
    <row r="4" spans="2:13" x14ac:dyDescent="0.25">
      <c r="B4" t="s">
        <v>176</v>
      </c>
      <c r="C4" t="s">
        <v>202</v>
      </c>
      <c r="D4" s="179">
        <v>1002</v>
      </c>
      <c r="E4" s="177">
        <v>2750000</v>
      </c>
    </row>
    <row r="5" spans="2:13" x14ac:dyDescent="0.25">
      <c r="B5" t="s">
        <v>176</v>
      </c>
      <c r="C5" t="s">
        <v>203</v>
      </c>
      <c r="D5" s="179" t="s">
        <v>177</v>
      </c>
      <c r="E5" t="s">
        <v>177</v>
      </c>
      <c r="K5" t="s">
        <v>213</v>
      </c>
      <c r="L5" t="s">
        <v>212</v>
      </c>
      <c r="M5" t="s">
        <v>214</v>
      </c>
    </row>
    <row r="6" spans="2:13" x14ac:dyDescent="0.25">
      <c r="B6" t="s">
        <v>178</v>
      </c>
      <c r="C6" t="s">
        <v>202</v>
      </c>
      <c r="D6" s="179">
        <v>950</v>
      </c>
      <c r="E6" s="177">
        <v>6854250</v>
      </c>
      <c r="I6" t="s">
        <v>206</v>
      </c>
      <c r="K6" s="179">
        <f>_xlfn.MAXIFS(D:D,C:C,I6)</f>
        <v>150</v>
      </c>
      <c r="L6" s="179">
        <f t="shared" ref="L6:L12" si="0">AVERAGEIF(C:C,I6,D:D)</f>
        <v>150</v>
      </c>
      <c r="M6" s="179">
        <f>_xlfn.MINIFS(D:D,C:C,I6)</f>
        <v>150</v>
      </c>
    </row>
    <row r="7" spans="2:13" x14ac:dyDescent="0.25">
      <c r="B7" t="s">
        <v>178</v>
      </c>
      <c r="C7" t="s">
        <v>204</v>
      </c>
      <c r="D7" s="179" t="s">
        <v>177</v>
      </c>
      <c r="E7" t="s">
        <v>177</v>
      </c>
      <c r="I7" t="s">
        <v>207</v>
      </c>
      <c r="K7" s="179">
        <f t="shared" ref="K7:K13" si="1">_xlfn.MAXIFS(D:D,C:C,I7)</f>
        <v>150</v>
      </c>
      <c r="L7" s="179">
        <f t="shared" si="0"/>
        <v>150</v>
      </c>
      <c r="M7" s="179">
        <f t="shared" ref="M7:M13" si="2">_xlfn.MINIFS(D:D,C:C,I7)</f>
        <v>150</v>
      </c>
    </row>
    <row r="8" spans="2:13" x14ac:dyDescent="0.25">
      <c r="B8" t="s">
        <v>179</v>
      </c>
      <c r="C8" t="s">
        <v>202</v>
      </c>
      <c r="D8" s="179">
        <v>640</v>
      </c>
      <c r="E8" s="177">
        <v>2352000</v>
      </c>
      <c r="I8" t="s">
        <v>208</v>
      </c>
      <c r="K8" s="179">
        <f t="shared" si="1"/>
        <v>150</v>
      </c>
      <c r="L8" s="179">
        <f t="shared" si="0"/>
        <v>150</v>
      </c>
      <c r="M8" s="179">
        <f t="shared" si="2"/>
        <v>150</v>
      </c>
    </row>
    <row r="9" spans="2:13" x14ac:dyDescent="0.25">
      <c r="B9" t="s">
        <v>179</v>
      </c>
      <c r="C9" t="s">
        <v>205</v>
      </c>
      <c r="D9" s="179" t="s">
        <v>177</v>
      </c>
      <c r="E9" t="s">
        <v>177</v>
      </c>
      <c r="I9" t="s">
        <v>209</v>
      </c>
      <c r="K9" s="179">
        <f t="shared" si="1"/>
        <v>150</v>
      </c>
      <c r="L9" s="179">
        <f t="shared" si="0"/>
        <v>150</v>
      </c>
      <c r="M9" s="179">
        <f t="shared" si="2"/>
        <v>150</v>
      </c>
    </row>
    <row r="10" spans="2:13" x14ac:dyDescent="0.25">
      <c r="B10" t="s">
        <v>180</v>
      </c>
      <c r="C10" t="s">
        <v>206</v>
      </c>
      <c r="D10" s="179">
        <v>150</v>
      </c>
      <c r="E10" s="177">
        <v>21735000</v>
      </c>
      <c r="I10" t="s">
        <v>210</v>
      </c>
      <c r="K10" s="179">
        <f t="shared" si="1"/>
        <v>200</v>
      </c>
      <c r="L10" s="179">
        <f t="shared" si="0"/>
        <v>151.66666666666666</v>
      </c>
      <c r="M10" s="179">
        <f t="shared" si="2"/>
        <v>75</v>
      </c>
    </row>
    <row r="11" spans="2:13" x14ac:dyDescent="0.25">
      <c r="B11" t="s">
        <v>180</v>
      </c>
      <c r="C11" t="s">
        <v>207</v>
      </c>
      <c r="D11" s="179">
        <v>150</v>
      </c>
      <c r="E11" t="s">
        <v>109</v>
      </c>
      <c r="I11" t="s">
        <v>203</v>
      </c>
      <c r="K11" s="179">
        <f t="shared" si="1"/>
        <v>300</v>
      </c>
      <c r="L11" s="179">
        <f t="shared" si="0"/>
        <v>212.5</v>
      </c>
      <c r="M11" s="179">
        <f t="shared" si="2"/>
        <v>125</v>
      </c>
    </row>
    <row r="12" spans="2:13" x14ac:dyDescent="0.25">
      <c r="B12" t="s">
        <v>180</v>
      </c>
      <c r="C12" t="s">
        <v>208</v>
      </c>
      <c r="D12" s="179">
        <v>150</v>
      </c>
      <c r="E12" t="s">
        <v>109</v>
      </c>
      <c r="I12" t="s">
        <v>202</v>
      </c>
      <c r="K12" s="179">
        <f t="shared" si="1"/>
        <v>1384</v>
      </c>
      <c r="L12" s="179">
        <f t="shared" si="0"/>
        <v>727.9473684210526</v>
      </c>
      <c r="M12" s="179">
        <f t="shared" si="2"/>
        <v>300</v>
      </c>
    </row>
    <row r="13" spans="2:13" x14ac:dyDescent="0.25">
      <c r="B13" t="s">
        <v>180</v>
      </c>
      <c r="C13" t="s">
        <v>209</v>
      </c>
      <c r="D13" s="179">
        <v>150</v>
      </c>
      <c r="E13" t="s">
        <v>109</v>
      </c>
      <c r="I13" t="s">
        <v>205</v>
      </c>
      <c r="K13" s="179">
        <f t="shared" si="1"/>
        <v>225</v>
      </c>
      <c r="L13" s="179">
        <f>AVERAGEIF(C:C,I13,D:D)</f>
        <v>143.75</v>
      </c>
      <c r="M13" s="179">
        <f t="shared" si="2"/>
        <v>100</v>
      </c>
    </row>
    <row r="14" spans="2:13" x14ac:dyDescent="0.25">
      <c r="B14" t="s">
        <v>180</v>
      </c>
      <c r="C14" t="s">
        <v>210</v>
      </c>
      <c r="D14" s="179">
        <v>200</v>
      </c>
      <c r="E14" t="s">
        <v>109</v>
      </c>
    </row>
    <row r="15" spans="2:13" x14ac:dyDescent="0.25">
      <c r="B15" t="s">
        <v>180</v>
      </c>
      <c r="C15" t="s">
        <v>203</v>
      </c>
      <c r="D15" s="179">
        <v>300</v>
      </c>
      <c r="E15" t="s">
        <v>109</v>
      </c>
    </row>
    <row r="16" spans="2:13" x14ac:dyDescent="0.25">
      <c r="B16" t="s">
        <v>180</v>
      </c>
      <c r="C16" t="s">
        <v>202</v>
      </c>
      <c r="D16" s="179">
        <v>1384</v>
      </c>
      <c r="E16" t="s">
        <v>109</v>
      </c>
    </row>
    <row r="17" spans="2:5" x14ac:dyDescent="0.25">
      <c r="B17" t="s">
        <v>180</v>
      </c>
      <c r="C17" t="s">
        <v>205</v>
      </c>
      <c r="D17" s="179" t="s">
        <v>177</v>
      </c>
      <c r="E17" t="s">
        <v>177</v>
      </c>
    </row>
    <row r="18" spans="2:5" x14ac:dyDescent="0.25">
      <c r="B18" t="s">
        <v>181</v>
      </c>
      <c r="C18" t="s">
        <v>202</v>
      </c>
      <c r="D18" s="179">
        <v>750</v>
      </c>
      <c r="E18" s="177">
        <v>6375000</v>
      </c>
    </row>
    <row r="19" spans="2:5" x14ac:dyDescent="0.25">
      <c r="B19" t="s">
        <v>181</v>
      </c>
      <c r="C19" t="s">
        <v>205</v>
      </c>
      <c r="D19" s="179">
        <v>100</v>
      </c>
      <c r="E19" t="s">
        <v>109</v>
      </c>
    </row>
    <row r="20" spans="2:5" x14ac:dyDescent="0.25">
      <c r="B20" t="s">
        <v>181</v>
      </c>
      <c r="C20" t="s">
        <v>204</v>
      </c>
      <c r="D20" s="179" t="s">
        <v>177</v>
      </c>
      <c r="E20" t="s">
        <v>177</v>
      </c>
    </row>
    <row r="21" spans="2:5" x14ac:dyDescent="0.25">
      <c r="B21" t="s">
        <v>182</v>
      </c>
      <c r="C21" t="s">
        <v>202</v>
      </c>
      <c r="D21" s="179">
        <v>750</v>
      </c>
      <c r="E21" s="177">
        <v>2565000</v>
      </c>
    </row>
    <row r="22" spans="2:5" x14ac:dyDescent="0.25">
      <c r="B22" t="s">
        <v>182</v>
      </c>
      <c r="C22" t="s">
        <v>205</v>
      </c>
      <c r="D22" s="179">
        <v>150</v>
      </c>
      <c r="E22" t="s">
        <v>109</v>
      </c>
    </row>
    <row r="23" spans="2:5" x14ac:dyDescent="0.25">
      <c r="B23" t="s">
        <v>182</v>
      </c>
      <c r="C23" t="s">
        <v>204</v>
      </c>
      <c r="D23" s="179" t="s">
        <v>177</v>
      </c>
      <c r="E23" t="s">
        <v>177</v>
      </c>
    </row>
    <row r="24" spans="2:5" x14ac:dyDescent="0.25">
      <c r="B24" t="s">
        <v>183</v>
      </c>
      <c r="C24" t="s">
        <v>202</v>
      </c>
      <c r="D24" s="179">
        <v>600</v>
      </c>
      <c r="E24" s="177">
        <v>2400000</v>
      </c>
    </row>
    <row r="25" spans="2:5" x14ac:dyDescent="0.25">
      <c r="B25" t="s">
        <v>183</v>
      </c>
      <c r="C25" t="s">
        <v>205</v>
      </c>
      <c r="D25" s="179" t="s">
        <v>177</v>
      </c>
      <c r="E25" t="s">
        <v>177</v>
      </c>
    </row>
    <row r="26" spans="2:5" x14ac:dyDescent="0.25">
      <c r="B26" s="178" t="s">
        <v>184</v>
      </c>
      <c r="C26" s="178" t="s">
        <v>202</v>
      </c>
      <c r="D26" s="180"/>
      <c r="E26" s="178" t="s">
        <v>109</v>
      </c>
    </row>
    <row r="27" spans="2:5" x14ac:dyDescent="0.25">
      <c r="B27" t="s">
        <v>185</v>
      </c>
      <c r="C27" t="s">
        <v>202</v>
      </c>
      <c r="D27" s="179">
        <v>450</v>
      </c>
      <c r="E27" s="177">
        <v>5000000</v>
      </c>
    </row>
    <row r="28" spans="2:5" x14ac:dyDescent="0.25">
      <c r="B28" t="s">
        <v>185</v>
      </c>
      <c r="C28" t="s">
        <v>211</v>
      </c>
      <c r="D28" s="179">
        <v>50</v>
      </c>
      <c r="E28" t="s">
        <v>109</v>
      </c>
    </row>
    <row r="29" spans="2:5" x14ac:dyDescent="0.25">
      <c r="B29" t="s">
        <v>185</v>
      </c>
      <c r="C29" t="s">
        <v>204</v>
      </c>
      <c r="D29" s="179" t="s">
        <v>177</v>
      </c>
      <c r="E29" t="s">
        <v>177</v>
      </c>
    </row>
    <row r="30" spans="2:5" x14ac:dyDescent="0.25">
      <c r="B30" t="s">
        <v>186</v>
      </c>
      <c r="C30" t="s">
        <v>202</v>
      </c>
      <c r="D30" s="179">
        <v>450</v>
      </c>
      <c r="E30" s="177">
        <v>4500000</v>
      </c>
    </row>
    <row r="31" spans="2:5" x14ac:dyDescent="0.25">
      <c r="B31" t="s">
        <v>186</v>
      </c>
      <c r="C31" t="s">
        <v>205</v>
      </c>
      <c r="D31" s="179" t="s">
        <v>177</v>
      </c>
      <c r="E31" t="s">
        <v>177</v>
      </c>
    </row>
    <row r="32" spans="2:5" x14ac:dyDescent="0.25">
      <c r="B32" t="s">
        <v>187</v>
      </c>
      <c r="C32" t="s">
        <v>202</v>
      </c>
      <c r="D32" s="179">
        <v>375</v>
      </c>
      <c r="E32" s="177">
        <v>1725000</v>
      </c>
    </row>
    <row r="33" spans="2:5" x14ac:dyDescent="0.25">
      <c r="B33" t="s">
        <v>187</v>
      </c>
      <c r="C33" t="s">
        <v>205</v>
      </c>
      <c r="D33" s="179" t="s">
        <v>177</v>
      </c>
      <c r="E33" t="s">
        <v>177</v>
      </c>
    </row>
    <row r="34" spans="2:5" x14ac:dyDescent="0.25">
      <c r="B34" t="s">
        <v>188</v>
      </c>
      <c r="C34" t="s">
        <v>202</v>
      </c>
      <c r="D34" s="179">
        <v>600</v>
      </c>
      <c r="E34" s="177">
        <v>2400000</v>
      </c>
    </row>
    <row r="35" spans="2:5" x14ac:dyDescent="0.25">
      <c r="B35" t="s">
        <v>188</v>
      </c>
      <c r="C35" t="s">
        <v>205</v>
      </c>
      <c r="D35" s="179" t="s">
        <v>177</v>
      </c>
      <c r="E35" t="s">
        <v>177</v>
      </c>
    </row>
    <row r="36" spans="2:5" x14ac:dyDescent="0.25">
      <c r="B36" s="178" t="s">
        <v>189</v>
      </c>
      <c r="C36" s="178" t="s">
        <v>202</v>
      </c>
      <c r="D36" s="180"/>
      <c r="E36" s="178" t="s">
        <v>109</v>
      </c>
    </row>
    <row r="37" spans="2:5" x14ac:dyDescent="0.25">
      <c r="B37" t="s">
        <v>189</v>
      </c>
      <c r="C37" t="s">
        <v>205</v>
      </c>
      <c r="D37" s="179" t="s">
        <v>177</v>
      </c>
      <c r="E37" t="s">
        <v>177</v>
      </c>
    </row>
    <row r="38" spans="2:5" x14ac:dyDescent="0.25">
      <c r="B38" t="s">
        <v>190</v>
      </c>
      <c r="C38" t="s">
        <v>210</v>
      </c>
      <c r="D38" s="179">
        <v>75</v>
      </c>
      <c r="E38" s="177">
        <v>11960000</v>
      </c>
    </row>
    <row r="39" spans="2:5" x14ac:dyDescent="0.25">
      <c r="B39" t="s">
        <v>190</v>
      </c>
      <c r="C39" t="s">
        <v>203</v>
      </c>
      <c r="D39" s="179">
        <v>125</v>
      </c>
      <c r="E39" t="s">
        <v>109</v>
      </c>
    </row>
    <row r="40" spans="2:5" x14ac:dyDescent="0.25">
      <c r="B40" t="s">
        <v>190</v>
      </c>
      <c r="C40" t="s">
        <v>202</v>
      </c>
      <c r="D40" s="179">
        <v>1000</v>
      </c>
      <c r="E40" t="s">
        <v>109</v>
      </c>
    </row>
    <row r="41" spans="2:5" x14ac:dyDescent="0.25">
      <c r="B41" t="s">
        <v>190</v>
      </c>
      <c r="C41" t="s">
        <v>205</v>
      </c>
      <c r="D41" s="179">
        <v>100</v>
      </c>
      <c r="E41" t="s">
        <v>109</v>
      </c>
    </row>
    <row r="42" spans="2:5" x14ac:dyDescent="0.25">
      <c r="B42" t="s">
        <v>190</v>
      </c>
      <c r="C42" t="s">
        <v>204</v>
      </c>
      <c r="D42" s="179" t="s">
        <v>177</v>
      </c>
      <c r="E42" t="s">
        <v>109</v>
      </c>
    </row>
    <row r="43" spans="2:5" x14ac:dyDescent="0.25">
      <c r="B43" t="s">
        <v>191</v>
      </c>
      <c r="C43" t="s">
        <v>202</v>
      </c>
      <c r="D43" s="179">
        <v>880</v>
      </c>
      <c r="E43" s="177">
        <v>2200000</v>
      </c>
    </row>
    <row r="44" spans="2:5" x14ac:dyDescent="0.25">
      <c r="B44" t="s">
        <v>191</v>
      </c>
      <c r="C44" t="s">
        <v>205</v>
      </c>
      <c r="D44" s="179" t="s">
        <v>177</v>
      </c>
      <c r="E44" t="s">
        <v>177</v>
      </c>
    </row>
    <row r="45" spans="2:5" x14ac:dyDescent="0.25">
      <c r="B45" t="s">
        <v>192</v>
      </c>
      <c r="C45" t="s">
        <v>203</v>
      </c>
      <c r="D45" s="179">
        <v>200</v>
      </c>
      <c r="E45" s="177">
        <v>5900000</v>
      </c>
    </row>
    <row r="46" spans="2:5" x14ac:dyDescent="0.25">
      <c r="B46" t="s">
        <v>192</v>
      </c>
      <c r="C46" t="s">
        <v>202</v>
      </c>
      <c r="D46" s="179">
        <v>1000</v>
      </c>
      <c r="E46" t="s">
        <v>109</v>
      </c>
    </row>
    <row r="47" spans="2:5" x14ac:dyDescent="0.25">
      <c r="B47" t="s">
        <v>193</v>
      </c>
      <c r="C47" t="s">
        <v>210</v>
      </c>
      <c r="D47" s="179">
        <v>180</v>
      </c>
      <c r="E47" s="177">
        <v>21411000</v>
      </c>
    </row>
    <row r="48" spans="2:5" x14ac:dyDescent="0.25">
      <c r="B48" t="s">
        <v>193</v>
      </c>
      <c r="C48" t="s">
        <v>203</v>
      </c>
      <c r="D48" s="179">
        <v>225</v>
      </c>
      <c r="E48" t="s">
        <v>109</v>
      </c>
    </row>
    <row r="49" spans="2:6" x14ac:dyDescent="0.25">
      <c r="B49" t="s">
        <v>193</v>
      </c>
      <c r="C49" t="s">
        <v>202</v>
      </c>
      <c r="D49" s="179">
        <v>900</v>
      </c>
      <c r="E49" t="s">
        <v>109</v>
      </c>
    </row>
    <row r="50" spans="2:6" x14ac:dyDescent="0.25">
      <c r="B50" t="s">
        <v>193</v>
      </c>
      <c r="C50" t="s">
        <v>205</v>
      </c>
      <c r="D50" s="179">
        <v>225</v>
      </c>
      <c r="E50" t="s">
        <v>109</v>
      </c>
    </row>
    <row r="51" spans="2:6" x14ac:dyDescent="0.25">
      <c r="B51" t="s">
        <v>194</v>
      </c>
      <c r="C51" t="s">
        <v>202</v>
      </c>
      <c r="D51" s="179">
        <v>900</v>
      </c>
      <c r="E51" s="177">
        <v>2250000</v>
      </c>
    </row>
    <row r="52" spans="2:6" x14ac:dyDescent="0.25">
      <c r="B52" t="s">
        <v>194</v>
      </c>
      <c r="C52" t="s">
        <v>205</v>
      </c>
      <c r="D52" s="179" t="s">
        <v>177</v>
      </c>
      <c r="E52" t="s">
        <v>109</v>
      </c>
    </row>
    <row r="53" spans="2:6" x14ac:dyDescent="0.25">
      <c r="B53" t="s">
        <v>194</v>
      </c>
      <c r="C53" t="s">
        <v>204</v>
      </c>
      <c r="D53" s="179" t="s">
        <v>177</v>
      </c>
      <c r="E53" t="s">
        <v>177</v>
      </c>
    </row>
    <row r="54" spans="2:6" x14ac:dyDescent="0.25">
      <c r="B54" t="s">
        <v>195</v>
      </c>
      <c r="C54" t="s">
        <v>202</v>
      </c>
      <c r="D54" s="179">
        <v>600</v>
      </c>
      <c r="E54" s="177">
        <v>720000</v>
      </c>
    </row>
    <row r="55" spans="2:6" x14ac:dyDescent="0.25">
      <c r="B55" s="178" t="s">
        <v>196</v>
      </c>
      <c r="C55" s="178" t="s">
        <v>202</v>
      </c>
      <c r="D55" s="180">
        <v>300</v>
      </c>
      <c r="E55" s="178"/>
      <c r="F55" t="s">
        <v>197</v>
      </c>
    </row>
    <row r="56" spans="2:6" x14ac:dyDescent="0.25">
      <c r="B56" t="s">
        <v>196</v>
      </c>
      <c r="C56" t="s">
        <v>205</v>
      </c>
      <c r="D56" s="179" t="s">
        <v>177</v>
      </c>
      <c r="E56" t="s">
        <v>109</v>
      </c>
    </row>
    <row r="57" spans="2:6" x14ac:dyDescent="0.25">
      <c r="B57" t="s">
        <v>198</v>
      </c>
      <c r="C57" t="s">
        <v>202</v>
      </c>
      <c r="D57" s="179">
        <v>300</v>
      </c>
      <c r="E57" s="177">
        <v>1650000</v>
      </c>
    </row>
    <row r="58" spans="2:6" x14ac:dyDescent="0.25">
      <c r="B58" t="s">
        <v>198</v>
      </c>
      <c r="C58" t="s">
        <v>205</v>
      </c>
      <c r="D58" s="179" t="s">
        <v>177</v>
      </c>
      <c r="E58" t="s">
        <v>177</v>
      </c>
    </row>
    <row r="59" spans="2:6" x14ac:dyDescent="0.25">
      <c r="B59" t="s">
        <v>199</v>
      </c>
      <c r="C59" t="s">
        <v>203</v>
      </c>
      <c r="D59" s="179" t="s">
        <v>177</v>
      </c>
      <c r="E59" t="s">
        <v>109</v>
      </c>
    </row>
    <row r="60" spans="2:6" x14ac:dyDescent="0.25">
      <c r="B60" t="s">
        <v>199</v>
      </c>
      <c r="C60" t="s">
        <v>202</v>
      </c>
      <c r="D60" s="179" t="s">
        <v>177</v>
      </c>
      <c r="E60" t="s">
        <v>109</v>
      </c>
    </row>
    <row r="61" spans="2:6" x14ac:dyDescent="0.25">
      <c r="B61" s="178" t="s">
        <v>200</v>
      </c>
      <c r="C61" s="178" t="s">
        <v>207</v>
      </c>
      <c r="D61" s="180" t="s">
        <v>177</v>
      </c>
      <c r="E61" s="178"/>
      <c r="F61" s="178" t="s">
        <v>201</v>
      </c>
    </row>
    <row r="62" spans="2:6" x14ac:dyDescent="0.25">
      <c r="B62" t="s">
        <v>200</v>
      </c>
      <c r="C62" t="s">
        <v>208</v>
      </c>
      <c r="D62" s="179" t="s">
        <v>177</v>
      </c>
      <c r="E62" t="s">
        <v>109</v>
      </c>
    </row>
    <row r="63" spans="2:6" x14ac:dyDescent="0.25">
      <c r="B63" t="s">
        <v>200</v>
      </c>
      <c r="C63" t="s">
        <v>209</v>
      </c>
      <c r="D63" s="179" t="s">
        <v>177</v>
      </c>
      <c r="E63" t="s">
        <v>109</v>
      </c>
    </row>
    <row r="64" spans="2:6" x14ac:dyDescent="0.25">
      <c r="B64" t="s">
        <v>200</v>
      </c>
      <c r="C64" t="s">
        <v>210</v>
      </c>
      <c r="D64" s="179" t="s">
        <v>177</v>
      </c>
      <c r="E64" t="s">
        <v>109</v>
      </c>
    </row>
    <row r="65" spans="2:5" x14ac:dyDescent="0.25">
      <c r="B65" t="s">
        <v>200</v>
      </c>
      <c r="C65" t="s">
        <v>203</v>
      </c>
      <c r="D65" s="179" t="s">
        <v>177</v>
      </c>
      <c r="E65" t="s">
        <v>109</v>
      </c>
    </row>
    <row r="66" spans="2:5" x14ac:dyDescent="0.25">
      <c r="B66" t="s">
        <v>200</v>
      </c>
      <c r="C66" t="s">
        <v>202</v>
      </c>
      <c r="D66" s="179" t="s">
        <v>177</v>
      </c>
      <c r="E66" t="s">
        <v>109</v>
      </c>
    </row>
    <row r="67" spans="2:5" x14ac:dyDescent="0.25">
      <c r="B67" t="s">
        <v>200</v>
      </c>
      <c r="C67" t="s">
        <v>205</v>
      </c>
      <c r="D67" s="179" t="s">
        <v>177</v>
      </c>
      <c r="E67" t="s">
        <v>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1"/>
  <sheetViews>
    <sheetView showGridLines="0" view="pageBreakPreview" topLeftCell="A19" zoomScaleNormal="100" zoomScaleSheetLayoutView="100" workbookViewId="0">
      <selection activeCell="C4" sqref="C4"/>
    </sheetView>
  </sheetViews>
  <sheetFormatPr defaultColWidth="2.85546875" defaultRowHeight="12.75" x14ac:dyDescent="0.2"/>
  <cols>
    <col min="1" max="1" width="31.7109375" style="1" customWidth="1"/>
    <col min="2" max="2" width="12.28515625" style="1" customWidth="1"/>
    <col min="3" max="3" width="8.7109375" style="1" customWidth="1"/>
    <col min="4" max="4" width="4.85546875" style="1" customWidth="1"/>
    <col min="5" max="5" width="12.28515625" style="1" customWidth="1"/>
    <col min="6" max="6" width="8.7109375" style="1" customWidth="1"/>
    <col min="7" max="16384" width="2.85546875" style="1"/>
  </cols>
  <sheetData>
    <row r="1" spans="1:6" ht="12" customHeight="1" x14ac:dyDescent="0.2">
      <c r="A1" s="17"/>
      <c r="B1" s="18" t="s">
        <v>7</v>
      </c>
      <c r="C1" s="18"/>
      <c r="D1" s="19"/>
      <c r="E1" s="18" t="s">
        <v>8</v>
      </c>
      <c r="F1" s="18"/>
    </row>
    <row r="2" spans="1:6" ht="14.1" customHeight="1" x14ac:dyDescent="0.2">
      <c r="A2" s="172" t="s">
        <v>45</v>
      </c>
      <c r="B2" s="20" t="s">
        <v>2</v>
      </c>
      <c r="C2" s="21" t="s">
        <v>9</v>
      </c>
      <c r="D2" s="21"/>
      <c r="E2" s="20" t="s">
        <v>2</v>
      </c>
      <c r="F2" s="21" t="s">
        <v>10</v>
      </c>
    </row>
    <row r="3" spans="1:6" ht="5.0999999999999996" customHeight="1" x14ac:dyDescent="0.2">
      <c r="A3" s="4"/>
    </row>
    <row r="4" spans="1:6" s="6" customFormat="1" ht="14.1" customHeight="1" x14ac:dyDescent="0.2">
      <c r="A4" s="4" t="s">
        <v>11</v>
      </c>
      <c r="C4" s="22">
        <v>34720</v>
      </c>
      <c r="F4" s="22">
        <v>39113</v>
      </c>
    </row>
    <row r="5" spans="1:6" ht="14.1" hidden="1" customHeight="1" x14ac:dyDescent="0.2">
      <c r="A5" s="4" t="s">
        <v>1</v>
      </c>
      <c r="B5" s="8" t="e">
        <f>#REF!/$C$4</f>
        <v>#REF!</v>
      </c>
      <c r="C5" s="7"/>
      <c r="D5" s="7"/>
      <c r="E5" s="9" t="e">
        <f>B5*$F$4</f>
        <v>#REF!</v>
      </c>
      <c r="F5" s="7"/>
    </row>
    <row r="6" spans="1:6" ht="14.1" customHeight="1" x14ac:dyDescent="0.2"/>
    <row r="7" spans="1:6" ht="5.0999999999999996" customHeight="1" x14ac:dyDescent="0.2"/>
    <row r="8" spans="1:6" ht="14.1" hidden="1" customHeight="1" x14ac:dyDescent="0.2">
      <c r="A8" s="4" t="s">
        <v>0</v>
      </c>
      <c r="B8" s="10" t="e">
        <f>#REF!</f>
        <v>#REF!</v>
      </c>
      <c r="C8" s="7" t="e">
        <f>B8/$C$4</f>
        <v>#REF!</v>
      </c>
      <c r="D8" s="7"/>
      <c r="E8" s="9" t="e">
        <f>F8*$F$4</f>
        <v>#REF!</v>
      </c>
      <c r="F8" s="7" t="e">
        <f t="shared" ref="F8:F10" si="0">C8</f>
        <v>#REF!</v>
      </c>
    </row>
    <row r="9" spans="1:6" ht="14.1" customHeight="1" x14ac:dyDescent="0.2">
      <c r="A9" s="1" t="s">
        <v>13</v>
      </c>
      <c r="B9" s="10">
        <v>10483.113606000001</v>
      </c>
      <c r="C9" s="7">
        <f>B9/$C$4</f>
        <v>0.30193299556451614</v>
      </c>
      <c r="D9" s="7"/>
      <c r="E9" s="9">
        <f>F9*$F$4</f>
        <v>11809.50525551492</v>
      </c>
      <c r="F9" s="7">
        <f t="shared" si="0"/>
        <v>0.30193299556451614</v>
      </c>
    </row>
    <row r="10" spans="1:6" ht="14.1" customHeight="1" x14ac:dyDescent="0.2">
      <c r="A10" s="3" t="s">
        <v>14</v>
      </c>
      <c r="B10" s="11">
        <f>B9</f>
        <v>10483.113606000001</v>
      </c>
      <c r="C10" s="12">
        <f>B10/$C$4</f>
        <v>0.30193299556451614</v>
      </c>
      <c r="D10" s="12"/>
      <c r="E10" s="13">
        <f>E9</f>
        <v>11809.50525551492</v>
      </c>
      <c r="F10" s="12">
        <f t="shared" si="0"/>
        <v>0.30193299556451614</v>
      </c>
    </row>
    <row r="11" spans="1:6" ht="5.0999999999999996" customHeight="1" x14ac:dyDescent="0.2">
      <c r="F11" s="2"/>
    </row>
    <row r="12" spans="1:6" ht="14.1" customHeight="1" x14ac:dyDescent="0.2">
      <c r="A12" s="4" t="s">
        <v>15</v>
      </c>
      <c r="B12" s="10">
        <v>30315</v>
      </c>
      <c r="C12" s="7">
        <f>B12/$C$4</f>
        <v>0.87312788018433185</v>
      </c>
      <c r="D12" s="7"/>
      <c r="E12" s="9">
        <f>((F12)*$F$4)</f>
        <v>13689.55</v>
      </c>
      <c r="F12" s="7">
        <v>0.35</v>
      </c>
    </row>
    <row r="13" spans="1:6" ht="14.1" customHeight="1" x14ac:dyDescent="0.2">
      <c r="A13" s="4"/>
      <c r="B13" s="10"/>
      <c r="C13" s="7"/>
      <c r="D13" s="7"/>
      <c r="E13" s="9"/>
      <c r="F13" s="7"/>
    </row>
    <row r="14" spans="1:6" ht="14.1" customHeight="1" x14ac:dyDescent="0.2">
      <c r="A14" s="4" t="s">
        <v>16</v>
      </c>
      <c r="B14" s="10">
        <v>735</v>
      </c>
      <c r="C14" s="7">
        <f>B14/$C$4</f>
        <v>2.1169354838709676E-2</v>
      </c>
      <c r="D14" s="7"/>
      <c r="E14" s="9">
        <v>735</v>
      </c>
      <c r="F14" s="7">
        <f>E14/$F$4</f>
        <v>1.8791706082376704E-2</v>
      </c>
    </row>
    <row r="15" spans="1:6" ht="14.1" customHeight="1" x14ac:dyDescent="0.2">
      <c r="A15" s="4" t="s">
        <v>17</v>
      </c>
      <c r="B15" s="10">
        <v>35000</v>
      </c>
      <c r="C15" s="7">
        <f>B15/$C$4</f>
        <v>1.0080645161290323</v>
      </c>
      <c r="D15" s="7"/>
      <c r="E15" s="9">
        <f>F15*$F$4</f>
        <v>39428.427419354841</v>
      </c>
      <c r="F15" s="7">
        <f t="shared" ref="F15" si="1">C15</f>
        <v>1.0080645161290323</v>
      </c>
    </row>
    <row r="16" spans="1:6" ht="14.1" customHeight="1" x14ac:dyDescent="0.2">
      <c r="A16" s="4" t="s">
        <v>18</v>
      </c>
      <c r="B16" s="10">
        <v>41200</v>
      </c>
      <c r="C16" s="7">
        <f>B16/$C$4</f>
        <v>1.1866359447004609</v>
      </c>
      <c r="D16" s="7"/>
      <c r="E16" s="9">
        <f>F16*$F$4</f>
        <v>46412.891705069123</v>
      </c>
      <c r="F16" s="7">
        <f>C16</f>
        <v>1.1866359447004609</v>
      </c>
    </row>
    <row r="17" spans="1:6" s="6" customFormat="1" ht="14.1" customHeight="1" x14ac:dyDescent="0.2">
      <c r="A17" s="173" t="s">
        <v>19</v>
      </c>
      <c r="B17" s="11">
        <f>SUM(B12:B16)</f>
        <v>107250</v>
      </c>
      <c r="C17" s="12">
        <f>B17/$C$4</f>
        <v>3.0889976958525347</v>
      </c>
      <c r="D17" s="12"/>
      <c r="E17" s="13">
        <f>SUM(E12:E16)</f>
        <v>100265.86912442396</v>
      </c>
      <c r="F17" s="12">
        <f>E17/F4</f>
        <v>2.5634921669118698</v>
      </c>
    </row>
    <row r="18" spans="1:6" ht="5.0999999999999996" customHeight="1" x14ac:dyDescent="0.2">
      <c r="A18" s="4"/>
      <c r="B18" s="10"/>
      <c r="C18" s="7"/>
      <c r="D18" s="7"/>
      <c r="E18" s="9"/>
      <c r="F18" s="7"/>
    </row>
    <row r="19" spans="1:6" ht="14.1" customHeight="1" x14ac:dyDescent="0.2">
      <c r="A19" s="1" t="s">
        <v>20</v>
      </c>
      <c r="B19" s="10">
        <v>600</v>
      </c>
      <c r="C19" s="7">
        <f t="shared" ref="C19:C29" si="2">B19/$C$4</f>
        <v>1.7281105990783412E-2</v>
      </c>
      <c r="D19" s="7"/>
      <c r="E19" s="9">
        <v>0</v>
      </c>
      <c r="F19" s="7">
        <v>0</v>
      </c>
    </row>
    <row r="20" spans="1:6" s="6" customFormat="1" ht="14.1" customHeight="1" x14ac:dyDescent="0.2">
      <c r="A20" s="1" t="s">
        <v>21</v>
      </c>
      <c r="B20" s="10">
        <v>4205.3149000000003</v>
      </c>
      <c r="C20" s="7">
        <f t="shared" si="2"/>
        <v>0.12112082085253457</v>
      </c>
      <c r="D20" s="7"/>
      <c r="E20" s="9">
        <v>0</v>
      </c>
      <c r="F20" s="7">
        <v>0</v>
      </c>
    </row>
    <row r="21" spans="1:6" s="6" customFormat="1" ht="14.1" customHeight="1" x14ac:dyDescent="0.2">
      <c r="A21" s="1" t="s">
        <v>22</v>
      </c>
      <c r="B21" s="10">
        <v>1545</v>
      </c>
      <c r="C21" s="7">
        <f t="shared" si="2"/>
        <v>4.4498847926267279E-2</v>
      </c>
      <c r="D21" s="7"/>
      <c r="E21" s="9">
        <f>F21*$F$4</f>
        <v>1740.4834389400921</v>
      </c>
      <c r="F21" s="7">
        <f t="shared" ref="F21:F28" si="3">C21</f>
        <v>4.4498847926267279E-2</v>
      </c>
    </row>
    <row r="22" spans="1:6" s="6" customFormat="1" ht="14.1" customHeight="1" x14ac:dyDescent="0.2">
      <c r="A22" s="1" t="s">
        <v>23</v>
      </c>
      <c r="B22" s="10">
        <v>900</v>
      </c>
      <c r="C22" s="7">
        <f t="shared" si="2"/>
        <v>2.5921658986175114E-2</v>
      </c>
      <c r="D22" s="7"/>
      <c r="E22" s="9">
        <v>0</v>
      </c>
      <c r="F22" s="7">
        <v>0</v>
      </c>
    </row>
    <row r="23" spans="1:6" s="6" customFormat="1" ht="14.1" customHeight="1" x14ac:dyDescent="0.2">
      <c r="A23" s="1" t="s">
        <v>24</v>
      </c>
      <c r="B23" s="10">
        <v>350</v>
      </c>
      <c r="C23" s="7">
        <f t="shared" si="2"/>
        <v>1.0080645161290322E-2</v>
      </c>
      <c r="D23" s="7"/>
      <c r="E23" s="9">
        <v>350</v>
      </c>
      <c r="F23" s="7">
        <f t="shared" si="3"/>
        <v>1.0080645161290322E-2</v>
      </c>
    </row>
    <row r="24" spans="1:6" s="6" customFormat="1" ht="14.1" customHeight="1" x14ac:dyDescent="0.2">
      <c r="A24" s="1" t="s">
        <v>25</v>
      </c>
      <c r="B24" s="10">
        <v>2000</v>
      </c>
      <c r="C24" s="7">
        <f t="shared" si="2"/>
        <v>5.7603686635944701E-2</v>
      </c>
      <c r="D24" s="7"/>
      <c r="E24" s="9">
        <f>F24*$F$4</f>
        <v>2253.0529953917053</v>
      </c>
      <c r="F24" s="7">
        <f t="shared" si="3"/>
        <v>5.7603686635944701E-2</v>
      </c>
    </row>
    <row r="25" spans="1:6" s="6" customFormat="1" ht="14.1" customHeight="1" x14ac:dyDescent="0.2">
      <c r="A25" s="1" t="s">
        <v>26</v>
      </c>
      <c r="B25" s="10">
        <v>6250</v>
      </c>
      <c r="C25" s="7">
        <f t="shared" si="2"/>
        <v>0.18001152073732718</v>
      </c>
      <c r="D25" s="7"/>
      <c r="E25" s="9">
        <v>0</v>
      </c>
      <c r="F25" s="7">
        <v>0</v>
      </c>
    </row>
    <row r="26" spans="1:6" s="6" customFormat="1" ht="14.1" customHeight="1" x14ac:dyDescent="0.2">
      <c r="A26" s="1" t="s">
        <v>27</v>
      </c>
      <c r="B26" s="10">
        <v>14450</v>
      </c>
      <c r="C26" s="7">
        <f t="shared" si="2"/>
        <v>0.41618663594470046</v>
      </c>
      <c r="D26" s="7"/>
      <c r="E26" s="9">
        <f>F26*$F$4</f>
        <v>4069.5769729262674</v>
      </c>
      <c r="F26" s="7">
        <f>(C26)*25%</f>
        <v>0.10404665898617511</v>
      </c>
    </row>
    <row r="27" spans="1:6" s="6" customFormat="1" ht="14.1" customHeight="1" x14ac:dyDescent="0.2">
      <c r="A27" s="1" t="s">
        <v>28</v>
      </c>
      <c r="B27" s="10">
        <v>1650</v>
      </c>
      <c r="C27" s="7">
        <f t="shared" si="2"/>
        <v>4.752304147465438E-2</v>
      </c>
      <c r="D27" s="7"/>
      <c r="E27" s="9">
        <v>1650</v>
      </c>
      <c r="F27" s="7">
        <f>E27/F4</f>
        <v>4.2185462633906885E-2</v>
      </c>
    </row>
    <row r="28" spans="1:6" s="6" customFormat="1" ht="14.1" customHeight="1" x14ac:dyDescent="0.2">
      <c r="A28" s="1" t="s">
        <v>29</v>
      </c>
      <c r="B28" s="10">
        <v>660</v>
      </c>
      <c r="C28" s="7">
        <f t="shared" si="2"/>
        <v>1.9009216589861752E-2</v>
      </c>
      <c r="D28" s="7"/>
      <c r="E28" s="9">
        <f>F28*$F$4</f>
        <v>743.50748847926275</v>
      </c>
      <c r="F28" s="7">
        <f t="shared" si="3"/>
        <v>1.9009216589861752E-2</v>
      </c>
    </row>
    <row r="29" spans="1:6" s="6" customFormat="1" ht="14.1" customHeight="1" x14ac:dyDescent="0.2">
      <c r="A29" s="3" t="s">
        <v>30</v>
      </c>
      <c r="B29" s="11">
        <f>SUM(B19:B28)</f>
        <v>32610.314900000001</v>
      </c>
      <c r="C29" s="12">
        <f t="shared" si="2"/>
        <v>0.93923718029953918</v>
      </c>
      <c r="D29" s="12"/>
      <c r="E29" s="11">
        <f>SUM(E19:E28)</f>
        <v>10806.620895737327</v>
      </c>
      <c r="F29" s="12">
        <f>E29/$F$4</f>
        <v>0.27629230423995416</v>
      </c>
    </row>
    <row r="30" spans="1:6" s="6" customFormat="1" ht="5.0999999999999996" customHeight="1" x14ac:dyDescent="0.2">
      <c r="A30" s="5"/>
      <c r="F30" s="14"/>
    </row>
    <row r="31" spans="1:6" ht="14.1" customHeight="1" x14ac:dyDescent="0.2">
      <c r="A31" s="1" t="s">
        <v>31</v>
      </c>
      <c r="B31" s="10">
        <v>200</v>
      </c>
      <c r="C31" s="7">
        <f t="shared" ref="C31:C38" si="4">B31/$C$4</f>
        <v>5.7603686635944703E-3</v>
      </c>
      <c r="D31" s="7"/>
      <c r="E31" s="9">
        <v>200</v>
      </c>
      <c r="F31" s="7">
        <f t="shared" ref="F31:F38" si="5">E31/$F$4</f>
        <v>5.1133894101705315E-3</v>
      </c>
    </row>
    <row r="32" spans="1:6" ht="14.1" customHeight="1" x14ac:dyDescent="0.2">
      <c r="A32" s="1" t="s">
        <v>32</v>
      </c>
      <c r="B32" s="10">
        <v>3600</v>
      </c>
      <c r="C32" s="7">
        <f t="shared" si="4"/>
        <v>0.10368663594470046</v>
      </c>
      <c r="D32" s="7"/>
      <c r="E32" s="9">
        <v>1800</v>
      </c>
      <c r="F32" s="7">
        <f t="shared" si="5"/>
        <v>4.6020504691534785E-2</v>
      </c>
    </row>
    <row r="33" spans="1:6" ht="14.1" customHeight="1" x14ac:dyDescent="0.2">
      <c r="A33" s="1" t="s">
        <v>33</v>
      </c>
      <c r="B33" s="10">
        <v>840</v>
      </c>
      <c r="C33" s="7">
        <f t="shared" si="4"/>
        <v>2.4193548387096774E-2</v>
      </c>
      <c r="D33" s="7"/>
      <c r="E33" s="9">
        <v>850</v>
      </c>
      <c r="F33" s="7">
        <f t="shared" si="5"/>
        <v>2.1731904993224759E-2</v>
      </c>
    </row>
    <row r="34" spans="1:6" ht="14.1" customHeight="1" x14ac:dyDescent="0.2">
      <c r="A34" s="1" t="s">
        <v>34</v>
      </c>
      <c r="B34" s="10">
        <v>991.92</v>
      </c>
      <c r="C34" s="7">
        <f t="shared" si="4"/>
        <v>2.8569124423963133E-2</v>
      </c>
      <c r="D34" s="7"/>
      <c r="E34" s="9">
        <v>1000</v>
      </c>
      <c r="F34" s="7">
        <f t="shared" si="5"/>
        <v>2.5566947050852658E-2</v>
      </c>
    </row>
    <row r="35" spans="1:6" ht="14.1" customHeight="1" x14ac:dyDescent="0.2">
      <c r="A35" s="1" t="s">
        <v>35</v>
      </c>
      <c r="B35" s="10">
        <v>250</v>
      </c>
      <c r="C35" s="7">
        <f t="shared" si="4"/>
        <v>7.2004608294930876E-3</v>
      </c>
      <c r="D35" s="7"/>
      <c r="E35" s="9">
        <v>250</v>
      </c>
      <c r="F35" s="7">
        <f t="shared" si="5"/>
        <v>6.3917367627131646E-3</v>
      </c>
    </row>
    <row r="36" spans="1:6" ht="14.1" customHeight="1" x14ac:dyDescent="0.2">
      <c r="A36" s="1" t="s">
        <v>36</v>
      </c>
      <c r="B36" s="10">
        <v>50</v>
      </c>
      <c r="C36" s="7">
        <f t="shared" si="4"/>
        <v>1.4400921658986176E-3</v>
      </c>
      <c r="D36" s="7"/>
      <c r="E36" s="9">
        <v>50</v>
      </c>
      <c r="F36" s="7">
        <f t="shared" si="5"/>
        <v>1.2783473525426329E-3</v>
      </c>
    </row>
    <row r="37" spans="1:6" ht="14.1" customHeight="1" x14ac:dyDescent="0.2">
      <c r="A37" s="1" t="s">
        <v>37</v>
      </c>
      <c r="B37" s="10">
        <v>5540.82</v>
      </c>
      <c r="C37" s="7">
        <f t="shared" si="4"/>
        <v>0.15958582949308756</v>
      </c>
      <c r="D37" s="7"/>
      <c r="E37" s="9">
        <v>5550</v>
      </c>
      <c r="F37" s="7">
        <f t="shared" si="5"/>
        <v>0.14189655613223226</v>
      </c>
    </row>
    <row r="38" spans="1:6" ht="14.1" customHeight="1" x14ac:dyDescent="0.2">
      <c r="A38" s="3" t="s">
        <v>38</v>
      </c>
      <c r="B38" s="13">
        <f>SUM(B31:B37)</f>
        <v>11472.74</v>
      </c>
      <c r="C38" s="12">
        <f t="shared" si="4"/>
        <v>0.33043605990783409</v>
      </c>
      <c r="D38" s="12"/>
      <c r="E38" s="13">
        <f>SUM(E31:E37)</f>
        <v>9700</v>
      </c>
      <c r="F38" s="12">
        <f t="shared" si="5"/>
        <v>0.24799938639327079</v>
      </c>
    </row>
    <row r="39" spans="1:6" ht="5.0999999999999996" customHeight="1" x14ac:dyDescent="0.2">
      <c r="F39" s="2"/>
    </row>
    <row r="40" spans="1:6" ht="14.1" customHeight="1" x14ac:dyDescent="0.2">
      <c r="A40" s="1" t="s">
        <v>39</v>
      </c>
      <c r="B40" s="10">
        <v>350</v>
      </c>
      <c r="C40" s="7">
        <f>B40/$C$4</f>
        <v>1.0080645161290322E-2</v>
      </c>
      <c r="D40" s="7"/>
      <c r="E40" s="9">
        <v>350</v>
      </c>
      <c r="F40" s="15">
        <f>E40/$F$4</f>
        <v>8.9484314677984299E-3</v>
      </c>
    </row>
    <row r="41" spans="1:6" ht="14.1" customHeight="1" x14ac:dyDescent="0.2">
      <c r="A41" s="1" t="s">
        <v>40</v>
      </c>
      <c r="B41" s="10">
        <v>6000</v>
      </c>
      <c r="C41" s="7">
        <f>B41/$C$4</f>
        <v>0.1728110599078341</v>
      </c>
      <c r="D41" s="7"/>
      <c r="E41" s="9">
        <v>6000</v>
      </c>
      <c r="F41" s="15">
        <f>E41/$F$4</f>
        <v>0.15340168230511594</v>
      </c>
    </row>
    <row r="42" spans="1:6" ht="14.1" customHeight="1" x14ac:dyDescent="0.2">
      <c r="A42" s="1" t="s">
        <v>41</v>
      </c>
      <c r="B42" s="10">
        <v>1537.5</v>
      </c>
      <c r="C42" s="7">
        <f>B42/$C$4</f>
        <v>4.4282834101382486E-2</v>
      </c>
      <c r="D42" s="7"/>
      <c r="E42" s="9">
        <v>1500</v>
      </c>
      <c r="F42" s="15">
        <f>E42/$F$4</f>
        <v>3.8350420576278986E-2</v>
      </c>
    </row>
    <row r="43" spans="1:6" ht="14.1" customHeight="1" x14ac:dyDescent="0.2">
      <c r="A43" s="3" t="s">
        <v>42</v>
      </c>
      <c r="B43" s="13">
        <f>SUM(B40:B42)</f>
        <v>7887.5</v>
      </c>
      <c r="C43" s="12">
        <f>B43/$C$4</f>
        <v>0.22717453917050692</v>
      </c>
      <c r="D43" s="12"/>
      <c r="E43" s="13">
        <f>SUM(E40:E42)</f>
        <v>7850</v>
      </c>
      <c r="F43" s="16">
        <f>E43/$F$4</f>
        <v>0.20070053434919335</v>
      </c>
    </row>
    <row r="44" spans="1:6" ht="5.0999999999999996" customHeight="1" x14ac:dyDescent="0.2">
      <c r="F44" s="2"/>
    </row>
    <row r="45" spans="1:6" ht="14.1" customHeight="1" x14ac:dyDescent="0.2">
      <c r="A45" s="4" t="s">
        <v>43</v>
      </c>
      <c r="B45" s="10">
        <v>1200</v>
      </c>
      <c r="C45" s="7">
        <f>B45/$C$4</f>
        <v>3.4562211981566823E-2</v>
      </c>
      <c r="D45" s="7"/>
      <c r="E45" s="9">
        <v>3000</v>
      </c>
      <c r="F45" s="7">
        <v>0.03</v>
      </c>
    </row>
    <row r="46" spans="1:6" ht="14.1" customHeight="1" x14ac:dyDescent="0.2">
      <c r="A46" s="173" t="s">
        <v>44</v>
      </c>
      <c r="B46" s="11">
        <f>B45</f>
        <v>1200</v>
      </c>
      <c r="C46" s="12">
        <f>B46/$C$4</f>
        <v>3.4562211981566823E-2</v>
      </c>
      <c r="D46" s="12"/>
      <c r="E46" s="13">
        <f>E45</f>
        <v>3000</v>
      </c>
      <c r="F46" s="12">
        <f>E46/F4</f>
        <v>7.6700841152557972E-2</v>
      </c>
    </row>
    <row r="47" spans="1:6" ht="5.0999999999999996" customHeight="1" x14ac:dyDescent="0.2">
      <c r="A47" s="4"/>
      <c r="F47" s="2"/>
    </row>
    <row r="48" spans="1:6" ht="14.1" customHeight="1" x14ac:dyDescent="0.2">
      <c r="A48" s="174" t="s">
        <v>6</v>
      </c>
      <c r="B48" s="13">
        <f>B46+B43+B38+B29+B17+B10</f>
        <v>170903.66850599999</v>
      </c>
      <c r="C48" s="12">
        <f>C46+C43+C38+C29+C17+C10</f>
        <v>4.9223406827764977</v>
      </c>
      <c r="D48" s="12"/>
      <c r="E48" s="13">
        <f>E46+E43+E38+E29+E17+E10</f>
        <v>143431.99527567622</v>
      </c>
      <c r="F48" s="12">
        <f>E48/F4</f>
        <v>3.6671182286113626</v>
      </c>
    </row>
    <row r="49" spans="6:6" x14ac:dyDescent="0.2">
      <c r="F49" s="2"/>
    </row>
    <row r="50" spans="6:6" ht="18" customHeight="1" x14ac:dyDescent="0.2"/>
    <row r="51" spans="6:6" ht="9" customHeight="1" x14ac:dyDescent="0.2"/>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K3517"/>
  <sheetViews>
    <sheetView showGridLines="0" topLeftCell="A17" zoomScale="90" zoomScaleNormal="90" zoomScaleSheetLayoutView="55" workbookViewId="0">
      <selection activeCell="H19" sqref="H19"/>
    </sheetView>
  </sheetViews>
  <sheetFormatPr defaultColWidth="5.28515625" defaultRowHeight="12.75" x14ac:dyDescent="0.2"/>
  <cols>
    <col min="1" max="1" width="4.7109375" style="164" customWidth="1"/>
    <col min="2" max="2" width="36.85546875" style="164" customWidth="1"/>
    <col min="3" max="3" width="16.5703125" style="164" bestFit="1" customWidth="1"/>
    <col min="4" max="4" width="9.7109375" style="164" bestFit="1" customWidth="1"/>
    <col min="5" max="5" width="11.140625" style="164" customWidth="1"/>
    <col min="6" max="6" width="54.7109375" style="164" bestFit="1" customWidth="1"/>
    <col min="7" max="7" width="18.7109375" style="165" customWidth="1"/>
    <col min="8" max="8" width="14" style="166" bestFit="1" customWidth="1"/>
    <col min="9" max="9" width="18.28515625" style="167" bestFit="1" customWidth="1"/>
    <col min="10" max="10" width="7.7109375" style="164" bestFit="1" customWidth="1"/>
    <col min="11" max="11" width="16.85546875" style="165" customWidth="1"/>
    <col min="12" max="12" width="12.85546875" style="164" hidden="1" customWidth="1"/>
    <col min="13" max="13" width="11.5703125" style="165" customWidth="1"/>
    <col min="14" max="15" width="5.28515625" style="164"/>
    <col min="16" max="16" width="15.28515625" style="164" bestFit="1" customWidth="1"/>
    <col min="17" max="17" width="9.5703125" style="164" bestFit="1" customWidth="1"/>
    <col min="18" max="18" width="18.42578125" style="164" bestFit="1" customWidth="1"/>
    <col min="19" max="25" width="5.28515625" style="164"/>
    <col min="26" max="26" width="7.5703125" style="164" bestFit="1" customWidth="1"/>
    <col min="27" max="256" width="5.28515625" style="164"/>
    <col min="257" max="257" width="4.7109375" style="164" customWidth="1"/>
    <col min="258" max="258" width="36.85546875" style="164" customWidth="1"/>
    <col min="259" max="259" width="16.5703125" style="164" bestFit="1" customWidth="1"/>
    <col min="260" max="260" width="9.7109375" style="164" bestFit="1" customWidth="1"/>
    <col min="261" max="261" width="11.140625" style="164" customWidth="1"/>
    <col min="262" max="262" width="54.7109375" style="164" bestFit="1" customWidth="1"/>
    <col min="263" max="263" width="18.7109375" style="164" customWidth="1"/>
    <col min="264" max="264" width="14" style="164" bestFit="1" customWidth="1"/>
    <col min="265" max="265" width="18.28515625" style="164" bestFit="1" customWidth="1"/>
    <col min="266" max="266" width="7.7109375" style="164" bestFit="1" customWidth="1"/>
    <col min="267" max="267" width="16.85546875" style="164" customWidth="1"/>
    <col min="268" max="268" width="0" style="164" hidden="1" customWidth="1"/>
    <col min="269" max="269" width="11.5703125" style="164" customWidth="1"/>
    <col min="270" max="512" width="5.28515625" style="164"/>
    <col min="513" max="513" width="4.7109375" style="164" customWidth="1"/>
    <col min="514" max="514" width="36.85546875" style="164" customWidth="1"/>
    <col min="515" max="515" width="16.5703125" style="164" bestFit="1" customWidth="1"/>
    <col min="516" max="516" width="9.7109375" style="164" bestFit="1" customWidth="1"/>
    <col min="517" max="517" width="11.140625" style="164" customWidth="1"/>
    <col min="518" max="518" width="54.7109375" style="164" bestFit="1" customWidth="1"/>
    <col min="519" max="519" width="18.7109375" style="164" customWidth="1"/>
    <col min="520" max="520" width="14" style="164" bestFit="1" customWidth="1"/>
    <col min="521" max="521" width="18.28515625" style="164" bestFit="1" customWidth="1"/>
    <col min="522" max="522" width="7.7109375" style="164" bestFit="1" customWidth="1"/>
    <col min="523" max="523" width="16.85546875" style="164" customWidth="1"/>
    <col min="524" max="524" width="0" style="164" hidden="1" customWidth="1"/>
    <col min="525" max="525" width="11.5703125" style="164" customWidth="1"/>
    <col min="526" max="768" width="5.28515625" style="164"/>
    <col min="769" max="769" width="4.7109375" style="164" customWidth="1"/>
    <col min="770" max="770" width="36.85546875" style="164" customWidth="1"/>
    <col min="771" max="771" width="16.5703125" style="164" bestFit="1" customWidth="1"/>
    <col min="772" max="772" width="9.7109375" style="164" bestFit="1" customWidth="1"/>
    <col min="773" max="773" width="11.140625" style="164" customWidth="1"/>
    <col min="774" max="774" width="54.7109375" style="164" bestFit="1" customWidth="1"/>
    <col min="775" max="775" width="18.7109375" style="164" customWidth="1"/>
    <col min="776" max="776" width="14" style="164" bestFit="1" customWidth="1"/>
    <col min="777" max="777" width="18.28515625" style="164" bestFit="1" customWidth="1"/>
    <col min="778" max="778" width="7.7109375" style="164" bestFit="1" customWidth="1"/>
    <col min="779" max="779" width="16.85546875" style="164" customWidth="1"/>
    <col min="780" max="780" width="0" style="164" hidden="1" customWidth="1"/>
    <col min="781" max="781" width="11.5703125" style="164" customWidth="1"/>
    <col min="782" max="1024" width="5.28515625" style="164"/>
    <col min="1025" max="1025" width="4.7109375" style="164" customWidth="1"/>
    <col min="1026" max="1026" width="36.85546875" style="164" customWidth="1"/>
    <col min="1027" max="1027" width="16.5703125" style="164" bestFit="1" customWidth="1"/>
    <col min="1028" max="1028" width="9.7109375" style="164" bestFit="1" customWidth="1"/>
    <col min="1029" max="1029" width="11.140625" style="164" customWidth="1"/>
    <col min="1030" max="1030" width="54.7109375" style="164" bestFit="1" customWidth="1"/>
    <col min="1031" max="1031" width="18.7109375" style="164" customWidth="1"/>
    <col min="1032" max="1032" width="14" style="164" bestFit="1" customWidth="1"/>
    <col min="1033" max="1033" width="18.28515625" style="164" bestFit="1" customWidth="1"/>
    <col min="1034" max="1034" width="7.7109375" style="164" bestFit="1" customWidth="1"/>
    <col min="1035" max="1035" width="16.85546875" style="164" customWidth="1"/>
    <col min="1036" max="1036" width="0" style="164" hidden="1" customWidth="1"/>
    <col min="1037" max="1037" width="11.5703125" style="164" customWidth="1"/>
    <col min="1038" max="1280" width="5.28515625" style="164"/>
    <col min="1281" max="1281" width="4.7109375" style="164" customWidth="1"/>
    <col min="1282" max="1282" width="36.85546875" style="164" customWidth="1"/>
    <col min="1283" max="1283" width="16.5703125" style="164" bestFit="1" customWidth="1"/>
    <col min="1284" max="1284" width="9.7109375" style="164" bestFit="1" customWidth="1"/>
    <col min="1285" max="1285" width="11.140625" style="164" customWidth="1"/>
    <col min="1286" max="1286" width="54.7109375" style="164" bestFit="1" customWidth="1"/>
    <col min="1287" max="1287" width="18.7109375" style="164" customWidth="1"/>
    <col min="1288" max="1288" width="14" style="164" bestFit="1" customWidth="1"/>
    <col min="1289" max="1289" width="18.28515625" style="164" bestFit="1" customWidth="1"/>
    <col min="1290" max="1290" width="7.7109375" style="164" bestFit="1" customWidth="1"/>
    <col min="1291" max="1291" width="16.85546875" style="164" customWidth="1"/>
    <col min="1292" max="1292" width="0" style="164" hidden="1" customWidth="1"/>
    <col min="1293" max="1293" width="11.5703125" style="164" customWidth="1"/>
    <col min="1294" max="1536" width="5.28515625" style="164"/>
    <col min="1537" max="1537" width="4.7109375" style="164" customWidth="1"/>
    <col min="1538" max="1538" width="36.85546875" style="164" customWidth="1"/>
    <col min="1539" max="1539" width="16.5703125" style="164" bestFit="1" customWidth="1"/>
    <col min="1540" max="1540" width="9.7109375" style="164" bestFit="1" customWidth="1"/>
    <col min="1541" max="1541" width="11.140625" style="164" customWidth="1"/>
    <col min="1542" max="1542" width="54.7109375" style="164" bestFit="1" customWidth="1"/>
    <col min="1543" max="1543" width="18.7109375" style="164" customWidth="1"/>
    <col min="1544" max="1544" width="14" style="164" bestFit="1" customWidth="1"/>
    <col min="1545" max="1545" width="18.28515625" style="164" bestFit="1" customWidth="1"/>
    <col min="1546" max="1546" width="7.7109375" style="164" bestFit="1" customWidth="1"/>
    <col min="1547" max="1547" width="16.85546875" style="164" customWidth="1"/>
    <col min="1548" max="1548" width="0" style="164" hidden="1" customWidth="1"/>
    <col min="1549" max="1549" width="11.5703125" style="164" customWidth="1"/>
    <col min="1550" max="1792" width="5.28515625" style="164"/>
    <col min="1793" max="1793" width="4.7109375" style="164" customWidth="1"/>
    <col min="1794" max="1794" width="36.85546875" style="164" customWidth="1"/>
    <col min="1795" max="1795" width="16.5703125" style="164" bestFit="1" customWidth="1"/>
    <col min="1796" max="1796" width="9.7109375" style="164" bestFit="1" customWidth="1"/>
    <col min="1797" max="1797" width="11.140625" style="164" customWidth="1"/>
    <col min="1798" max="1798" width="54.7109375" style="164" bestFit="1" customWidth="1"/>
    <col min="1799" max="1799" width="18.7109375" style="164" customWidth="1"/>
    <col min="1800" max="1800" width="14" style="164" bestFit="1" customWidth="1"/>
    <col min="1801" max="1801" width="18.28515625" style="164" bestFit="1" customWidth="1"/>
    <col min="1802" max="1802" width="7.7109375" style="164" bestFit="1" customWidth="1"/>
    <col min="1803" max="1803" width="16.85546875" style="164" customWidth="1"/>
    <col min="1804" max="1804" width="0" style="164" hidden="1" customWidth="1"/>
    <col min="1805" max="1805" width="11.5703125" style="164" customWidth="1"/>
    <col min="1806" max="2048" width="5.28515625" style="164"/>
    <col min="2049" max="2049" width="4.7109375" style="164" customWidth="1"/>
    <col min="2050" max="2050" width="36.85546875" style="164" customWidth="1"/>
    <col min="2051" max="2051" width="16.5703125" style="164" bestFit="1" customWidth="1"/>
    <col min="2052" max="2052" width="9.7109375" style="164" bestFit="1" customWidth="1"/>
    <col min="2053" max="2053" width="11.140625" style="164" customWidth="1"/>
    <col min="2054" max="2054" width="54.7109375" style="164" bestFit="1" customWidth="1"/>
    <col min="2055" max="2055" width="18.7109375" style="164" customWidth="1"/>
    <col min="2056" max="2056" width="14" style="164" bestFit="1" customWidth="1"/>
    <col min="2057" max="2057" width="18.28515625" style="164" bestFit="1" customWidth="1"/>
    <col min="2058" max="2058" width="7.7109375" style="164" bestFit="1" customWidth="1"/>
    <col min="2059" max="2059" width="16.85546875" style="164" customWidth="1"/>
    <col min="2060" max="2060" width="0" style="164" hidden="1" customWidth="1"/>
    <col min="2061" max="2061" width="11.5703125" style="164" customWidth="1"/>
    <col min="2062" max="2304" width="5.28515625" style="164"/>
    <col min="2305" max="2305" width="4.7109375" style="164" customWidth="1"/>
    <col min="2306" max="2306" width="36.85546875" style="164" customWidth="1"/>
    <col min="2307" max="2307" width="16.5703125" style="164" bestFit="1" customWidth="1"/>
    <col min="2308" max="2308" width="9.7109375" style="164" bestFit="1" customWidth="1"/>
    <col min="2309" max="2309" width="11.140625" style="164" customWidth="1"/>
    <col min="2310" max="2310" width="54.7109375" style="164" bestFit="1" customWidth="1"/>
    <col min="2311" max="2311" width="18.7109375" style="164" customWidth="1"/>
    <col min="2312" max="2312" width="14" style="164" bestFit="1" customWidth="1"/>
    <col min="2313" max="2313" width="18.28515625" style="164" bestFit="1" customWidth="1"/>
    <col min="2314" max="2314" width="7.7109375" style="164" bestFit="1" customWidth="1"/>
    <col min="2315" max="2315" width="16.85546875" style="164" customWidth="1"/>
    <col min="2316" max="2316" width="0" style="164" hidden="1" customWidth="1"/>
    <col min="2317" max="2317" width="11.5703125" style="164" customWidth="1"/>
    <col min="2318" max="2560" width="5.28515625" style="164"/>
    <col min="2561" max="2561" width="4.7109375" style="164" customWidth="1"/>
    <col min="2562" max="2562" width="36.85546875" style="164" customWidth="1"/>
    <col min="2563" max="2563" width="16.5703125" style="164" bestFit="1" customWidth="1"/>
    <col min="2564" max="2564" width="9.7109375" style="164" bestFit="1" customWidth="1"/>
    <col min="2565" max="2565" width="11.140625" style="164" customWidth="1"/>
    <col min="2566" max="2566" width="54.7109375" style="164" bestFit="1" customWidth="1"/>
    <col min="2567" max="2567" width="18.7109375" style="164" customWidth="1"/>
    <col min="2568" max="2568" width="14" style="164" bestFit="1" customWidth="1"/>
    <col min="2569" max="2569" width="18.28515625" style="164" bestFit="1" customWidth="1"/>
    <col min="2570" max="2570" width="7.7109375" style="164" bestFit="1" customWidth="1"/>
    <col min="2571" max="2571" width="16.85546875" style="164" customWidth="1"/>
    <col min="2572" max="2572" width="0" style="164" hidden="1" customWidth="1"/>
    <col min="2573" max="2573" width="11.5703125" style="164" customWidth="1"/>
    <col min="2574" max="2816" width="5.28515625" style="164"/>
    <col min="2817" max="2817" width="4.7109375" style="164" customWidth="1"/>
    <col min="2818" max="2818" width="36.85546875" style="164" customWidth="1"/>
    <col min="2819" max="2819" width="16.5703125" style="164" bestFit="1" customWidth="1"/>
    <col min="2820" max="2820" width="9.7109375" style="164" bestFit="1" customWidth="1"/>
    <col min="2821" max="2821" width="11.140625" style="164" customWidth="1"/>
    <col min="2822" max="2822" width="54.7109375" style="164" bestFit="1" customWidth="1"/>
    <col min="2823" max="2823" width="18.7109375" style="164" customWidth="1"/>
    <col min="2824" max="2824" width="14" style="164" bestFit="1" customWidth="1"/>
    <col min="2825" max="2825" width="18.28515625" style="164" bestFit="1" customWidth="1"/>
    <col min="2826" max="2826" width="7.7109375" style="164" bestFit="1" customWidth="1"/>
    <col min="2827" max="2827" width="16.85546875" style="164" customWidth="1"/>
    <col min="2828" max="2828" width="0" style="164" hidden="1" customWidth="1"/>
    <col min="2829" max="2829" width="11.5703125" style="164" customWidth="1"/>
    <col min="2830" max="3072" width="5.28515625" style="164"/>
    <col min="3073" max="3073" width="4.7109375" style="164" customWidth="1"/>
    <col min="3074" max="3074" width="36.85546875" style="164" customWidth="1"/>
    <col min="3075" max="3075" width="16.5703125" style="164" bestFit="1" customWidth="1"/>
    <col min="3076" max="3076" width="9.7109375" style="164" bestFit="1" customWidth="1"/>
    <col min="3077" max="3077" width="11.140625" style="164" customWidth="1"/>
    <col min="3078" max="3078" width="54.7109375" style="164" bestFit="1" customWidth="1"/>
    <col min="3079" max="3079" width="18.7109375" style="164" customWidth="1"/>
    <col min="3080" max="3080" width="14" style="164" bestFit="1" customWidth="1"/>
    <col min="3081" max="3081" width="18.28515625" style="164" bestFit="1" customWidth="1"/>
    <col min="3082" max="3082" width="7.7109375" style="164" bestFit="1" customWidth="1"/>
    <col min="3083" max="3083" width="16.85546875" style="164" customWidth="1"/>
    <col min="3084" max="3084" width="0" style="164" hidden="1" customWidth="1"/>
    <col min="3085" max="3085" width="11.5703125" style="164" customWidth="1"/>
    <col min="3086" max="3328" width="5.28515625" style="164"/>
    <col min="3329" max="3329" width="4.7109375" style="164" customWidth="1"/>
    <col min="3330" max="3330" width="36.85546875" style="164" customWidth="1"/>
    <col min="3331" max="3331" width="16.5703125" style="164" bestFit="1" customWidth="1"/>
    <col min="3332" max="3332" width="9.7109375" style="164" bestFit="1" customWidth="1"/>
    <col min="3333" max="3333" width="11.140625" style="164" customWidth="1"/>
    <col min="3334" max="3334" width="54.7109375" style="164" bestFit="1" customWidth="1"/>
    <col min="3335" max="3335" width="18.7109375" style="164" customWidth="1"/>
    <col min="3336" max="3336" width="14" style="164" bestFit="1" customWidth="1"/>
    <col min="3337" max="3337" width="18.28515625" style="164" bestFit="1" customWidth="1"/>
    <col min="3338" max="3338" width="7.7109375" style="164" bestFit="1" customWidth="1"/>
    <col min="3339" max="3339" width="16.85546875" style="164" customWidth="1"/>
    <col min="3340" max="3340" width="0" style="164" hidden="1" customWidth="1"/>
    <col min="3341" max="3341" width="11.5703125" style="164" customWidth="1"/>
    <col min="3342" max="3584" width="5.28515625" style="164"/>
    <col min="3585" max="3585" width="4.7109375" style="164" customWidth="1"/>
    <col min="3586" max="3586" width="36.85546875" style="164" customWidth="1"/>
    <col min="3587" max="3587" width="16.5703125" style="164" bestFit="1" customWidth="1"/>
    <col min="3588" max="3588" width="9.7109375" style="164" bestFit="1" customWidth="1"/>
    <col min="3589" max="3589" width="11.140625" style="164" customWidth="1"/>
    <col min="3590" max="3590" width="54.7109375" style="164" bestFit="1" customWidth="1"/>
    <col min="3591" max="3591" width="18.7109375" style="164" customWidth="1"/>
    <col min="3592" max="3592" width="14" style="164" bestFit="1" customWidth="1"/>
    <col min="3593" max="3593" width="18.28515625" style="164" bestFit="1" customWidth="1"/>
    <col min="3594" max="3594" width="7.7109375" style="164" bestFit="1" customWidth="1"/>
    <col min="3595" max="3595" width="16.85546875" style="164" customWidth="1"/>
    <col min="3596" max="3596" width="0" style="164" hidden="1" customWidth="1"/>
    <col min="3597" max="3597" width="11.5703125" style="164" customWidth="1"/>
    <col min="3598" max="3840" width="5.28515625" style="164"/>
    <col min="3841" max="3841" width="4.7109375" style="164" customWidth="1"/>
    <col min="3842" max="3842" width="36.85546875" style="164" customWidth="1"/>
    <col min="3843" max="3843" width="16.5703125" style="164" bestFit="1" customWidth="1"/>
    <col min="3844" max="3844" width="9.7109375" style="164" bestFit="1" customWidth="1"/>
    <col min="3845" max="3845" width="11.140625" style="164" customWidth="1"/>
    <col min="3846" max="3846" width="54.7109375" style="164" bestFit="1" customWidth="1"/>
    <col min="3847" max="3847" width="18.7109375" style="164" customWidth="1"/>
    <col min="3848" max="3848" width="14" style="164" bestFit="1" customWidth="1"/>
    <col min="3849" max="3849" width="18.28515625" style="164" bestFit="1" customWidth="1"/>
    <col min="3850" max="3850" width="7.7109375" style="164" bestFit="1" customWidth="1"/>
    <col min="3851" max="3851" width="16.85546875" style="164" customWidth="1"/>
    <col min="3852" max="3852" width="0" style="164" hidden="1" customWidth="1"/>
    <col min="3853" max="3853" width="11.5703125" style="164" customWidth="1"/>
    <col min="3854" max="4096" width="5.28515625" style="164"/>
    <col min="4097" max="4097" width="4.7109375" style="164" customWidth="1"/>
    <col min="4098" max="4098" width="36.85546875" style="164" customWidth="1"/>
    <col min="4099" max="4099" width="16.5703125" style="164" bestFit="1" customWidth="1"/>
    <col min="4100" max="4100" width="9.7109375" style="164" bestFit="1" customWidth="1"/>
    <col min="4101" max="4101" width="11.140625" style="164" customWidth="1"/>
    <col min="4102" max="4102" width="54.7109375" style="164" bestFit="1" customWidth="1"/>
    <col min="4103" max="4103" width="18.7109375" style="164" customWidth="1"/>
    <col min="4104" max="4104" width="14" style="164" bestFit="1" customWidth="1"/>
    <col min="4105" max="4105" width="18.28515625" style="164" bestFit="1" customWidth="1"/>
    <col min="4106" max="4106" width="7.7109375" style="164" bestFit="1" customWidth="1"/>
    <col min="4107" max="4107" width="16.85546875" style="164" customWidth="1"/>
    <col min="4108" max="4108" width="0" style="164" hidden="1" customWidth="1"/>
    <col min="4109" max="4109" width="11.5703125" style="164" customWidth="1"/>
    <col min="4110" max="4352" width="5.28515625" style="164"/>
    <col min="4353" max="4353" width="4.7109375" style="164" customWidth="1"/>
    <col min="4354" max="4354" width="36.85546875" style="164" customWidth="1"/>
    <col min="4355" max="4355" width="16.5703125" style="164" bestFit="1" customWidth="1"/>
    <col min="4356" max="4356" width="9.7109375" style="164" bestFit="1" customWidth="1"/>
    <col min="4357" max="4357" width="11.140625" style="164" customWidth="1"/>
    <col min="4358" max="4358" width="54.7109375" style="164" bestFit="1" customWidth="1"/>
    <col min="4359" max="4359" width="18.7109375" style="164" customWidth="1"/>
    <col min="4360" max="4360" width="14" style="164" bestFit="1" customWidth="1"/>
    <col min="4361" max="4361" width="18.28515625" style="164" bestFit="1" customWidth="1"/>
    <col min="4362" max="4362" width="7.7109375" style="164" bestFit="1" customWidth="1"/>
    <col min="4363" max="4363" width="16.85546875" style="164" customWidth="1"/>
    <col min="4364" max="4364" width="0" style="164" hidden="1" customWidth="1"/>
    <col min="4365" max="4365" width="11.5703125" style="164" customWidth="1"/>
    <col min="4366" max="4608" width="5.28515625" style="164"/>
    <col min="4609" max="4609" width="4.7109375" style="164" customWidth="1"/>
    <col min="4610" max="4610" width="36.85546875" style="164" customWidth="1"/>
    <col min="4611" max="4611" width="16.5703125" style="164" bestFit="1" customWidth="1"/>
    <col min="4612" max="4612" width="9.7109375" style="164" bestFit="1" customWidth="1"/>
    <col min="4613" max="4613" width="11.140625" style="164" customWidth="1"/>
    <col min="4614" max="4614" width="54.7109375" style="164" bestFit="1" customWidth="1"/>
    <col min="4615" max="4615" width="18.7109375" style="164" customWidth="1"/>
    <col min="4616" max="4616" width="14" style="164" bestFit="1" customWidth="1"/>
    <col min="4617" max="4617" width="18.28515625" style="164" bestFit="1" customWidth="1"/>
    <col min="4618" max="4618" width="7.7109375" style="164" bestFit="1" customWidth="1"/>
    <col min="4619" max="4619" width="16.85546875" style="164" customWidth="1"/>
    <col min="4620" max="4620" width="0" style="164" hidden="1" customWidth="1"/>
    <col min="4621" max="4621" width="11.5703125" style="164" customWidth="1"/>
    <col min="4622" max="4864" width="5.28515625" style="164"/>
    <col min="4865" max="4865" width="4.7109375" style="164" customWidth="1"/>
    <col min="4866" max="4866" width="36.85546875" style="164" customWidth="1"/>
    <col min="4867" max="4867" width="16.5703125" style="164" bestFit="1" customWidth="1"/>
    <col min="4868" max="4868" width="9.7109375" style="164" bestFit="1" customWidth="1"/>
    <col min="4869" max="4869" width="11.140625" style="164" customWidth="1"/>
    <col min="4870" max="4870" width="54.7109375" style="164" bestFit="1" customWidth="1"/>
    <col min="4871" max="4871" width="18.7109375" style="164" customWidth="1"/>
    <col min="4872" max="4872" width="14" style="164" bestFit="1" customWidth="1"/>
    <col min="4873" max="4873" width="18.28515625" style="164" bestFit="1" customWidth="1"/>
    <col min="4874" max="4874" width="7.7109375" style="164" bestFit="1" customWidth="1"/>
    <col min="4875" max="4875" width="16.85546875" style="164" customWidth="1"/>
    <col min="4876" max="4876" width="0" style="164" hidden="1" customWidth="1"/>
    <col min="4877" max="4877" width="11.5703125" style="164" customWidth="1"/>
    <col min="4878" max="5120" width="5.28515625" style="164"/>
    <col min="5121" max="5121" width="4.7109375" style="164" customWidth="1"/>
    <col min="5122" max="5122" width="36.85546875" style="164" customWidth="1"/>
    <col min="5123" max="5123" width="16.5703125" style="164" bestFit="1" customWidth="1"/>
    <col min="5124" max="5124" width="9.7109375" style="164" bestFit="1" customWidth="1"/>
    <col min="5125" max="5125" width="11.140625" style="164" customWidth="1"/>
    <col min="5126" max="5126" width="54.7109375" style="164" bestFit="1" customWidth="1"/>
    <col min="5127" max="5127" width="18.7109375" style="164" customWidth="1"/>
    <col min="5128" max="5128" width="14" style="164" bestFit="1" customWidth="1"/>
    <col min="5129" max="5129" width="18.28515625" style="164" bestFit="1" customWidth="1"/>
    <col min="5130" max="5130" width="7.7109375" style="164" bestFit="1" customWidth="1"/>
    <col min="5131" max="5131" width="16.85546875" style="164" customWidth="1"/>
    <col min="5132" max="5132" width="0" style="164" hidden="1" customWidth="1"/>
    <col min="5133" max="5133" width="11.5703125" style="164" customWidth="1"/>
    <col min="5134" max="5376" width="5.28515625" style="164"/>
    <col min="5377" max="5377" width="4.7109375" style="164" customWidth="1"/>
    <col min="5378" max="5378" width="36.85546875" style="164" customWidth="1"/>
    <col min="5379" max="5379" width="16.5703125" style="164" bestFit="1" customWidth="1"/>
    <col min="5380" max="5380" width="9.7109375" style="164" bestFit="1" customWidth="1"/>
    <col min="5381" max="5381" width="11.140625" style="164" customWidth="1"/>
    <col min="5382" max="5382" width="54.7109375" style="164" bestFit="1" customWidth="1"/>
    <col min="5383" max="5383" width="18.7109375" style="164" customWidth="1"/>
    <col min="5384" max="5384" width="14" style="164" bestFit="1" customWidth="1"/>
    <col min="5385" max="5385" width="18.28515625" style="164" bestFit="1" customWidth="1"/>
    <col min="5386" max="5386" width="7.7109375" style="164" bestFit="1" customWidth="1"/>
    <col min="5387" max="5387" width="16.85546875" style="164" customWidth="1"/>
    <col min="5388" max="5388" width="0" style="164" hidden="1" customWidth="1"/>
    <col min="5389" max="5389" width="11.5703125" style="164" customWidth="1"/>
    <col min="5390" max="5632" width="5.28515625" style="164"/>
    <col min="5633" max="5633" width="4.7109375" style="164" customWidth="1"/>
    <col min="5634" max="5634" width="36.85546875" style="164" customWidth="1"/>
    <col min="5635" max="5635" width="16.5703125" style="164" bestFit="1" customWidth="1"/>
    <col min="5636" max="5636" width="9.7109375" style="164" bestFit="1" customWidth="1"/>
    <col min="5637" max="5637" width="11.140625" style="164" customWidth="1"/>
    <col min="5638" max="5638" width="54.7109375" style="164" bestFit="1" customWidth="1"/>
    <col min="5639" max="5639" width="18.7109375" style="164" customWidth="1"/>
    <col min="5640" max="5640" width="14" style="164" bestFit="1" customWidth="1"/>
    <col min="5641" max="5641" width="18.28515625" style="164" bestFit="1" customWidth="1"/>
    <col min="5642" max="5642" width="7.7109375" style="164" bestFit="1" customWidth="1"/>
    <col min="5643" max="5643" width="16.85546875" style="164" customWidth="1"/>
    <col min="5644" max="5644" width="0" style="164" hidden="1" customWidth="1"/>
    <col min="5645" max="5645" width="11.5703125" style="164" customWidth="1"/>
    <col min="5646" max="5888" width="5.28515625" style="164"/>
    <col min="5889" max="5889" width="4.7109375" style="164" customWidth="1"/>
    <col min="5890" max="5890" width="36.85546875" style="164" customWidth="1"/>
    <col min="5891" max="5891" width="16.5703125" style="164" bestFit="1" customWidth="1"/>
    <col min="5892" max="5892" width="9.7109375" style="164" bestFit="1" customWidth="1"/>
    <col min="5893" max="5893" width="11.140625" style="164" customWidth="1"/>
    <col min="5894" max="5894" width="54.7109375" style="164" bestFit="1" customWidth="1"/>
    <col min="5895" max="5895" width="18.7109375" style="164" customWidth="1"/>
    <col min="5896" max="5896" width="14" style="164" bestFit="1" customWidth="1"/>
    <col min="5897" max="5897" width="18.28515625" style="164" bestFit="1" customWidth="1"/>
    <col min="5898" max="5898" width="7.7109375" style="164" bestFit="1" customWidth="1"/>
    <col min="5899" max="5899" width="16.85546875" style="164" customWidth="1"/>
    <col min="5900" max="5900" width="0" style="164" hidden="1" customWidth="1"/>
    <col min="5901" max="5901" width="11.5703125" style="164" customWidth="1"/>
    <col min="5902" max="6144" width="5.28515625" style="164"/>
    <col min="6145" max="6145" width="4.7109375" style="164" customWidth="1"/>
    <col min="6146" max="6146" width="36.85546875" style="164" customWidth="1"/>
    <col min="6147" max="6147" width="16.5703125" style="164" bestFit="1" customWidth="1"/>
    <col min="6148" max="6148" width="9.7109375" style="164" bestFit="1" customWidth="1"/>
    <col min="6149" max="6149" width="11.140625" style="164" customWidth="1"/>
    <col min="6150" max="6150" width="54.7109375" style="164" bestFit="1" customWidth="1"/>
    <col min="6151" max="6151" width="18.7109375" style="164" customWidth="1"/>
    <col min="6152" max="6152" width="14" style="164" bestFit="1" customWidth="1"/>
    <col min="6153" max="6153" width="18.28515625" style="164" bestFit="1" customWidth="1"/>
    <col min="6154" max="6154" width="7.7109375" style="164" bestFit="1" customWidth="1"/>
    <col min="6155" max="6155" width="16.85546875" style="164" customWidth="1"/>
    <col min="6156" max="6156" width="0" style="164" hidden="1" customWidth="1"/>
    <col min="6157" max="6157" width="11.5703125" style="164" customWidth="1"/>
    <col min="6158" max="6400" width="5.28515625" style="164"/>
    <col min="6401" max="6401" width="4.7109375" style="164" customWidth="1"/>
    <col min="6402" max="6402" width="36.85546875" style="164" customWidth="1"/>
    <col min="6403" max="6403" width="16.5703125" style="164" bestFit="1" customWidth="1"/>
    <col min="6404" max="6404" width="9.7109375" style="164" bestFit="1" customWidth="1"/>
    <col min="6405" max="6405" width="11.140625" style="164" customWidth="1"/>
    <col min="6406" max="6406" width="54.7109375" style="164" bestFit="1" customWidth="1"/>
    <col min="6407" max="6407" width="18.7109375" style="164" customWidth="1"/>
    <col min="6408" max="6408" width="14" style="164" bestFit="1" customWidth="1"/>
    <col min="6409" max="6409" width="18.28515625" style="164" bestFit="1" customWidth="1"/>
    <col min="6410" max="6410" width="7.7109375" style="164" bestFit="1" customWidth="1"/>
    <col min="6411" max="6411" width="16.85546875" style="164" customWidth="1"/>
    <col min="6412" max="6412" width="0" style="164" hidden="1" customWidth="1"/>
    <col min="6413" max="6413" width="11.5703125" style="164" customWidth="1"/>
    <col min="6414" max="6656" width="5.28515625" style="164"/>
    <col min="6657" max="6657" width="4.7109375" style="164" customWidth="1"/>
    <col min="6658" max="6658" width="36.85546875" style="164" customWidth="1"/>
    <col min="6659" max="6659" width="16.5703125" style="164" bestFit="1" customWidth="1"/>
    <col min="6660" max="6660" width="9.7109375" style="164" bestFit="1" customWidth="1"/>
    <col min="6661" max="6661" width="11.140625" style="164" customWidth="1"/>
    <col min="6662" max="6662" width="54.7109375" style="164" bestFit="1" customWidth="1"/>
    <col min="6663" max="6663" width="18.7109375" style="164" customWidth="1"/>
    <col min="6664" max="6664" width="14" style="164" bestFit="1" customWidth="1"/>
    <col min="6665" max="6665" width="18.28515625" style="164" bestFit="1" customWidth="1"/>
    <col min="6666" max="6666" width="7.7109375" style="164" bestFit="1" customWidth="1"/>
    <col min="6667" max="6667" width="16.85546875" style="164" customWidth="1"/>
    <col min="6668" max="6668" width="0" style="164" hidden="1" customWidth="1"/>
    <col min="6669" max="6669" width="11.5703125" style="164" customWidth="1"/>
    <col min="6670" max="6912" width="5.28515625" style="164"/>
    <col min="6913" max="6913" width="4.7109375" style="164" customWidth="1"/>
    <col min="6914" max="6914" width="36.85546875" style="164" customWidth="1"/>
    <col min="6915" max="6915" width="16.5703125" style="164" bestFit="1" customWidth="1"/>
    <col min="6916" max="6916" width="9.7109375" style="164" bestFit="1" customWidth="1"/>
    <col min="6917" max="6917" width="11.140625" style="164" customWidth="1"/>
    <col min="6918" max="6918" width="54.7109375" style="164" bestFit="1" customWidth="1"/>
    <col min="6919" max="6919" width="18.7109375" style="164" customWidth="1"/>
    <col min="6920" max="6920" width="14" style="164" bestFit="1" customWidth="1"/>
    <col min="6921" max="6921" width="18.28515625" style="164" bestFit="1" customWidth="1"/>
    <col min="6922" max="6922" width="7.7109375" style="164" bestFit="1" customWidth="1"/>
    <col min="6923" max="6923" width="16.85546875" style="164" customWidth="1"/>
    <col min="6924" max="6924" width="0" style="164" hidden="1" customWidth="1"/>
    <col min="6925" max="6925" width="11.5703125" style="164" customWidth="1"/>
    <col min="6926" max="7168" width="5.28515625" style="164"/>
    <col min="7169" max="7169" width="4.7109375" style="164" customWidth="1"/>
    <col min="7170" max="7170" width="36.85546875" style="164" customWidth="1"/>
    <col min="7171" max="7171" width="16.5703125" style="164" bestFit="1" customWidth="1"/>
    <col min="7172" max="7172" width="9.7109375" style="164" bestFit="1" customWidth="1"/>
    <col min="7173" max="7173" width="11.140625" style="164" customWidth="1"/>
    <col min="7174" max="7174" width="54.7109375" style="164" bestFit="1" customWidth="1"/>
    <col min="7175" max="7175" width="18.7109375" style="164" customWidth="1"/>
    <col min="7176" max="7176" width="14" style="164" bestFit="1" customWidth="1"/>
    <col min="7177" max="7177" width="18.28515625" style="164" bestFit="1" customWidth="1"/>
    <col min="7178" max="7178" width="7.7109375" style="164" bestFit="1" customWidth="1"/>
    <col min="7179" max="7179" width="16.85546875" style="164" customWidth="1"/>
    <col min="7180" max="7180" width="0" style="164" hidden="1" customWidth="1"/>
    <col min="7181" max="7181" width="11.5703125" style="164" customWidth="1"/>
    <col min="7182" max="7424" width="5.28515625" style="164"/>
    <col min="7425" max="7425" width="4.7109375" style="164" customWidth="1"/>
    <col min="7426" max="7426" width="36.85546875" style="164" customWidth="1"/>
    <col min="7427" max="7427" width="16.5703125" style="164" bestFit="1" customWidth="1"/>
    <col min="7428" max="7428" width="9.7109375" style="164" bestFit="1" customWidth="1"/>
    <col min="7429" max="7429" width="11.140625" style="164" customWidth="1"/>
    <col min="7430" max="7430" width="54.7109375" style="164" bestFit="1" customWidth="1"/>
    <col min="7431" max="7431" width="18.7109375" style="164" customWidth="1"/>
    <col min="7432" max="7432" width="14" style="164" bestFit="1" customWidth="1"/>
    <col min="7433" max="7433" width="18.28515625" style="164" bestFit="1" customWidth="1"/>
    <col min="7434" max="7434" width="7.7109375" style="164" bestFit="1" customWidth="1"/>
    <col min="7435" max="7435" width="16.85546875" style="164" customWidth="1"/>
    <col min="7436" max="7436" width="0" style="164" hidden="1" customWidth="1"/>
    <col min="7437" max="7437" width="11.5703125" style="164" customWidth="1"/>
    <col min="7438" max="7680" width="5.28515625" style="164"/>
    <col min="7681" max="7681" width="4.7109375" style="164" customWidth="1"/>
    <col min="7682" max="7682" width="36.85546875" style="164" customWidth="1"/>
    <col min="7683" max="7683" width="16.5703125" style="164" bestFit="1" customWidth="1"/>
    <col min="7684" max="7684" width="9.7109375" style="164" bestFit="1" customWidth="1"/>
    <col min="7685" max="7685" width="11.140625" style="164" customWidth="1"/>
    <col min="7686" max="7686" width="54.7109375" style="164" bestFit="1" customWidth="1"/>
    <col min="7687" max="7687" width="18.7109375" style="164" customWidth="1"/>
    <col min="7688" max="7688" width="14" style="164" bestFit="1" customWidth="1"/>
    <col min="7689" max="7689" width="18.28515625" style="164" bestFit="1" customWidth="1"/>
    <col min="7690" max="7690" width="7.7109375" style="164" bestFit="1" customWidth="1"/>
    <col min="7691" max="7691" width="16.85546875" style="164" customWidth="1"/>
    <col min="7692" max="7692" width="0" style="164" hidden="1" customWidth="1"/>
    <col min="7693" max="7693" width="11.5703125" style="164" customWidth="1"/>
    <col min="7694" max="7936" width="5.28515625" style="164"/>
    <col min="7937" max="7937" width="4.7109375" style="164" customWidth="1"/>
    <col min="7938" max="7938" width="36.85546875" style="164" customWidth="1"/>
    <col min="7939" max="7939" width="16.5703125" style="164" bestFit="1" customWidth="1"/>
    <col min="7940" max="7940" width="9.7109375" style="164" bestFit="1" customWidth="1"/>
    <col min="7941" max="7941" width="11.140625" style="164" customWidth="1"/>
    <col min="7942" max="7942" width="54.7109375" style="164" bestFit="1" customWidth="1"/>
    <col min="7943" max="7943" width="18.7109375" style="164" customWidth="1"/>
    <col min="7944" max="7944" width="14" style="164" bestFit="1" customWidth="1"/>
    <col min="7945" max="7945" width="18.28515625" style="164" bestFit="1" customWidth="1"/>
    <col min="7946" max="7946" width="7.7109375" style="164" bestFit="1" customWidth="1"/>
    <col min="7947" max="7947" width="16.85546875" style="164" customWidth="1"/>
    <col min="7948" max="7948" width="0" style="164" hidden="1" customWidth="1"/>
    <col min="7949" max="7949" width="11.5703125" style="164" customWidth="1"/>
    <col min="7950" max="8192" width="5.28515625" style="164"/>
    <col min="8193" max="8193" width="4.7109375" style="164" customWidth="1"/>
    <col min="8194" max="8194" width="36.85546875" style="164" customWidth="1"/>
    <col min="8195" max="8195" width="16.5703125" style="164" bestFit="1" customWidth="1"/>
    <col min="8196" max="8196" width="9.7109375" style="164" bestFit="1" customWidth="1"/>
    <col min="8197" max="8197" width="11.140625" style="164" customWidth="1"/>
    <col min="8198" max="8198" width="54.7109375" style="164" bestFit="1" customWidth="1"/>
    <col min="8199" max="8199" width="18.7109375" style="164" customWidth="1"/>
    <col min="8200" max="8200" width="14" style="164" bestFit="1" customWidth="1"/>
    <col min="8201" max="8201" width="18.28515625" style="164" bestFit="1" customWidth="1"/>
    <col min="8202" max="8202" width="7.7109375" style="164" bestFit="1" customWidth="1"/>
    <col min="8203" max="8203" width="16.85546875" style="164" customWidth="1"/>
    <col min="8204" max="8204" width="0" style="164" hidden="1" customWidth="1"/>
    <col min="8205" max="8205" width="11.5703125" style="164" customWidth="1"/>
    <col min="8206" max="8448" width="5.28515625" style="164"/>
    <col min="8449" max="8449" width="4.7109375" style="164" customWidth="1"/>
    <col min="8450" max="8450" width="36.85546875" style="164" customWidth="1"/>
    <col min="8451" max="8451" width="16.5703125" style="164" bestFit="1" customWidth="1"/>
    <col min="8452" max="8452" width="9.7109375" style="164" bestFit="1" customWidth="1"/>
    <col min="8453" max="8453" width="11.140625" style="164" customWidth="1"/>
    <col min="8454" max="8454" width="54.7109375" style="164" bestFit="1" customWidth="1"/>
    <col min="8455" max="8455" width="18.7109375" style="164" customWidth="1"/>
    <col min="8456" max="8456" width="14" style="164" bestFit="1" customWidth="1"/>
    <col min="8457" max="8457" width="18.28515625" style="164" bestFit="1" customWidth="1"/>
    <col min="8458" max="8458" width="7.7109375" style="164" bestFit="1" customWidth="1"/>
    <col min="8459" max="8459" width="16.85546875" style="164" customWidth="1"/>
    <col min="8460" max="8460" width="0" style="164" hidden="1" customWidth="1"/>
    <col min="8461" max="8461" width="11.5703125" style="164" customWidth="1"/>
    <col min="8462" max="8704" width="5.28515625" style="164"/>
    <col min="8705" max="8705" width="4.7109375" style="164" customWidth="1"/>
    <col min="8706" max="8706" width="36.85546875" style="164" customWidth="1"/>
    <col min="8707" max="8707" width="16.5703125" style="164" bestFit="1" customWidth="1"/>
    <col min="8708" max="8708" width="9.7109375" style="164" bestFit="1" customWidth="1"/>
    <col min="8709" max="8709" width="11.140625" style="164" customWidth="1"/>
    <col min="8710" max="8710" width="54.7109375" style="164" bestFit="1" customWidth="1"/>
    <col min="8711" max="8711" width="18.7109375" style="164" customWidth="1"/>
    <col min="8712" max="8712" width="14" style="164" bestFit="1" customWidth="1"/>
    <col min="8713" max="8713" width="18.28515625" style="164" bestFit="1" customWidth="1"/>
    <col min="8714" max="8714" width="7.7109375" style="164" bestFit="1" customWidth="1"/>
    <col min="8715" max="8715" width="16.85546875" style="164" customWidth="1"/>
    <col min="8716" max="8716" width="0" style="164" hidden="1" customWidth="1"/>
    <col min="8717" max="8717" width="11.5703125" style="164" customWidth="1"/>
    <col min="8718" max="8960" width="5.28515625" style="164"/>
    <col min="8961" max="8961" width="4.7109375" style="164" customWidth="1"/>
    <col min="8962" max="8962" width="36.85546875" style="164" customWidth="1"/>
    <col min="8963" max="8963" width="16.5703125" style="164" bestFit="1" customWidth="1"/>
    <col min="8964" max="8964" width="9.7109375" style="164" bestFit="1" customWidth="1"/>
    <col min="8965" max="8965" width="11.140625" style="164" customWidth="1"/>
    <col min="8966" max="8966" width="54.7109375" style="164" bestFit="1" customWidth="1"/>
    <col min="8967" max="8967" width="18.7109375" style="164" customWidth="1"/>
    <col min="8968" max="8968" width="14" style="164" bestFit="1" customWidth="1"/>
    <col min="8969" max="8969" width="18.28515625" style="164" bestFit="1" customWidth="1"/>
    <col min="8970" max="8970" width="7.7109375" style="164" bestFit="1" customWidth="1"/>
    <col min="8971" max="8971" width="16.85546875" style="164" customWidth="1"/>
    <col min="8972" max="8972" width="0" style="164" hidden="1" customWidth="1"/>
    <col min="8973" max="8973" width="11.5703125" style="164" customWidth="1"/>
    <col min="8974" max="9216" width="5.28515625" style="164"/>
    <col min="9217" max="9217" width="4.7109375" style="164" customWidth="1"/>
    <col min="9218" max="9218" width="36.85546875" style="164" customWidth="1"/>
    <col min="9219" max="9219" width="16.5703125" style="164" bestFit="1" customWidth="1"/>
    <col min="9220" max="9220" width="9.7109375" style="164" bestFit="1" customWidth="1"/>
    <col min="9221" max="9221" width="11.140625" style="164" customWidth="1"/>
    <col min="9222" max="9222" width="54.7109375" style="164" bestFit="1" customWidth="1"/>
    <col min="9223" max="9223" width="18.7109375" style="164" customWidth="1"/>
    <col min="9224" max="9224" width="14" style="164" bestFit="1" customWidth="1"/>
    <col min="9225" max="9225" width="18.28515625" style="164" bestFit="1" customWidth="1"/>
    <col min="9226" max="9226" width="7.7109375" style="164" bestFit="1" customWidth="1"/>
    <col min="9227" max="9227" width="16.85546875" style="164" customWidth="1"/>
    <col min="9228" max="9228" width="0" style="164" hidden="1" customWidth="1"/>
    <col min="9229" max="9229" width="11.5703125" style="164" customWidth="1"/>
    <col min="9230" max="9472" width="5.28515625" style="164"/>
    <col min="9473" max="9473" width="4.7109375" style="164" customWidth="1"/>
    <col min="9474" max="9474" width="36.85546875" style="164" customWidth="1"/>
    <col min="9475" max="9475" width="16.5703125" style="164" bestFit="1" customWidth="1"/>
    <col min="9476" max="9476" width="9.7109375" style="164" bestFit="1" customWidth="1"/>
    <col min="9477" max="9477" width="11.140625" style="164" customWidth="1"/>
    <col min="9478" max="9478" width="54.7109375" style="164" bestFit="1" customWidth="1"/>
    <col min="9479" max="9479" width="18.7109375" style="164" customWidth="1"/>
    <col min="9480" max="9480" width="14" style="164" bestFit="1" customWidth="1"/>
    <col min="9481" max="9481" width="18.28515625" style="164" bestFit="1" customWidth="1"/>
    <col min="9482" max="9482" width="7.7109375" style="164" bestFit="1" customWidth="1"/>
    <col min="9483" max="9483" width="16.85546875" style="164" customWidth="1"/>
    <col min="9484" max="9484" width="0" style="164" hidden="1" customWidth="1"/>
    <col min="9485" max="9485" width="11.5703125" style="164" customWidth="1"/>
    <col min="9486" max="9728" width="5.28515625" style="164"/>
    <col min="9729" max="9729" width="4.7109375" style="164" customWidth="1"/>
    <col min="9730" max="9730" width="36.85546875" style="164" customWidth="1"/>
    <col min="9731" max="9731" width="16.5703125" style="164" bestFit="1" customWidth="1"/>
    <col min="9732" max="9732" width="9.7109375" style="164" bestFit="1" customWidth="1"/>
    <col min="9733" max="9733" width="11.140625" style="164" customWidth="1"/>
    <col min="9734" max="9734" width="54.7109375" style="164" bestFit="1" customWidth="1"/>
    <col min="9735" max="9735" width="18.7109375" style="164" customWidth="1"/>
    <col min="9736" max="9736" width="14" style="164" bestFit="1" customWidth="1"/>
    <col min="9737" max="9737" width="18.28515625" style="164" bestFit="1" customWidth="1"/>
    <col min="9738" max="9738" width="7.7109375" style="164" bestFit="1" customWidth="1"/>
    <col min="9739" max="9739" width="16.85546875" style="164" customWidth="1"/>
    <col min="9740" max="9740" width="0" style="164" hidden="1" customWidth="1"/>
    <col min="9741" max="9741" width="11.5703125" style="164" customWidth="1"/>
    <col min="9742" max="9984" width="5.28515625" style="164"/>
    <col min="9985" max="9985" width="4.7109375" style="164" customWidth="1"/>
    <col min="9986" max="9986" width="36.85546875" style="164" customWidth="1"/>
    <col min="9987" max="9987" width="16.5703125" style="164" bestFit="1" customWidth="1"/>
    <col min="9988" max="9988" width="9.7109375" style="164" bestFit="1" customWidth="1"/>
    <col min="9989" max="9989" width="11.140625" style="164" customWidth="1"/>
    <col min="9990" max="9990" width="54.7109375" style="164" bestFit="1" customWidth="1"/>
    <col min="9991" max="9991" width="18.7109375" style="164" customWidth="1"/>
    <col min="9992" max="9992" width="14" style="164" bestFit="1" customWidth="1"/>
    <col min="9993" max="9993" width="18.28515625" style="164" bestFit="1" customWidth="1"/>
    <col min="9994" max="9994" width="7.7109375" style="164" bestFit="1" customWidth="1"/>
    <col min="9995" max="9995" width="16.85546875" style="164" customWidth="1"/>
    <col min="9996" max="9996" width="0" style="164" hidden="1" customWidth="1"/>
    <col min="9997" max="9997" width="11.5703125" style="164" customWidth="1"/>
    <col min="9998" max="10240" width="5.28515625" style="164"/>
    <col min="10241" max="10241" width="4.7109375" style="164" customWidth="1"/>
    <col min="10242" max="10242" width="36.85546875" style="164" customWidth="1"/>
    <col min="10243" max="10243" width="16.5703125" style="164" bestFit="1" customWidth="1"/>
    <col min="10244" max="10244" width="9.7109375" style="164" bestFit="1" customWidth="1"/>
    <col min="10245" max="10245" width="11.140625" style="164" customWidth="1"/>
    <col min="10246" max="10246" width="54.7109375" style="164" bestFit="1" customWidth="1"/>
    <col min="10247" max="10247" width="18.7109375" style="164" customWidth="1"/>
    <col min="10248" max="10248" width="14" style="164" bestFit="1" customWidth="1"/>
    <col min="10249" max="10249" width="18.28515625" style="164" bestFit="1" customWidth="1"/>
    <col min="10250" max="10250" width="7.7109375" style="164" bestFit="1" customWidth="1"/>
    <col min="10251" max="10251" width="16.85546875" style="164" customWidth="1"/>
    <col min="10252" max="10252" width="0" style="164" hidden="1" customWidth="1"/>
    <col min="10253" max="10253" width="11.5703125" style="164" customWidth="1"/>
    <col min="10254" max="10496" width="5.28515625" style="164"/>
    <col min="10497" max="10497" width="4.7109375" style="164" customWidth="1"/>
    <col min="10498" max="10498" width="36.85546875" style="164" customWidth="1"/>
    <col min="10499" max="10499" width="16.5703125" style="164" bestFit="1" customWidth="1"/>
    <col min="10500" max="10500" width="9.7109375" style="164" bestFit="1" customWidth="1"/>
    <col min="10501" max="10501" width="11.140625" style="164" customWidth="1"/>
    <col min="10502" max="10502" width="54.7109375" style="164" bestFit="1" customWidth="1"/>
    <col min="10503" max="10503" width="18.7109375" style="164" customWidth="1"/>
    <col min="10504" max="10504" width="14" style="164" bestFit="1" customWidth="1"/>
    <col min="10505" max="10505" width="18.28515625" style="164" bestFit="1" customWidth="1"/>
    <col min="10506" max="10506" width="7.7109375" style="164" bestFit="1" customWidth="1"/>
    <col min="10507" max="10507" width="16.85546875" style="164" customWidth="1"/>
    <col min="10508" max="10508" width="0" style="164" hidden="1" customWidth="1"/>
    <col min="10509" max="10509" width="11.5703125" style="164" customWidth="1"/>
    <col min="10510" max="10752" width="5.28515625" style="164"/>
    <col min="10753" max="10753" width="4.7109375" style="164" customWidth="1"/>
    <col min="10754" max="10754" width="36.85546875" style="164" customWidth="1"/>
    <col min="10755" max="10755" width="16.5703125" style="164" bestFit="1" customWidth="1"/>
    <col min="10756" max="10756" width="9.7109375" style="164" bestFit="1" customWidth="1"/>
    <col min="10757" max="10757" width="11.140625" style="164" customWidth="1"/>
    <col min="10758" max="10758" width="54.7109375" style="164" bestFit="1" customWidth="1"/>
    <col min="10759" max="10759" width="18.7109375" style="164" customWidth="1"/>
    <col min="10760" max="10760" width="14" style="164" bestFit="1" customWidth="1"/>
    <col min="10761" max="10761" width="18.28515625" style="164" bestFit="1" customWidth="1"/>
    <col min="10762" max="10762" width="7.7109375" style="164" bestFit="1" customWidth="1"/>
    <col min="10763" max="10763" width="16.85546875" style="164" customWidth="1"/>
    <col min="10764" max="10764" width="0" style="164" hidden="1" customWidth="1"/>
    <col min="10765" max="10765" width="11.5703125" style="164" customWidth="1"/>
    <col min="10766" max="11008" width="5.28515625" style="164"/>
    <col min="11009" max="11009" width="4.7109375" style="164" customWidth="1"/>
    <col min="11010" max="11010" width="36.85546875" style="164" customWidth="1"/>
    <col min="11011" max="11011" width="16.5703125" style="164" bestFit="1" customWidth="1"/>
    <col min="11012" max="11012" width="9.7109375" style="164" bestFit="1" customWidth="1"/>
    <col min="11013" max="11013" width="11.140625" style="164" customWidth="1"/>
    <col min="11014" max="11014" width="54.7109375" style="164" bestFit="1" customWidth="1"/>
    <col min="11015" max="11015" width="18.7109375" style="164" customWidth="1"/>
    <col min="11016" max="11016" width="14" style="164" bestFit="1" customWidth="1"/>
    <col min="11017" max="11017" width="18.28515625" style="164" bestFit="1" customWidth="1"/>
    <col min="11018" max="11018" width="7.7109375" style="164" bestFit="1" customWidth="1"/>
    <col min="11019" max="11019" width="16.85546875" style="164" customWidth="1"/>
    <col min="11020" max="11020" width="0" style="164" hidden="1" customWidth="1"/>
    <col min="11021" max="11021" width="11.5703125" style="164" customWidth="1"/>
    <col min="11022" max="11264" width="5.28515625" style="164"/>
    <col min="11265" max="11265" width="4.7109375" style="164" customWidth="1"/>
    <col min="11266" max="11266" width="36.85546875" style="164" customWidth="1"/>
    <col min="11267" max="11267" width="16.5703125" style="164" bestFit="1" customWidth="1"/>
    <col min="11268" max="11268" width="9.7109375" style="164" bestFit="1" customWidth="1"/>
    <col min="11269" max="11269" width="11.140625" style="164" customWidth="1"/>
    <col min="11270" max="11270" width="54.7109375" style="164" bestFit="1" customWidth="1"/>
    <col min="11271" max="11271" width="18.7109375" style="164" customWidth="1"/>
    <col min="11272" max="11272" width="14" style="164" bestFit="1" customWidth="1"/>
    <col min="11273" max="11273" width="18.28515625" style="164" bestFit="1" customWidth="1"/>
    <col min="11274" max="11274" width="7.7109375" style="164" bestFit="1" customWidth="1"/>
    <col min="11275" max="11275" width="16.85546875" style="164" customWidth="1"/>
    <col min="11276" max="11276" width="0" style="164" hidden="1" customWidth="1"/>
    <col min="11277" max="11277" width="11.5703125" style="164" customWidth="1"/>
    <col min="11278" max="11520" width="5.28515625" style="164"/>
    <col min="11521" max="11521" width="4.7109375" style="164" customWidth="1"/>
    <col min="11522" max="11522" width="36.85546875" style="164" customWidth="1"/>
    <col min="11523" max="11523" width="16.5703125" style="164" bestFit="1" customWidth="1"/>
    <col min="11524" max="11524" width="9.7109375" style="164" bestFit="1" customWidth="1"/>
    <col min="11525" max="11525" width="11.140625" style="164" customWidth="1"/>
    <col min="11526" max="11526" width="54.7109375" style="164" bestFit="1" customWidth="1"/>
    <col min="11527" max="11527" width="18.7109375" style="164" customWidth="1"/>
    <col min="11528" max="11528" width="14" style="164" bestFit="1" customWidth="1"/>
    <col min="11529" max="11529" width="18.28515625" style="164" bestFit="1" customWidth="1"/>
    <col min="11530" max="11530" width="7.7109375" style="164" bestFit="1" customWidth="1"/>
    <col min="11531" max="11531" width="16.85546875" style="164" customWidth="1"/>
    <col min="11532" max="11532" width="0" style="164" hidden="1" customWidth="1"/>
    <col min="11533" max="11533" width="11.5703125" style="164" customWidth="1"/>
    <col min="11534" max="11776" width="5.28515625" style="164"/>
    <col min="11777" max="11777" width="4.7109375" style="164" customWidth="1"/>
    <col min="11778" max="11778" width="36.85546875" style="164" customWidth="1"/>
    <col min="11779" max="11779" width="16.5703125" style="164" bestFit="1" customWidth="1"/>
    <col min="11780" max="11780" width="9.7109375" style="164" bestFit="1" customWidth="1"/>
    <col min="11781" max="11781" width="11.140625" style="164" customWidth="1"/>
    <col min="11782" max="11782" width="54.7109375" style="164" bestFit="1" customWidth="1"/>
    <col min="11783" max="11783" width="18.7109375" style="164" customWidth="1"/>
    <col min="11784" max="11784" width="14" style="164" bestFit="1" customWidth="1"/>
    <col min="11785" max="11785" width="18.28515625" style="164" bestFit="1" customWidth="1"/>
    <col min="11786" max="11786" width="7.7109375" style="164" bestFit="1" customWidth="1"/>
    <col min="11787" max="11787" width="16.85546875" style="164" customWidth="1"/>
    <col min="11788" max="11788" width="0" style="164" hidden="1" customWidth="1"/>
    <col min="11789" max="11789" width="11.5703125" style="164" customWidth="1"/>
    <col min="11790" max="12032" width="5.28515625" style="164"/>
    <col min="12033" max="12033" width="4.7109375" style="164" customWidth="1"/>
    <col min="12034" max="12034" width="36.85546875" style="164" customWidth="1"/>
    <col min="12035" max="12035" width="16.5703125" style="164" bestFit="1" customWidth="1"/>
    <col min="12036" max="12036" width="9.7109375" style="164" bestFit="1" customWidth="1"/>
    <col min="12037" max="12037" width="11.140625" style="164" customWidth="1"/>
    <col min="12038" max="12038" width="54.7109375" style="164" bestFit="1" customWidth="1"/>
    <col min="12039" max="12039" width="18.7109375" style="164" customWidth="1"/>
    <col min="12040" max="12040" width="14" style="164" bestFit="1" customWidth="1"/>
    <col min="12041" max="12041" width="18.28515625" style="164" bestFit="1" customWidth="1"/>
    <col min="12042" max="12042" width="7.7109375" style="164" bestFit="1" customWidth="1"/>
    <col min="12043" max="12043" width="16.85546875" style="164" customWidth="1"/>
    <col min="12044" max="12044" width="0" style="164" hidden="1" customWidth="1"/>
    <col min="12045" max="12045" width="11.5703125" style="164" customWidth="1"/>
    <col min="12046" max="12288" width="5.28515625" style="164"/>
    <col min="12289" max="12289" width="4.7109375" style="164" customWidth="1"/>
    <col min="12290" max="12290" width="36.85546875" style="164" customWidth="1"/>
    <col min="12291" max="12291" width="16.5703125" style="164" bestFit="1" customWidth="1"/>
    <col min="12292" max="12292" width="9.7109375" style="164" bestFit="1" customWidth="1"/>
    <col min="12293" max="12293" width="11.140625" style="164" customWidth="1"/>
    <col min="12294" max="12294" width="54.7109375" style="164" bestFit="1" customWidth="1"/>
    <col min="12295" max="12295" width="18.7109375" style="164" customWidth="1"/>
    <col min="12296" max="12296" width="14" style="164" bestFit="1" customWidth="1"/>
    <col min="12297" max="12297" width="18.28515625" style="164" bestFit="1" customWidth="1"/>
    <col min="12298" max="12298" width="7.7109375" style="164" bestFit="1" customWidth="1"/>
    <col min="12299" max="12299" width="16.85546875" style="164" customWidth="1"/>
    <col min="12300" max="12300" width="0" style="164" hidden="1" customWidth="1"/>
    <col min="12301" max="12301" width="11.5703125" style="164" customWidth="1"/>
    <col min="12302" max="12544" width="5.28515625" style="164"/>
    <col min="12545" max="12545" width="4.7109375" style="164" customWidth="1"/>
    <col min="12546" max="12546" width="36.85546875" style="164" customWidth="1"/>
    <col min="12547" max="12547" width="16.5703125" style="164" bestFit="1" customWidth="1"/>
    <col min="12548" max="12548" width="9.7109375" style="164" bestFit="1" customWidth="1"/>
    <col min="12549" max="12549" width="11.140625" style="164" customWidth="1"/>
    <col min="12550" max="12550" width="54.7109375" style="164" bestFit="1" customWidth="1"/>
    <col min="12551" max="12551" width="18.7109375" style="164" customWidth="1"/>
    <col min="12552" max="12552" width="14" style="164" bestFit="1" customWidth="1"/>
    <col min="12553" max="12553" width="18.28515625" style="164" bestFit="1" customWidth="1"/>
    <col min="12554" max="12554" width="7.7109375" style="164" bestFit="1" customWidth="1"/>
    <col min="12555" max="12555" width="16.85546875" style="164" customWidth="1"/>
    <col min="12556" max="12556" width="0" style="164" hidden="1" customWidth="1"/>
    <col min="12557" max="12557" width="11.5703125" style="164" customWidth="1"/>
    <col min="12558" max="12800" width="5.28515625" style="164"/>
    <col min="12801" max="12801" width="4.7109375" style="164" customWidth="1"/>
    <col min="12802" max="12802" width="36.85546875" style="164" customWidth="1"/>
    <col min="12803" max="12803" width="16.5703125" style="164" bestFit="1" customWidth="1"/>
    <col min="12804" max="12804" width="9.7109375" style="164" bestFit="1" customWidth="1"/>
    <col min="12805" max="12805" width="11.140625" style="164" customWidth="1"/>
    <col min="12806" max="12806" width="54.7109375" style="164" bestFit="1" customWidth="1"/>
    <col min="12807" max="12807" width="18.7109375" style="164" customWidth="1"/>
    <col min="12808" max="12808" width="14" style="164" bestFit="1" customWidth="1"/>
    <col min="12809" max="12809" width="18.28515625" style="164" bestFit="1" customWidth="1"/>
    <col min="12810" max="12810" width="7.7109375" style="164" bestFit="1" customWidth="1"/>
    <col min="12811" max="12811" width="16.85546875" style="164" customWidth="1"/>
    <col min="12812" max="12812" width="0" style="164" hidden="1" customWidth="1"/>
    <col min="12813" max="12813" width="11.5703125" style="164" customWidth="1"/>
    <col min="12814" max="13056" width="5.28515625" style="164"/>
    <col min="13057" max="13057" width="4.7109375" style="164" customWidth="1"/>
    <col min="13058" max="13058" width="36.85546875" style="164" customWidth="1"/>
    <col min="13059" max="13059" width="16.5703125" style="164" bestFit="1" customWidth="1"/>
    <col min="13060" max="13060" width="9.7109375" style="164" bestFit="1" customWidth="1"/>
    <col min="13061" max="13061" width="11.140625" style="164" customWidth="1"/>
    <col min="13062" max="13062" width="54.7109375" style="164" bestFit="1" customWidth="1"/>
    <col min="13063" max="13063" width="18.7109375" style="164" customWidth="1"/>
    <col min="13064" max="13064" width="14" style="164" bestFit="1" customWidth="1"/>
    <col min="13065" max="13065" width="18.28515625" style="164" bestFit="1" customWidth="1"/>
    <col min="13066" max="13066" width="7.7109375" style="164" bestFit="1" customWidth="1"/>
    <col min="13067" max="13067" width="16.85546875" style="164" customWidth="1"/>
    <col min="13068" max="13068" width="0" style="164" hidden="1" customWidth="1"/>
    <col min="13069" max="13069" width="11.5703125" style="164" customWidth="1"/>
    <col min="13070" max="13312" width="5.28515625" style="164"/>
    <col min="13313" max="13313" width="4.7109375" style="164" customWidth="1"/>
    <col min="13314" max="13314" width="36.85546875" style="164" customWidth="1"/>
    <col min="13315" max="13315" width="16.5703125" style="164" bestFit="1" customWidth="1"/>
    <col min="13316" max="13316" width="9.7109375" style="164" bestFit="1" customWidth="1"/>
    <col min="13317" max="13317" width="11.140625" style="164" customWidth="1"/>
    <col min="13318" max="13318" width="54.7109375" style="164" bestFit="1" customWidth="1"/>
    <col min="13319" max="13319" width="18.7109375" style="164" customWidth="1"/>
    <col min="13320" max="13320" width="14" style="164" bestFit="1" customWidth="1"/>
    <col min="13321" max="13321" width="18.28515625" style="164" bestFit="1" customWidth="1"/>
    <col min="13322" max="13322" width="7.7109375" style="164" bestFit="1" customWidth="1"/>
    <col min="13323" max="13323" width="16.85546875" style="164" customWidth="1"/>
    <col min="13324" max="13324" width="0" style="164" hidden="1" customWidth="1"/>
    <col min="13325" max="13325" width="11.5703125" style="164" customWidth="1"/>
    <col min="13326" max="13568" width="5.28515625" style="164"/>
    <col min="13569" max="13569" width="4.7109375" style="164" customWidth="1"/>
    <col min="13570" max="13570" width="36.85546875" style="164" customWidth="1"/>
    <col min="13571" max="13571" width="16.5703125" style="164" bestFit="1" customWidth="1"/>
    <col min="13572" max="13572" width="9.7109375" style="164" bestFit="1" customWidth="1"/>
    <col min="13573" max="13573" width="11.140625" style="164" customWidth="1"/>
    <col min="13574" max="13574" width="54.7109375" style="164" bestFit="1" customWidth="1"/>
    <col min="13575" max="13575" width="18.7109375" style="164" customWidth="1"/>
    <col min="13576" max="13576" width="14" style="164" bestFit="1" customWidth="1"/>
    <col min="13577" max="13577" width="18.28515625" style="164" bestFit="1" customWidth="1"/>
    <col min="13578" max="13578" width="7.7109375" style="164" bestFit="1" customWidth="1"/>
    <col min="13579" max="13579" width="16.85546875" style="164" customWidth="1"/>
    <col min="13580" max="13580" width="0" style="164" hidden="1" customWidth="1"/>
    <col min="13581" max="13581" width="11.5703125" style="164" customWidth="1"/>
    <col min="13582" max="13824" width="5.28515625" style="164"/>
    <col min="13825" max="13825" width="4.7109375" style="164" customWidth="1"/>
    <col min="13826" max="13826" width="36.85546875" style="164" customWidth="1"/>
    <col min="13827" max="13827" width="16.5703125" style="164" bestFit="1" customWidth="1"/>
    <col min="13828" max="13828" width="9.7109375" style="164" bestFit="1" customWidth="1"/>
    <col min="13829" max="13829" width="11.140625" style="164" customWidth="1"/>
    <col min="13830" max="13830" width="54.7109375" style="164" bestFit="1" customWidth="1"/>
    <col min="13831" max="13831" width="18.7109375" style="164" customWidth="1"/>
    <col min="13832" max="13832" width="14" style="164" bestFit="1" customWidth="1"/>
    <col min="13833" max="13833" width="18.28515625" style="164" bestFit="1" customWidth="1"/>
    <col min="13834" max="13834" width="7.7109375" style="164" bestFit="1" customWidth="1"/>
    <col min="13835" max="13835" width="16.85546875" style="164" customWidth="1"/>
    <col min="13836" max="13836" width="0" style="164" hidden="1" customWidth="1"/>
    <col min="13837" max="13837" width="11.5703125" style="164" customWidth="1"/>
    <col min="13838" max="14080" width="5.28515625" style="164"/>
    <col min="14081" max="14081" width="4.7109375" style="164" customWidth="1"/>
    <col min="14082" max="14082" width="36.85546875" style="164" customWidth="1"/>
    <col min="14083" max="14083" width="16.5703125" style="164" bestFit="1" customWidth="1"/>
    <col min="14084" max="14084" width="9.7109375" style="164" bestFit="1" customWidth="1"/>
    <col min="14085" max="14085" width="11.140625" style="164" customWidth="1"/>
    <col min="14086" max="14086" width="54.7109375" style="164" bestFit="1" customWidth="1"/>
    <col min="14087" max="14087" width="18.7109375" style="164" customWidth="1"/>
    <col min="14088" max="14088" width="14" style="164" bestFit="1" customWidth="1"/>
    <col min="14089" max="14089" width="18.28515625" style="164" bestFit="1" customWidth="1"/>
    <col min="14090" max="14090" width="7.7109375" style="164" bestFit="1" customWidth="1"/>
    <col min="14091" max="14091" width="16.85546875" style="164" customWidth="1"/>
    <col min="14092" max="14092" width="0" style="164" hidden="1" customWidth="1"/>
    <col min="14093" max="14093" width="11.5703125" style="164" customWidth="1"/>
    <col min="14094" max="14336" width="5.28515625" style="164"/>
    <col min="14337" max="14337" width="4.7109375" style="164" customWidth="1"/>
    <col min="14338" max="14338" width="36.85546875" style="164" customWidth="1"/>
    <col min="14339" max="14339" width="16.5703125" style="164" bestFit="1" customWidth="1"/>
    <col min="14340" max="14340" width="9.7109375" style="164" bestFit="1" customWidth="1"/>
    <col min="14341" max="14341" width="11.140625" style="164" customWidth="1"/>
    <col min="14342" max="14342" width="54.7109375" style="164" bestFit="1" customWidth="1"/>
    <col min="14343" max="14343" width="18.7109375" style="164" customWidth="1"/>
    <col min="14344" max="14344" width="14" style="164" bestFit="1" customWidth="1"/>
    <col min="14345" max="14345" width="18.28515625" style="164" bestFit="1" customWidth="1"/>
    <col min="14346" max="14346" width="7.7109375" style="164" bestFit="1" customWidth="1"/>
    <col min="14347" max="14347" width="16.85546875" style="164" customWidth="1"/>
    <col min="14348" max="14348" width="0" style="164" hidden="1" customWidth="1"/>
    <col min="14349" max="14349" width="11.5703125" style="164" customWidth="1"/>
    <col min="14350" max="14592" width="5.28515625" style="164"/>
    <col min="14593" max="14593" width="4.7109375" style="164" customWidth="1"/>
    <col min="14594" max="14594" width="36.85546875" style="164" customWidth="1"/>
    <col min="14595" max="14595" width="16.5703125" style="164" bestFit="1" customWidth="1"/>
    <col min="14596" max="14596" width="9.7109375" style="164" bestFit="1" customWidth="1"/>
    <col min="14597" max="14597" width="11.140625" style="164" customWidth="1"/>
    <col min="14598" max="14598" width="54.7109375" style="164" bestFit="1" customWidth="1"/>
    <col min="14599" max="14599" width="18.7109375" style="164" customWidth="1"/>
    <col min="14600" max="14600" width="14" style="164" bestFit="1" customWidth="1"/>
    <col min="14601" max="14601" width="18.28515625" style="164" bestFit="1" customWidth="1"/>
    <col min="14602" max="14602" width="7.7109375" style="164" bestFit="1" customWidth="1"/>
    <col min="14603" max="14603" width="16.85546875" style="164" customWidth="1"/>
    <col min="14604" max="14604" width="0" style="164" hidden="1" customWidth="1"/>
    <col min="14605" max="14605" width="11.5703125" style="164" customWidth="1"/>
    <col min="14606" max="14848" width="5.28515625" style="164"/>
    <col min="14849" max="14849" width="4.7109375" style="164" customWidth="1"/>
    <col min="14850" max="14850" width="36.85546875" style="164" customWidth="1"/>
    <col min="14851" max="14851" width="16.5703125" style="164" bestFit="1" customWidth="1"/>
    <col min="14852" max="14852" width="9.7109375" style="164" bestFit="1" customWidth="1"/>
    <col min="14853" max="14853" width="11.140625" style="164" customWidth="1"/>
    <col min="14854" max="14854" width="54.7109375" style="164" bestFit="1" customWidth="1"/>
    <col min="14855" max="14855" width="18.7109375" style="164" customWidth="1"/>
    <col min="14856" max="14856" width="14" style="164" bestFit="1" customWidth="1"/>
    <col min="14857" max="14857" width="18.28515625" style="164" bestFit="1" customWidth="1"/>
    <col min="14858" max="14858" width="7.7109375" style="164" bestFit="1" customWidth="1"/>
    <col min="14859" max="14859" width="16.85546875" style="164" customWidth="1"/>
    <col min="14860" max="14860" width="0" style="164" hidden="1" customWidth="1"/>
    <col min="14861" max="14861" width="11.5703125" style="164" customWidth="1"/>
    <col min="14862" max="15104" width="5.28515625" style="164"/>
    <col min="15105" max="15105" width="4.7109375" style="164" customWidth="1"/>
    <col min="15106" max="15106" width="36.85546875" style="164" customWidth="1"/>
    <col min="15107" max="15107" width="16.5703125" style="164" bestFit="1" customWidth="1"/>
    <col min="15108" max="15108" width="9.7109375" style="164" bestFit="1" customWidth="1"/>
    <col min="15109" max="15109" width="11.140625" style="164" customWidth="1"/>
    <col min="15110" max="15110" width="54.7109375" style="164" bestFit="1" customWidth="1"/>
    <col min="15111" max="15111" width="18.7109375" style="164" customWidth="1"/>
    <col min="15112" max="15112" width="14" style="164" bestFit="1" customWidth="1"/>
    <col min="15113" max="15113" width="18.28515625" style="164" bestFit="1" customWidth="1"/>
    <col min="15114" max="15114" width="7.7109375" style="164" bestFit="1" customWidth="1"/>
    <col min="15115" max="15115" width="16.85546875" style="164" customWidth="1"/>
    <col min="15116" max="15116" width="0" style="164" hidden="1" customWidth="1"/>
    <col min="15117" max="15117" width="11.5703125" style="164" customWidth="1"/>
    <col min="15118" max="15360" width="5.28515625" style="164"/>
    <col min="15361" max="15361" width="4.7109375" style="164" customWidth="1"/>
    <col min="15362" max="15362" width="36.85546875" style="164" customWidth="1"/>
    <col min="15363" max="15363" width="16.5703125" style="164" bestFit="1" customWidth="1"/>
    <col min="15364" max="15364" width="9.7109375" style="164" bestFit="1" customWidth="1"/>
    <col min="15365" max="15365" width="11.140625" style="164" customWidth="1"/>
    <col min="15366" max="15366" width="54.7109375" style="164" bestFit="1" customWidth="1"/>
    <col min="15367" max="15367" width="18.7109375" style="164" customWidth="1"/>
    <col min="15368" max="15368" width="14" style="164" bestFit="1" customWidth="1"/>
    <col min="15369" max="15369" width="18.28515625" style="164" bestFit="1" customWidth="1"/>
    <col min="15370" max="15370" width="7.7109375" style="164" bestFit="1" customWidth="1"/>
    <col min="15371" max="15371" width="16.85546875" style="164" customWidth="1"/>
    <col min="15372" max="15372" width="0" style="164" hidden="1" customWidth="1"/>
    <col min="15373" max="15373" width="11.5703125" style="164" customWidth="1"/>
    <col min="15374" max="15616" width="5.28515625" style="164"/>
    <col min="15617" max="15617" width="4.7109375" style="164" customWidth="1"/>
    <col min="15618" max="15618" width="36.85546875" style="164" customWidth="1"/>
    <col min="15619" max="15619" width="16.5703125" style="164" bestFit="1" customWidth="1"/>
    <col min="15620" max="15620" width="9.7109375" style="164" bestFit="1" customWidth="1"/>
    <col min="15621" max="15621" width="11.140625" style="164" customWidth="1"/>
    <col min="15622" max="15622" width="54.7109375" style="164" bestFit="1" customWidth="1"/>
    <col min="15623" max="15623" width="18.7109375" style="164" customWidth="1"/>
    <col min="15624" max="15624" width="14" style="164" bestFit="1" customWidth="1"/>
    <col min="15625" max="15625" width="18.28515625" style="164" bestFit="1" customWidth="1"/>
    <col min="15626" max="15626" width="7.7109375" style="164" bestFit="1" customWidth="1"/>
    <col min="15627" max="15627" width="16.85546875" style="164" customWidth="1"/>
    <col min="15628" max="15628" width="0" style="164" hidden="1" customWidth="1"/>
    <col min="15629" max="15629" width="11.5703125" style="164" customWidth="1"/>
    <col min="15630" max="15872" width="5.28515625" style="164"/>
    <col min="15873" max="15873" width="4.7109375" style="164" customWidth="1"/>
    <col min="15874" max="15874" width="36.85546875" style="164" customWidth="1"/>
    <col min="15875" max="15875" width="16.5703125" style="164" bestFit="1" customWidth="1"/>
    <col min="15876" max="15876" width="9.7109375" style="164" bestFit="1" customWidth="1"/>
    <col min="15877" max="15877" width="11.140625" style="164" customWidth="1"/>
    <col min="15878" max="15878" width="54.7109375" style="164" bestFit="1" customWidth="1"/>
    <col min="15879" max="15879" width="18.7109375" style="164" customWidth="1"/>
    <col min="15880" max="15880" width="14" style="164" bestFit="1" customWidth="1"/>
    <col min="15881" max="15881" width="18.28515625" style="164" bestFit="1" customWidth="1"/>
    <col min="15882" max="15882" width="7.7109375" style="164" bestFit="1" customWidth="1"/>
    <col min="15883" max="15883" width="16.85546875" style="164" customWidth="1"/>
    <col min="15884" max="15884" width="0" style="164" hidden="1" customWidth="1"/>
    <col min="15885" max="15885" width="11.5703125" style="164" customWidth="1"/>
    <col min="15886" max="16128" width="5.28515625" style="164"/>
    <col min="16129" max="16129" width="4.7109375" style="164" customWidth="1"/>
    <col min="16130" max="16130" width="36.85546875" style="164" customWidth="1"/>
    <col min="16131" max="16131" width="16.5703125" style="164" bestFit="1" customWidth="1"/>
    <col min="16132" max="16132" width="9.7109375" style="164" bestFit="1" customWidth="1"/>
    <col min="16133" max="16133" width="11.140625" style="164" customWidth="1"/>
    <col min="16134" max="16134" width="54.7109375" style="164" bestFit="1" customWidth="1"/>
    <col min="16135" max="16135" width="18.7109375" style="164" customWidth="1"/>
    <col min="16136" max="16136" width="14" style="164" bestFit="1" customWidth="1"/>
    <col min="16137" max="16137" width="18.28515625" style="164" bestFit="1" customWidth="1"/>
    <col min="16138" max="16138" width="7.7109375" style="164" bestFit="1" customWidth="1"/>
    <col min="16139" max="16139" width="16.85546875" style="164" customWidth="1"/>
    <col min="16140" max="16140" width="0" style="164" hidden="1" customWidth="1"/>
    <col min="16141" max="16141" width="11.5703125" style="164" customWidth="1"/>
    <col min="16142" max="16384" width="5.28515625" style="164"/>
  </cols>
  <sheetData>
    <row r="1" spans="1:26" s="24" customFormat="1" ht="15.75" x14ac:dyDescent="0.25">
      <c r="A1" s="25"/>
      <c r="B1" s="26" t="s">
        <v>49</v>
      </c>
      <c r="C1" s="27" t="s">
        <v>50</v>
      </c>
      <c r="D1" s="28" t="s">
        <v>5</v>
      </c>
      <c r="E1" s="29" t="s">
        <v>51</v>
      </c>
      <c r="F1" s="29" t="s">
        <v>52</v>
      </c>
      <c r="G1" s="30"/>
      <c r="H1" s="31"/>
      <c r="I1" s="32"/>
      <c r="J1" s="33"/>
      <c r="K1" s="29" t="s">
        <v>53</v>
      </c>
      <c r="L1" s="29"/>
      <c r="M1" s="34"/>
    </row>
    <row r="2" spans="1:26" s="23" customFormat="1" ht="16.5" thickBot="1" x14ac:dyDescent="0.3">
      <c r="A2" s="35" t="s">
        <v>54</v>
      </c>
      <c r="B2" s="36" t="s">
        <v>3</v>
      </c>
      <c r="C2" s="37" t="s">
        <v>55</v>
      </c>
      <c r="D2" s="38" t="s">
        <v>56</v>
      </c>
      <c r="E2" s="37" t="s">
        <v>57</v>
      </c>
      <c r="F2" s="37" t="s">
        <v>58</v>
      </c>
      <c r="G2" s="39" t="s">
        <v>59</v>
      </c>
      <c r="H2" s="40" t="s">
        <v>60</v>
      </c>
      <c r="I2" s="41" t="s">
        <v>61</v>
      </c>
      <c r="J2" s="37" t="s">
        <v>62</v>
      </c>
      <c r="K2" s="37" t="s">
        <v>63</v>
      </c>
      <c r="L2" s="37" t="s">
        <v>64</v>
      </c>
      <c r="M2" s="42" t="s">
        <v>65</v>
      </c>
      <c r="N2" s="24"/>
    </row>
    <row r="3" spans="1:26" s="55" customFormat="1" ht="15.75" x14ac:dyDescent="0.25">
      <c r="A3" s="43">
        <v>1</v>
      </c>
      <c r="B3" s="44" t="s">
        <v>66</v>
      </c>
      <c r="C3" s="45"/>
      <c r="D3" s="46"/>
      <c r="E3" s="47"/>
      <c r="F3" s="48"/>
      <c r="G3" s="49"/>
      <c r="H3" s="50"/>
      <c r="I3" s="51"/>
      <c r="J3" s="52"/>
      <c r="K3" s="53"/>
      <c r="L3" s="52"/>
      <c r="M3" s="54"/>
      <c r="N3" s="23"/>
      <c r="P3" s="55">
        <v>1800</v>
      </c>
      <c r="Q3" s="55">
        <f>33389/2</f>
        <v>16694.5</v>
      </c>
      <c r="R3" s="55">
        <f>P3*Q3</f>
        <v>30050100</v>
      </c>
    </row>
    <row r="4" spans="1:26" s="55" customFormat="1" ht="15" x14ac:dyDescent="0.2">
      <c r="A4" s="56"/>
      <c r="B4" s="57" t="s">
        <v>67</v>
      </c>
      <c r="C4" s="45">
        <v>33389</v>
      </c>
      <c r="D4" s="46">
        <v>2013</v>
      </c>
      <c r="E4" s="47">
        <v>41244</v>
      </c>
      <c r="F4" s="48" t="s">
        <v>68</v>
      </c>
      <c r="G4" s="49">
        <v>277000000</v>
      </c>
      <c r="H4" s="50">
        <f>G4/C4</f>
        <v>8296.1454371200089</v>
      </c>
      <c r="I4" s="51" t="s">
        <v>4</v>
      </c>
      <c r="J4" s="52" t="s">
        <v>4</v>
      </c>
      <c r="K4" s="53">
        <v>0</v>
      </c>
      <c r="L4" s="52" t="s">
        <v>4</v>
      </c>
      <c r="M4" s="58" t="s">
        <v>69</v>
      </c>
      <c r="N4" s="23"/>
      <c r="P4" s="55">
        <v>350</v>
      </c>
      <c r="Q4" s="55">
        <f>33389/2</f>
        <v>16694.5</v>
      </c>
      <c r="R4" s="55">
        <f>P4*Q4</f>
        <v>5843075</v>
      </c>
    </row>
    <row r="5" spans="1:26" s="55" customFormat="1" ht="15.75" x14ac:dyDescent="0.25">
      <c r="A5" s="59"/>
      <c r="B5" s="57" t="s">
        <v>70</v>
      </c>
      <c r="C5" s="45"/>
      <c r="D5" s="46"/>
      <c r="E5" s="60" t="s">
        <v>71</v>
      </c>
      <c r="F5" s="48" t="s">
        <v>72</v>
      </c>
      <c r="G5" s="61"/>
      <c r="H5" s="50"/>
      <c r="I5" s="62"/>
      <c r="J5" s="52"/>
      <c r="K5" s="53"/>
      <c r="L5" s="52"/>
      <c r="M5" s="54"/>
      <c r="N5" s="23"/>
      <c r="R5" s="181">
        <f>SUM(R3:R4)</f>
        <v>35893175</v>
      </c>
    </row>
    <row r="6" spans="1:26" s="55" customFormat="1" ht="15.75" x14ac:dyDescent="0.25">
      <c r="A6" s="59"/>
      <c r="B6" s="63"/>
      <c r="C6" s="45"/>
      <c r="D6" s="64"/>
      <c r="E6" s="65"/>
      <c r="F6" s="48"/>
      <c r="G6" s="61"/>
      <c r="H6" s="50"/>
      <c r="I6" s="51"/>
      <c r="J6" s="52"/>
      <c r="K6" s="66"/>
      <c r="L6" s="52"/>
      <c r="M6" s="54"/>
      <c r="N6" s="23"/>
      <c r="R6" s="181">
        <f>R5*0.55</f>
        <v>19741246.25</v>
      </c>
    </row>
    <row r="7" spans="1:26" s="55" customFormat="1" ht="93" customHeight="1" thickBot="1" x14ac:dyDescent="0.25">
      <c r="A7" s="67"/>
      <c r="B7" s="68" t="s">
        <v>73</v>
      </c>
      <c r="C7" s="292" t="s">
        <v>74</v>
      </c>
      <c r="D7" s="292"/>
      <c r="E7" s="292"/>
      <c r="F7" s="292"/>
      <c r="G7" s="292"/>
      <c r="H7" s="292"/>
      <c r="I7" s="292"/>
      <c r="J7" s="292"/>
      <c r="K7" s="292"/>
      <c r="L7" s="292"/>
      <c r="M7" s="293"/>
      <c r="R7" s="182">
        <f>R6/G4</f>
        <v>7.1268037003610105E-2</v>
      </c>
    </row>
    <row r="8" spans="1:26" s="55" customFormat="1" ht="15.75" x14ac:dyDescent="0.25">
      <c r="A8" s="43">
        <f>MAX($A$1:A7)+1</f>
        <v>2</v>
      </c>
      <c r="B8" s="44" t="s">
        <v>75</v>
      </c>
      <c r="C8" s="69"/>
      <c r="D8" s="70"/>
      <c r="E8" s="71"/>
      <c r="F8" s="72"/>
      <c r="G8" s="73"/>
      <c r="H8" s="74"/>
      <c r="I8" s="75"/>
      <c r="J8" s="76"/>
      <c r="K8" s="52"/>
      <c r="L8" s="53"/>
      <c r="M8" s="54"/>
      <c r="N8" s="23"/>
    </row>
    <row r="9" spans="1:26" s="55" customFormat="1" ht="15" x14ac:dyDescent="0.2">
      <c r="A9" s="56"/>
      <c r="B9" s="57" t="s">
        <v>76</v>
      </c>
      <c r="C9" s="45">
        <v>14821</v>
      </c>
      <c r="D9" s="46">
        <v>1889</v>
      </c>
      <c r="E9" s="47">
        <v>41153</v>
      </c>
      <c r="F9" s="48" t="s">
        <v>77</v>
      </c>
      <c r="G9" s="49">
        <v>25000000</v>
      </c>
      <c r="H9" s="50">
        <f>G9/C9</f>
        <v>1686.7957627690439</v>
      </c>
      <c r="I9" s="51">
        <f>717844/C9</f>
        <v>48.434248701167263</v>
      </c>
      <c r="J9" s="52">
        <f>I9/H9</f>
        <v>2.8713760000000001E-2</v>
      </c>
      <c r="K9" s="53">
        <v>1</v>
      </c>
      <c r="L9" s="53">
        <v>1</v>
      </c>
      <c r="M9" s="58" t="s">
        <v>69</v>
      </c>
      <c r="N9" s="23"/>
    </row>
    <row r="10" spans="1:26" s="55" customFormat="1" ht="15.75" x14ac:dyDescent="0.25">
      <c r="A10" s="59"/>
      <c r="B10" s="77" t="s">
        <v>78</v>
      </c>
      <c r="C10" s="45"/>
      <c r="D10" s="46">
        <v>2008</v>
      </c>
      <c r="E10" s="60"/>
      <c r="F10" s="48" t="s">
        <v>79</v>
      </c>
      <c r="G10" s="49"/>
      <c r="H10" s="50"/>
      <c r="I10" s="62"/>
      <c r="J10" s="52"/>
      <c r="K10" s="52"/>
      <c r="L10" s="53"/>
      <c r="M10" s="54"/>
      <c r="N10" s="23"/>
    </row>
    <row r="11" spans="1:26" s="55" customFormat="1" ht="15.75" x14ac:dyDescent="0.25">
      <c r="A11" s="59"/>
      <c r="B11" s="77"/>
      <c r="C11" s="45"/>
      <c r="D11" s="64"/>
      <c r="E11" s="65"/>
      <c r="F11" s="48" t="s">
        <v>80</v>
      </c>
      <c r="G11" s="61"/>
      <c r="H11" s="50"/>
      <c r="I11" s="51"/>
      <c r="J11" s="52"/>
      <c r="K11" s="52"/>
      <c r="L11" s="66"/>
      <c r="M11" s="54"/>
      <c r="N11" s="23"/>
    </row>
    <row r="12" spans="1:26" s="55" customFormat="1" ht="93" customHeight="1" thickBot="1" x14ac:dyDescent="0.25">
      <c r="A12" s="67"/>
      <c r="B12" s="78" t="s">
        <v>73</v>
      </c>
      <c r="C12" s="294" t="s">
        <v>81</v>
      </c>
      <c r="D12" s="295"/>
      <c r="E12" s="295"/>
      <c r="F12" s="295"/>
      <c r="G12" s="295"/>
      <c r="H12" s="295"/>
      <c r="I12" s="295"/>
      <c r="J12" s="295"/>
      <c r="K12" s="295"/>
      <c r="L12" s="295"/>
      <c r="M12" s="296"/>
    </row>
    <row r="13" spans="1:26" s="55" customFormat="1" ht="15.75" x14ac:dyDescent="0.25">
      <c r="A13" s="43">
        <f>MAX($A$1:A12)+1</f>
        <v>3</v>
      </c>
      <c r="B13" s="44" t="s">
        <v>82</v>
      </c>
      <c r="C13" s="45"/>
      <c r="D13" s="46"/>
      <c r="E13" s="47"/>
      <c r="F13" s="48"/>
      <c r="G13" s="49"/>
      <c r="H13" s="50"/>
      <c r="I13" s="51"/>
      <c r="J13" s="52"/>
      <c r="K13" s="53"/>
      <c r="L13" s="52"/>
      <c r="M13" s="54"/>
      <c r="N13" s="23"/>
    </row>
    <row r="14" spans="1:26" s="55" customFormat="1" ht="15" x14ac:dyDescent="0.2">
      <c r="A14" s="56"/>
      <c r="B14" s="57" t="s">
        <v>83</v>
      </c>
      <c r="C14" s="45">
        <v>19100</v>
      </c>
      <c r="D14" s="46" t="s">
        <v>84</v>
      </c>
      <c r="E14" s="47">
        <v>41122</v>
      </c>
      <c r="F14" s="48" t="s">
        <v>85</v>
      </c>
      <c r="G14" s="49">
        <v>140000000</v>
      </c>
      <c r="H14" s="50">
        <f>G14/C14</f>
        <v>7329.8429319371726</v>
      </c>
      <c r="I14" s="51" t="s">
        <v>4</v>
      </c>
      <c r="J14" s="52" t="s">
        <v>4</v>
      </c>
      <c r="K14" s="53">
        <v>0</v>
      </c>
      <c r="L14" s="52" t="s">
        <v>4</v>
      </c>
      <c r="M14" s="58" t="s">
        <v>69</v>
      </c>
      <c r="N14" s="23"/>
      <c r="Z14" s="175"/>
    </row>
    <row r="15" spans="1:26" s="55" customFormat="1" ht="15.75" x14ac:dyDescent="0.25">
      <c r="A15" s="59"/>
      <c r="B15" s="57" t="s">
        <v>70</v>
      </c>
      <c r="C15" s="45"/>
      <c r="D15" s="46">
        <v>1987</v>
      </c>
      <c r="E15" s="60"/>
      <c r="F15" s="48" t="s">
        <v>86</v>
      </c>
      <c r="G15" s="61"/>
      <c r="H15" s="50"/>
      <c r="I15" s="62"/>
      <c r="J15" s="52"/>
      <c r="K15" s="53"/>
      <c r="L15" s="52"/>
      <c r="M15" s="54"/>
      <c r="N15" s="23"/>
    </row>
    <row r="16" spans="1:26" s="55" customFormat="1" ht="15.75" x14ac:dyDescent="0.25">
      <c r="A16" s="59"/>
      <c r="B16" s="63"/>
      <c r="C16" s="45"/>
      <c r="D16" s="64"/>
      <c r="E16" s="65"/>
      <c r="F16" s="48"/>
      <c r="G16" s="61"/>
      <c r="H16" s="50"/>
      <c r="I16" s="51"/>
      <c r="J16" s="52"/>
      <c r="K16" s="66"/>
      <c r="L16" s="52"/>
      <c r="M16" s="54"/>
      <c r="N16" s="23"/>
    </row>
    <row r="17" spans="1:18" s="55" customFormat="1" ht="138" customHeight="1" thickBot="1" x14ac:dyDescent="0.25">
      <c r="A17" s="67"/>
      <c r="B17" s="68" t="s">
        <v>73</v>
      </c>
      <c r="C17" s="292" t="s">
        <v>87</v>
      </c>
      <c r="D17" s="292"/>
      <c r="E17" s="292"/>
      <c r="F17" s="292"/>
      <c r="G17" s="292"/>
      <c r="H17" s="292"/>
      <c r="I17" s="292"/>
      <c r="J17" s="292"/>
      <c r="K17" s="292"/>
      <c r="L17" s="292"/>
      <c r="M17" s="293"/>
    </row>
    <row r="18" spans="1:18" s="55" customFormat="1" ht="15.75" x14ac:dyDescent="0.25">
      <c r="A18" s="184">
        <f>MAX($A$1:A17)+1</f>
        <v>4</v>
      </c>
      <c r="B18" s="185" t="s">
        <v>88</v>
      </c>
      <c r="C18" s="186"/>
      <c r="D18" s="187"/>
      <c r="E18" s="188"/>
      <c r="F18" s="189"/>
      <c r="G18" s="190"/>
      <c r="H18" s="191"/>
      <c r="I18" s="192"/>
      <c r="J18" s="193"/>
      <c r="K18" s="194"/>
      <c r="L18" s="193"/>
      <c r="M18" s="195"/>
      <c r="N18" s="23"/>
    </row>
    <row r="19" spans="1:18" s="55" customFormat="1" ht="15" x14ac:dyDescent="0.2">
      <c r="A19" s="196"/>
      <c r="B19" s="197" t="s">
        <v>89</v>
      </c>
      <c r="C19" s="186">
        <v>112660</v>
      </c>
      <c r="D19" s="187" t="s">
        <v>90</v>
      </c>
      <c r="E19" s="188">
        <v>41061</v>
      </c>
      <c r="F19" s="189" t="s">
        <v>91</v>
      </c>
      <c r="G19" s="190">
        <v>707820000</v>
      </c>
      <c r="H19" s="191">
        <f>G19/C19</f>
        <v>6282.7977986863125</v>
      </c>
      <c r="I19" s="192">
        <f>31560029/C19</f>
        <v>280.1351766376709</v>
      </c>
      <c r="J19" s="193">
        <f>I19/H19</f>
        <v>4.4587647989601881E-2</v>
      </c>
      <c r="K19" s="194">
        <v>1</v>
      </c>
      <c r="L19" s="198">
        <f>G19/33742401</f>
        <v>20.977167570262708</v>
      </c>
      <c r="M19" s="199" t="s">
        <v>69</v>
      </c>
      <c r="N19" s="23"/>
    </row>
    <row r="20" spans="1:18" s="55" customFormat="1" ht="15.75" x14ac:dyDescent="0.25">
      <c r="A20" s="200"/>
      <c r="B20" s="201" t="s">
        <v>92</v>
      </c>
      <c r="C20" s="186"/>
      <c r="D20" s="187">
        <v>1999</v>
      </c>
      <c r="E20" s="202"/>
      <c r="F20" s="189" t="s">
        <v>93</v>
      </c>
      <c r="G20" s="203"/>
      <c r="H20" s="191"/>
      <c r="I20" s="204"/>
      <c r="J20" s="193"/>
      <c r="K20" s="194"/>
      <c r="L20" s="193"/>
      <c r="M20" s="195"/>
      <c r="N20" s="23"/>
    </row>
    <row r="21" spans="1:18" s="55" customFormat="1" ht="15.75" x14ac:dyDescent="0.25">
      <c r="A21" s="200"/>
      <c r="B21" s="205"/>
      <c r="C21" s="186"/>
      <c r="D21" s="206"/>
      <c r="E21" s="207"/>
      <c r="F21" s="189"/>
      <c r="G21" s="203"/>
      <c r="H21" s="191"/>
      <c r="I21" s="192"/>
      <c r="J21" s="193"/>
      <c r="K21" s="208"/>
      <c r="L21" s="193"/>
      <c r="M21" s="195"/>
      <c r="N21" s="23"/>
    </row>
    <row r="22" spans="1:18" s="55" customFormat="1" ht="112.5" customHeight="1" thickBot="1" x14ac:dyDescent="0.25">
      <c r="A22" s="209"/>
      <c r="B22" s="210" t="s">
        <v>73</v>
      </c>
      <c r="C22" s="297" t="s">
        <v>94</v>
      </c>
      <c r="D22" s="297"/>
      <c r="E22" s="297"/>
      <c r="F22" s="297"/>
      <c r="G22" s="297"/>
      <c r="H22" s="297"/>
      <c r="I22" s="297"/>
      <c r="J22" s="297"/>
      <c r="K22" s="297"/>
      <c r="L22" s="297"/>
      <c r="M22" s="298"/>
    </row>
    <row r="23" spans="1:18" s="24" customFormat="1" ht="16.5" thickTop="1" x14ac:dyDescent="0.25">
      <c r="A23" s="25"/>
      <c r="B23" s="26" t="s">
        <v>49</v>
      </c>
      <c r="C23" s="27" t="s">
        <v>50</v>
      </c>
      <c r="D23" s="28" t="s">
        <v>5</v>
      </c>
      <c r="E23" s="29" t="s">
        <v>51</v>
      </c>
      <c r="F23" s="29" t="s">
        <v>52</v>
      </c>
      <c r="G23" s="30"/>
      <c r="H23" s="31"/>
      <c r="I23" s="32"/>
      <c r="J23" s="33"/>
      <c r="K23" s="29" t="s">
        <v>53</v>
      </c>
      <c r="L23" s="29"/>
      <c r="M23" s="34"/>
    </row>
    <row r="24" spans="1:18" s="23" customFormat="1" ht="16.5" thickBot="1" x14ac:dyDescent="0.3">
      <c r="A24" s="35" t="s">
        <v>54</v>
      </c>
      <c r="B24" s="36" t="s">
        <v>3</v>
      </c>
      <c r="C24" s="37" t="s">
        <v>55</v>
      </c>
      <c r="D24" s="38" t="s">
        <v>56</v>
      </c>
      <c r="E24" s="37" t="s">
        <v>57</v>
      </c>
      <c r="F24" s="37" t="s">
        <v>58</v>
      </c>
      <c r="G24" s="39" t="s">
        <v>59</v>
      </c>
      <c r="H24" s="40" t="s">
        <v>60</v>
      </c>
      <c r="I24" s="41" t="s">
        <v>61</v>
      </c>
      <c r="J24" s="37" t="s">
        <v>62</v>
      </c>
      <c r="K24" s="37" t="s">
        <v>63</v>
      </c>
      <c r="L24" s="37" t="s">
        <v>64</v>
      </c>
      <c r="M24" s="42" t="s">
        <v>65</v>
      </c>
      <c r="N24" s="24"/>
    </row>
    <row r="25" spans="1:18" s="55" customFormat="1" ht="15.75" x14ac:dyDescent="0.25">
      <c r="A25" s="43">
        <f>MAX($A$1:A22)+1</f>
        <v>5</v>
      </c>
      <c r="B25" s="44" t="s">
        <v>95</v>
      </c>
      <c r="C25" s="69"/>
      <c r="D25" s="70"/>
      <c r="E25" s="71"/>
      <c r="F25" s="72"/>
      <c r="G25" s="73"/>
      <c r="H25" s="74"/>
      <c r="I25" s="75"/>
      <c r="J25" s="76"/>
      <c r="K25" s="53"/>
      <c r="L25" s="52"/>
      <c r="M25" s="54"/>
      <c r="N25" s="23"/>
    </row>
    <row r="26" spans="1:18" s="55" customFormat="1" ht="15" x14ac:dyDescent="0.2">
      <c r="A26" s="56"/>
      <c r="B26" s="57" t="s">
        <v>96</v>
      </c>
      <c r="C26" s="45">
        <v>24700</v>
      </c>
      <c r="D26" s="46">
        <v>1904</v>
      </c>
      <c r="E26" s="47">
        <v>41061</v>
      </c>
      <c r="F26" s="48" t="s">
        <v>97</v>
      </c>
      <c r="G26" s="49">
        <v>380000000</v>
      </c>
      <c r="H26" s="50">
        <f>G26/C26</f>
        <v>15384.615384615385</v>
      </c>
      <c r="I26" s="51">
        <f>5852000/C26</f>
        <v>236.92307692307693</v>
      </c>
      <c r="J26" s="52">
        <f>I26/H26</f>
        <v>1.54E-2</v>
      </c>
      <c r="K26" s="53">
        <v>1</v>
      </c>
      <c r="L26" s="82" t="s">
        <v>4</v>
      </c>
      <c r="M26" s="58" t="s">
        <v>69</v>
      </c>
      <c r="N26" s="23"/>
    </row>
    <row r="27" spans="1:18" s="55" customFormat="1" ht="15.75" x14ac:dyDescent="0.25">
      <c r="A27" s="59"/>
      <c r="B27" s="77" t="s">
        <v>92</v>
      </c>
      <c r="C27" s="45"/>
      <c r="D27" s="46"/>
      <c r="E27" s="60"/>
      <c r="F27" s="48" t="s">
        <v>98</v>
      </c>
      <c r="G27" s="49"/>
      <c r="H27" s="50"/>
      <c r="I27" s="62"/>
      <c r="J27" s="52"/>
      <c r="K27" s="53"/>
      <c r="L27" s="52"/>
      <c r="M27" s="54"/>
      <c r="N27" s="23"/>
    </row>
    <row r="28" spans="1:18" s="55" customFormat="1" ht="15.75" x14ac:dyDescent="0.25">
      <c r="A28" s="59"/>
      <c r="B28" s="63"/>
      <c r="C28" s="83"/>
      <c r="D28" s="84"/>
      <c r="E28" s="85"/>
      <c r="F28" s="86"/>
      <c r="G28" s="87"/>
      <c r="H28" s="88"/>
      <c r="I28" s="89"/>
      <c r="J28" s="90"/>
      <c r="K28" s="91"/>
      <c r="L28" s="90"/>
      <c r="M28" s="92"/>
      <c r="N28" s="23"/>
    </row>
    <row r="29" spans="1:18" s="55" customFormat="1" ht="74.25" customHeight="1" thickBot="1" x14ac:dyDescent="0.25">
      <c r="A29" s="67"/>
      <c r="B29" s="78" t="s">
        <v>73</v>
      </c>
      <c r="C29" s="294" t="s">
        <v>99</v>
      </c>
      <c r="D29" s="295"/>
      <c r="E29" s="295"/>
      <c r="F29" s="295"/>
      <c r="G29" s="295"/>
      <c r="H29" s="295"/>
      <c r="I29" s="295"/>
      <c r="J29" s="295"/>
      <c r="K29" s="295"/>
      <c r="L29" s="295"/>
      <c r="M29" s="296"/>
    </row>
    <row r="30" spans="1:18" s="55" customFormat="1" ht="15.75" x14ac:dyDescent="0.25">
      <c r="A30" s="43">
        <f>MAX($A$1:A29)+1</f>
        <v>6</v>
      </c>
      <c r="B30" s="44" t="s">
        <v>100</v>
      </c>
      <c r="C30" s="69"/>
      <c r="D30" s="70"/>
      <c r="E30" s="71"/>
      <c r="F30" s="72"/>
      <c r="G30" s="73"/>
      <c r="H30" s="74"/>
      <c r="I30" s="75"/>
      <c r="J30" s="76"/>
      <c r="K30" s="52"/>
      <c r="L30" s="53"/>
      <c r="M30" s="54"/>
      <c r="N30" s="23"/>
    </row>
    <row r="31" spans="1:18" s="55" customFormat="1" ht="15" x14ac:dyDescent="0.2">
      <c r="A31" s="56"/>
      <c r="B31" s="57" t="s">
        <v>101</v>
      </c>
      <c r="C31" s="45">
        <v>14002</v>
      </c>
      <c r="D31" s="46">
        <v>2006</v>
      </c>
      <c r="E31" s="47">
        <v>41061</v>
      </c>
      <c r="F31" s="48" t="s">
        <v>102</v>
      </c>
      <c r="G31" s="49">
        <v>57000000</v>
      </c>
      <c r="H31" s="50">
        <f>G31/C31</f>
        <v>4070.847021854021</v>
      </c>
      <c r="I31" s="51">
        <f>2604917/C31</f>
        <v>186.03892301099842</v>
      </c>
      <c r="J31" s="52">
        <f>I31/H31</f>
        <v>4.5700298245614029E-2</v>
      </c>
      <c r="K31" s="53">
        <f>1-4663/C31</f>
        <v>0.66697614626481938</v>
      </c>
      <c r="L31" s="79">
        <f>G31/2802176</f>
        <v>20.341334734149459</v>
      </c>
      <c r="M31" s="58" t="s">
        <v>69</v>
      </c>
      <c r="N31" s="23"/>
      <c r="P31" s="176"/>
      <c r="R31" s="183"/>
    </row>
    <row r="32" spans="1:18" s="55" customFormat="1" ht="15.75" x14ac:dyDescent="0.25">
      <c r="A32" s="59"/>
      <c r="B32" s="77" t="s">
        <v>78</v>
      </c>
      <c r="C32" s="45"/>
      <c r="D32" s="46"/>
      <c r="E32" s="60"/>
      <c r="F32" s="48" t="s">
        <v>103</v>
      </c>
      <c r="G32" s="49"/>
      <c r="H32" s="50"/>
      <c r="I32" s="62"/>
      <c r="J32" s="52"/>
      <c r="K32" s="52"/>
      <c r="L32" s="23"/>
      <c r="M32" s="54"/>
      <c r="N32" s="23"/>
      <c r="R32" s="183"/>
    </row>
    <row r="33" spans="1:16" s="55" customFormat="1" ht="15.75" x14ac:dyDescent="0.25">
      <c r="A33" s="59"/>
      <c r="B33" s="77"/>
      <c r="C33" s="45"/>
      <c r="D33" s="64"/>
      <c r="E33" s="65"/>
      <c r="F33" s="48"/>
      <c r="G33" s="61"/>
      <c r="H33" s="50"/>
      <c r="I33" s="51"/>
      <c r="J33" s="52"/>
      <c r="K33" s="52"/>
      <c r="L33" s="66"/>
      <c r="M33" s="54"/>
      <c r="N33" s="23"/>
    </row>
    <row r="34" spans="1:16" s="55" customFormat="1" ht="74.25" customHeight="1" thickBot="1" x14ac:dyDescent="0.25">
      <c r="A34" s="67"/>
      <c r="B34" s="78" t="s">
        <v>73</v>
      </c>
      <c r="C34" s="294" t="s">
        <v>104</v>
      </c>
      <c r="D34" s="295"/>
      <c r="E34" s="295"/>
      <c r="F34" s="295"/>
      <c r="G34" s="295"/>
      <c r="H34" s="295"/>
      <c r="I34" s="295"/>
      <c r="J34" s="295"/>
      <c r="K34" s="295"/>
      <c r="L34" s="295"/>
      <c r="M34" s="296"/>
    </row>
    <row r="35" spans="1:16" s="55" customFormat="1" ht="15.75" x14ac:dyDescent="0.25">
      <c r="A35" s="43">
        <f>MAX($A$1:A34)+1</f>
        <v>7</v>
      </c>
      <c r="B35" s="44" t="s">
        <v>105</v>
      </c>
      <c r="C35" s="69"/>
      <c r="D35" s="70"/>
      <c r="E35" s="71"/>
      <c r="F35" s="72"/>
      <c r="G35" s="73"/>
      <c r="H35" s="74"/>
      <c r="I35" s="75"/>
      <c r="J35" s="76"/>
      <c r="K35" s="52"/>
      <c r="L35" s="53"/>
      <c r="M35" s="93"/>
      <c r="N35" s="23"/>
    </row>
    <row r="36" spans="1:16" s="55" customFormat="1" ht="15" x14ac:dyDescent="0.2">
      <c r="A36" s="56"/>
      <c r="B36" s="57" t="s">
        <v>106</v>
      </c>
      <c r="C36" s="45">
        <v>11137</v>
      </c>
      <c r="D36" s="46">
        <v>2009</v>
      </c>
      <c r="E36" s="47">
        <v>41030</v>
      </c>
      <c r="F36" s="48" t="s">
        <v>107</v>
      </c>
      <c r="G36" s="49">
        <v>16000000</v>
      </c>
      <c r="H36" s="50">
        <f>G36/C36</f>
        <v>1436.652599443297</v>
      </c>
      <c r="I36" s="51">
        <f>742400/C36</f>
        <v>66.660680614168982</v>
      </c>
      <c r="J36" s="52">
        <v>4.6399999999999997E-2</v>
      </c>
      <c r="K36" s="52">
        <v>1</v>
      </c>
      <c r="L36" s="53">
        <v>1</v>
      </c>
      <c r="M36" s="54" t="s">
        <v>69</v>
      </c>
      <c r="N36" s="23"/>
    </row>
    <row r="37" spans="1:16" s="55" customFormat="1" ht="15.75" x14ac:dyDescent="0.25">
      <c r="A37" s="59"/>
      <c r="B37" s="77" t="s">
        <v>78</v>
      </c>
      <c r="C37" s="45"/>
      <c r="D37" s="46"/>
      <c r="E37" s="60"/>
      <c r="F37" s="48" t="s">
        <v>108</v>
      </c>
      <c r="G37" s="49"/>
      <c r="H37" s="50"/>
      <c r="I37" s="62"/>
      <c r="J37" s="52"/>
      <c r="K37" s="52"/>
      <c r="L37" s="53"/>
      <c r="M37" s="93"/>
      <c r="N37" s="23"/>
    </row>
    <row r="38" spans="1:16" s="55" customFormat="1" ht="15.75" x14ac:dyDescent="0.25">
      <c r="A38" s="59"/>
      <c r="B38" s="77" t="s">
        <v>109</v>
      </c>
      <c r="C38" s="45"/>
      <c r="D38" s="64"/>
      <c r="E38" s="65"/>
      <c r="F38" s="48"/>
      <c r="G38" s="61"/>
      <c r="H38" s="50"/>
      <c r="I38" s="51"/>
      <c r="J38" s="52"/>
      <c r="K38" s="52"/>
      <c r="L38" s="66"/>
      <c r="M38" s="94"/>
      <c r="N38" s="23"/>
    </row>
    <row r="39" spans="1:16" s="55" customFormat="1" ht="70.5" customHeight="1" thickBot="1" x14ac:dyDescent="0.25">
      <c r="A39" s="67"/>
      <c r="B39" s="78" t="s">
        <v>73</v>
      </c>
      <c r="C39" s="292" t="s">
        <v>110</v>
      </c>
      <c r="D39" s="292"/>
      <c r="E39" s="292"/>
      <c r="F39" s="292"/>
      <c r="G39" s="292"/>
      <c r="H39" s="292"/>
      <c r="I39" s="292"/>
      <c r="J39" s="292"/>
      <c r="K39" s="292"/>
      <c r="L39" s="292"/>
      <c r="M39" s="293"/>
    </row>
    <row r="40" spans="1:16" s="55" customFormat="1" ht="15.75" x14ac:dyDescent="0.25">
      <c r="A40" s="43">
        <f>MAX($A$1:A39)+1</f>
        <v>8</v>
      </c>
      <c r="B40" s="44" t="s">
        <v>111</v>
      </c>
      <c r="C40" s="45"/>
      <c r="D40" s="46"/>
      <c r="E40" s="47"/>
      <c r="F40" s="48"/>
      <c r="G40" s="49"/>
      <c r="H40" s="50"/>
      <c r="I40" s="51"/>
      <c r="J40" s="52"/>
      <c r="K40" s="53"/>
      <c r="L40" s="52"/>
      <c r="M40" s="54"/>
      <c r="N40" s="23"/>
    </row>
    <row r="41" spans="1:16" s="55" customFormat="1" ht="15" x14ac:dyDescent="0.2">
      <c r="A41" s="56"/>
      <c r="B41" s="57" t="s">
        <v>112</v>
      </c>
      <c r="C41" s="45">
        <v>8354</v>
      </c>
      <c r="D41" s="46">
        <v>1900</v>
      </c>
      <c r="E41" s="47">
        <v>40940</v>
      </c>
      <c r="F41" s="48" t="s">
        <v>113</v>
      </c>
      <c r="G41" s="49">
        <v>17200000</v>
      </c>
      <c r="H41" s="50">
        <f>G41/C41</f>
        <v>2058.8939430213072</v>
      </c>
      <c r="I41" s="51">
        <f>775000/C41</f>
        <v>92.769930572180996</v>
      </c>
      <c r="J41" s="52">
        <f>I41/H41</f>
        <v>4.5058139534883725E-2</v>
      </c>
      <c r="K41" s="53">
        <v>1</v>
      </c>
      <c r="L41" s="79">
        <v>1</v>
      </c>
      <c r="M41" s="58" t="s">
        <v>69</v>
      </c>
      <c r="N41" s="23"/>
    </row>
    <row r="42" spans="1:16" s="55" customFormat="1" ht="15.75" x14ac:dyDescent="0.25">
      <c r="A42" s="59"/>
      <c r="B42" s="77" t="s">
        <v>78</v>
      </c>
      <c r="C42" s="45"/>
      <c r="D42" s="46">
        <v>1988</v>
      </c>
      <c r="E42" s="60"/>
      <c r="F42" s="48" t="s">
        <v>114</v>
      </c>
      <c r="G42" s="61"/>
      <c r="H42" s="50"/>
      <c r="I42" s="62"/>
      <c r="J42" s="52"/>
      <c r="K42" s="53"/>
      <c r="L42" s="52"/>
      <c r="M42" s="54"/>
      <c r="N42" s="23"/>
    </row>
    <row r="43" spans="1:16" s="55" customFormat="1" ht="15.75" x14ac:dyDescent="0.25">
      <c r="A43" s="59"/>
      <c r="B43" s="63" t="s">
        <v>109</v>
      </c>
      <c r="C43" s="45"/>
      <c r="D43" s="64"/>
      <c r="E43" s="65"/>
      <c r="F43" s="48"/>
      <c r="G43" s="61"/>
      <c r="H43" s="50"/>
      <c r="I43" s="51"/>
      <c r="J43" s="52"/>
      <c r="K43" s="66"/>
      <c r="L43" s="52"/>
      <c r="M43" s="54"/>
      <c r="N43" s="23"/>
    </row>
    <row r="44" spans="1:16" s="55" customFormat="1" ht="94.5" customHeight="1" thickBot="1" x14ac:dyDescent="0.25">
      <c r="A44" s="80"/>
      <c r="B44" s="81" t="s">
        <v>73</v>
      </c>
      <c r="C44" s="280" t="s">
        <v>115</v>
      </c>
      <c r="D44" s="280"/>
      <c r="E44" s="280"/>
      <c r="F44" s="280"/>
      <c r="G44" s="280"/>
      <c r="H44" s="280"/>
      <c r="I44" s="280"/>
      <c r="J44" s="280"/>
      <c r="K44" s="280"/>
      <c r="L44" s="280"/>
      <c r="M44" s="281"/>
    </row>
    <row r="45" spans="1:16" s="55" customFormat="1" ht="16.5" thickTop="1" x14ac:dyDescent="0.25">
      <c r="A45" s="43">
        <f>MAX($A$1:A44)+1</f>
        <v>9</v>
      </c>
      <c r="B45" s="44" t="s">
        <v>116</v>
      </c>
      <c r="C45" s="69"/>
      <c r="D45" s="70"/>
      <c r="E45" s="71"/>
      <c r="F45" s="72"/>
      <c r="G45" s="73"/>
      <c r="H45" s="74"/>
      <c r="I45" s="75"/>
      <c r="J45" s="76"/>
      <c r="K45" s="52"/>
      <c r="L45" s="53"/>
      <c r="M45" s="93"/>
      <c r="N45" s="23"/>
    </row>
    <row r="46" spans="1:16" s="55" customFormat="1" ht="15" x14ac:dyDescent="0.2">
      <c r="A46" s="56"/>
      <c r="B46" s="57" t="s">
        <v>112</v>
      </c>
      <c r="C46" s="45">
        <v>8896</v>
      </c>
      <c r="D46" s="46">
        <v>1929</v>
      </c>
      <c r="E46" s="47">
        <v>40909</v>
      </c>
      <c r="F46" s="48" t="s">
        <v>117</v>
      </c>
      <c r="G46" s="49">
        <v>15000000</v>
      </c>
      <c r="H46" s="50">
        <f>G46/C46</f>
        <v>1686.1510791366907</v>
      </c>
      <c r="I46" s="51">
        <f>(936274)/C46</f>
        <v>105.24662769784173</v>
      </c>
      <c r="J46" s="52">
        <f>I46/H46</f>
        <v>6.2418266666666666E-2</v>
      </c>
      <c r="K46" s="52">
        <v>1</v>
      </c>
      <c r="L46" s="53">
        <v>1</v>
      </c>
      <c r="M46" s="54" t="s">
        <v>69</v>
      </c>
      <c r="N46" s="23"/>
      <c r="P46" s="176"/>
    </row>
    <row r="47" spans="1:16" s="55" customFormat="1" ht="15.75" x14ac:dyDescent="0.25">
      <c r="A47" s="59"/>
      <c r="B47" s="77" t="s">
        <v>78</v>
      </c>
      <c r="C47" s="45"/>
      <c r="D47" s="46">
        <v>2003</v>
      </c>
      <c r="E47" s="60" t="s">
        <v>109</v>
      </c>
      <c r="F47" s="48" t="s">
        <v>118</v>
      </c>
      <c r="G47" s="49"/>
      <c r="H47" s="50"/>
      <c r="I47" s="62"/>
      <c r="J47" s="52"/>
      <c r="K47" s="52"/>
      <c r="L47" s="53"/>
      <c r="M47" s="93"/>
      <c r="N47" s="23"/>
    </row>
    <row r="48" spans="1:16" s="55" customFormat="1" ht="15.75" x14ac:dyDescent="0.25">
      <c r="A48" s="59"/>
      <c r="B48" s="77" t="s">
        <v>109</v>
      </c>
      <c r="C48" s="45"/>
      <c r="D48" s="64"/>
      <c r="E48" s="65"/>
      <c r="F48" s="48"/>
      <c r="G48" s="61"/>
      <c r="H48" s="50"/>
      <c r="I48" s="51"/>
      <c r="J48" s="52"/>
      <c r="K48" s="52"/>
      <c r="L48" s="66"/>
      <c r="M48" s="94"/>
      <c r="N48" s="23"/>
    </row>
    <row r="49" spans="1:245" s="55" customFormat="1" ht="87.75" customHeight="1" thickBot="1" x14ac:dyDescent="0.25">
      <c r="A49" s="67"/>
      <c r="B49" s="78" t="s">
        <v>73</v>
      </c>
      <c r="C49" s="292" t="s">
        <v>119</v>
      </c>
      <c r="D49" s="292"/>
      <c r="E49" s="292"/>
      <c r="F49" s="292"/>
      <c r="G49" s="292"/>
      <c r="H49" s="292"/>
      <c r="I49" s="292"/>
      <c r="J49" s="292"/>
      <c r="K49" s="292"/>
      <c r="L49" s="292"/>
      <c r="M49" s="293"/>
    </row>
    <row r="50" spans="1:245" s="55" customFormat="1" ht="15.75" x14ac:dyDescent="0.25">
      <c r="A50" s="43">
        <f>MAX($A$1:A49)+1</f>
        <v>10</v>
      </c>
      <c r="B50" s="44" t="s">
        <v>120</v>
      </c>
      <c r="C50" s="69"/>
      <c r="D50" s="70"/>
      <c r="E50" s="71"/>
      <c r="F50" s="72"/>
      <c r="G50" s="73"/>
      <c r="H50" s="74"/>
      <c r="I50" s="75"/>
      <c r="J50" s="76"/>
      <c r="K50" s="52"/>
      <c r="L50" s="53"/>
      <c r="M50" s="93"/>
      <c r="N50" s="23"/>
    </row>
    <row r="51" spans="1:245" s="55" customFormat="1" ht="15" x14ac:dyDescent="0.2">
      <c r="A51" s="56"/>
      <c r="B51" s="57" t="s">
        <v>121</v>
      </c>
      <c r="C51" s="45">
        <v>9858</v>
      </c>
      <c r="D51" s="46">
        <v>1897</v>
      </c>
      <c r="E51" s="47">
        <v>40878</v>
      </c>
      <c r="F51" s="48" t="s">
        <v>122</v>
      </c>
      <c r="G51" s="49">
        <v>42000000</v>
      </c>
      <c r="H51" s="50">
        <f>G51/C51</f>
        <v>4260.4990870359097</v>
      </c>
      <c r="I51" s="62">
        <f>2307165/C51</f>
        <v>234.03986609860013</v>
      </c>
      <c r="J51" s="52">
        <f>I51/H51</f>
        <v>5.4932500000000002E-2</v>
      </c>
      <c r="K51" s="52">
        <v>1</v>
      </c>
      <c r="L51" s="53">
        <v>1</v>
      </c>
      <c r="M51" s="54" t="s">
        <v>69</v>
      </c>
      <c r="N51" s="23"/>
    </row>
    <row r="52" spans="1:245" s="23" customFormat="1" ht="15.75" x14ac:dyDescent="0.25">
      <c r="A52" s="59"/>
      <c r="B52" s="77" t="s">
        <v>123</v>
      </c>
      <c r="C52" s="45"/>
      <c r="D52" s="46" t="s">
        <v>109</v>
      </c>
      <c r="E52" s="60" t="s">
        <v>109</v>
      </c>
      <c r="F52" s="48" t="s">
        <v>124</v>
      </c>
      <c r="G52" s="49"/>
      <c r="H52" s="50"/>
      <c r="I52" s="62"/>
      <c r="J52" s="52"/>
      <c r="K52" s="52"/>
      <c r="L52" s="53"/>
      <c r="M52" s="93"/>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55"/>
      <c r="DQ52" s="55"/>
      <c r="DR52" s="55"/>
      <c r="DS52" s="55"/>
      <c r="DT52" s="55"/>
      <c r="DU52" s="55"/>
      <c r="DV52" s="55"/>
      <c r="DW52" s="55"/>
      <c r="DX52" s="55"/>
      <c r="DY52" s="55"/>
      <c r="DZ52" s="55"/>
      <c r="EA52" s="55"/>
      <c r="EB52" s="55"/>
      <c r="EC52" s="55"/>
      <c r="ED52" s="55"/>
      <c r="EE52" s="55"/>
      <c r="EF52" s="55"/>
      <c r="EG52" s="55"/>
      <c r="EH52" s="55"/>
      <c r="EI52" s="55"/>
      <c r="EJ52" s="55"/>
      <c r="EK52" s="55"/>
      <c r="EL52" s="55"/>
      <c r="EM52" s="55"/>
      <c r="EN52" s="55"/>
      <c r="EO52" s="55"/>
      <c r="EP52" s="55"/>
      <c r="EQ52" s="55"/>
      <c r="ER52" s="55"/>
      <c r="ES52" s="55"/>
      <c r="ET52" s="55"/>
      <c r="EU52" s="55"/>
      <c r="EV52" s="55"/>
      <c r="EW52" s="55"/>
      <c r="EX52" s="55"/>
      <c r="EY52" s="55"/>
      <c r="EZ52" s="55"/>
      <c r="FA52" s="55"/>
      <c r="FB52" s="55"/>
      <c r="FC52" s="55"/>
      <c r="FD52" s="55"/>
      <c r="FE52" s="55"/>
      <c r="FF52" s="55"/>
      <c r="FG52" s="55"/>
      <c r="FH52" s="55"/>
      <c r="FI52" s="55"/>
      <c r="FJ52" s="55"/>
      <c r="FK52" s="55"/>
      <c r="FL52" s="55"/>
      <c r="FM52" s="55"/>
      <c r="FN52" s="55"/>
      <c r="FO52" s="55"/>
      <c r="FP52" s="55"/>
      <c r="FQ52" s="55"/>
      <c r="FR52" s="55"/>
      <c r="FS52" s="55"/>
      <c r="FT52" s="55"/>
      <c r="FU52" s="55"/>
      <c r="FV52" s="55"/>
      <c r="FW52" s="55"/>
      <c r="FX52" s="55"/>
      <c r="FY52" s="55"/>
      <c r="FZ52" s="55"/>
      <c r="GA52" s="55"/>
      <c r="GB52" s="55"/>
      <c r="GC52" s="55"/>
      <c r="GD52" s="55"/>
      <c r="GE52" s="55"/>
      <c r="GF52" s="55"/>
      <c r="GG52" s="55"/>
      <c r="GH52" s="55"/>
      <c r="GI52" s="55"/>
      <c r="GJ52" s="55"/>
      <c r="GK52" s="55"/>
      <c r="GL52" s="55"/>
      <c r="GM52" s="55"/>
      <c r="GN52" s="55"/>
      <c r="GO52" s="55"/>
      <c r="GP52" s="55"/>
      <c r="GQ52" s="55"/>
      <c r="GR52" s="55"/>
      <c r="GS52" s="55"/>
      <c r="GT52" s="55"/>
      <c r="GU52" s="55"/>
      <c r="GV52" s="55"/>
      <c r="GW52" s="55"/>
      <c r="GX52" s="55"/>
      <c r="GY52" s="55"/>
      <c r="GZ52" s="55"/>
      <c r="HA52" s="55"/>
      <c r="HB52" s="55"/>
      <c r="HC52" s="55"/>
      <c r="HD52" s="55"/>
      <c r="HE52" s="55"/>
      <c r="HF52" s="55"/>
      <c r="HG52" s="55"/>
      <c r="HH52" s="55"/>
      <c r="HI52" s="55"/>
      <c r="HJ52" s="55"/>
      <c r="HK52" s="55"/>
      <c r="HL52" s="55"/>
      <c r="HM52" s="55"/>
      <c r="HN52" s="55"/>
      <c r="HO52" s="55"/>
      <c r="HP52" s="55"/>
      <c r="HQ52" s="55"/>
      <c r="HR52" s="55"/>
      <c r="HS52" s="55"/>
      <c r="HT52" s="55"/>
      <c r="HU52" s="55"/>
      <c r="HV52" s="55"/>
      <c r="HW52" s="55"/>
      <c r="HX52" s="55"/>
      <c r="HY52" s="55"/>
      <c r="HZ52" s="55"/>
      <c r="IA52" s="55"/>
      <c r="IB52" s="55"/>
      <c r="IC52" s="55"/>
      <c r="ID52" s="55"/>
      <c r="IE52" s="55"/>
      <c r="IF52" s="55"/>
      <c r="IG52" s="55"/>
      <c r="IH52" s="55"/>
      <c r="II52" s="55"/>
      <c r="IJ52" s="55"/>
      <c r="IK52" s="55"/>
    </row>
    <row r="53" spans="1:245" s="23" customFormat="1" ht="15.75" x14ac:dyDescent="0.25">
      <c r="A53" s="59"/>
      <c r="B53" s="77" t="s">
        <v>109</v>
      </c>
      <c r="C53" s="45"/>
      <c r="D53" s="64"/>
      <c r="E53" s="65" t="s">
        <v>109</v>
      </c>
      <c r="F53" s="48"/>
      <c r="G53" s="61"/>
      <c r="H53" s="50"/>
      <c r="I53" s="51"/>
      <c r="J53" s="52"/>
      <c r="K53" s="52"/>
      <c r="L53" s="66"/>
      <c r="M53" s="94"/>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5"/>
      <c r="EB53" s="55"/>
      <c r="EC53" s="55"/>
      <c r="ED53" s="55"/>
      <c r="EE53" s="55"/>
      <c r="EF53" s="55"/>
      <c r="EG53" s="55"/>
      <c r="EH53" s="55"/>
      <c r="EI53" s="55"/>
      <c r="EJ53" s="55"/>
      <c r="EK53" s="55"/>
      <c r="EL53" s="55"/>
      <c r="EM53" s="55"/>
      <c r="EN53" s="55"/>
      <c r="EO53" s="55"/>
      <c r="EP53" s="55"/>
      <c r="EQ53" s="55"/>
      <c r="ER53" s="55"/>
      <c r="ES53" s="55"/>
      <c r="ET53" s="55"/>
      <c r="EU53" s="55"/>
      <c r="EV53" s="55"/>
      <c r="EW53" s="55"/>
      <c r="EX53" s="55"/>
      <c r="EY53" s="55"/>
      <c r="EZ53" s="55"/>
      <c r="FA53" s="55"/>
      <c r="FB53" s="55"/>
      <c r="FC53" s="55"/>
      <c r="FD53" s="55"/>
      <c r="FE53" s="55"/>
      <c r="FF53" s="55"/>
      <c r="FG53" s="55"/>
      <c r="FH53" s="55"/>
      <c r="FI53" s="55"/>
      <c r="FJ53" s="55"/>
      <c r="FK53" s="55"/>
      <c r="FL53" s="55"/>
      <c r="FM53" s="55"/>
      <c r="FN53" s="55"/>
      <c r="FO53" s="55"/>
      <c r="FP53" s="55"/>
      <c r="FQ53" s="55"/>
      <c r="FR53" s="55"/>
      <c r="FS53" s="55"/>
      <c r="FT53" s="55"/>
      <c r="FU53" s="55"/>
      <c r="FV53" s="55"/>
      <c r="FW53" s="55"/>
      <c r="FX53" s="55"/>
      <c r="FY53" s="55"/>
      <c r="FZ53" s="55"/>
      <c r="GA53" s="55"/>
      <c r="GB53" s="55"/>
      <c r="GC53" s="55"/>
      <c r="GD53" s="55"/>
      <c r="GE53" s="55"/>
      <c r="GF53" s="55"/>
      <c r="GG53" s="55"/>
      <c r="GH53" s="55"/>
      <c r="GI53" s="55"/>
      <c r="GJ53" s="55"/>
      <c r="GK53" s="55"/>
      <c r="GL53" s="55"/>
      <c r="GM53" s="55"/>
      <c r="GN53" s="55"/>
      <c r="GO53" s="55"/>
      <c r="GP53" s="55"/>
      <c r="GQ53" s="55"/>
      <c r="GR53" s="55"/>
      <c r="GS53" s="55"/>
      <c r="GT53" s="55"/>
      <c r="GU53" s="55"/>
      <c r="GV53" s="55"/>
      <c r="GW53" s="55"/>
      <c r="GX53" s="55"/>
      <c r="GY53" s="55"/>
      <c r="GZ53" s="55"/>
      <c r="HA53" s="55"/>
      <c r="HB53" s="55"/>
      <c r="HC53" s="55"/>
      <c r="HD53" s="55"/>
      <c r="HE53" s="55"/>
      <c r="HF53" s="55"/>
      <c r="HG53" s="55"/>
      <c r="HH53" s="55"/>
      <c r="HI53" s="55"/>
      <c r="HJ53" s="55"/>
      <c r="HK53" s="55"/>
      <c r="HL53" s="55"/>
      <c r="HM53" s="55"/>
      <c r="HN53" s="55"/>
      <c r="HO53" s="55"/>
      <c r="HP53" s="55"/>
      <c r="HQ53" s="55"/>
      <c r="HR53" s="55"/>
      <c r="HS53" s="55"/>
      <c r="HT53" s="55"/>
      <c r="HU53" s="55"/>
      <c r="HV53" s="55"/>
      <c r="HW53" s="55"/>
      <c r="HX53" s="55"/>
      <c r="HY53" s="55"/>
      <c r="HZ53" s="55"/>
      <c r="IA53" s="55"/>
      <c r="IB53" s="55"/>
      <c r="IC53" s="55"/>
      <c r="ID53" s="55"/>
      <c r="IE53" s="55"/>
      <c r="IF53" s="55"/>
      <c r="IG53" s="55"/>
      <c r="IH53" s="55"/>
      <c r="II53" s="55"/>
      <c r="IJ53" s="55"/>
      <c r="IK53" s="55"/>
    </row>
    <row r="54" spans="1:245" s="55" customFormat="1" ht="70.5" customHeight="1" thickBot="1" x14ac:dyDescent="0.25">
      <c r="A54" s="80"/>
      <c r="B54" s="81" t="s">
        <v>73</v>
      </c>
      <c r="C54" s="280" t="s">
        <v>125</v>
      </c>
      <c r="D54" s="280"/>
      <c r="E54" s="280"/>
      <c r="F54" s="280"/>
      <c r="G54" s="280"/>
      <c r="H54" s="280"/>
      <c r="I54" s="280"/>
      <c r="J54" s="280"/>
      <c r="K54" s="280"/>
      <c r="L54" s="280"/>
      <c r="M54" s="281"/>
    </row>
    <row r="55" spans="1:245" s="23" customFormat="1" ht="16.5" thickTop="1" thickBot="1" x14ac:dyDescent="0.25"/>
    <row r="56" spans="1:245" s="23" customFormat="1" ht="17.25" thickTop="1" x14ac:dyDescent="0.2">
      <c r="A56" s="95"/>
      <c r="B56" s="96" t="s">
        <v>126</v>
      </c>
      <c r="C56" s="97"/>
      <c r="D56" s="98"/>
      <c r="E56" s="99"/>
      <c r="F56" s="97"/>
      <c r="G56" s="100"/>
      <c r="H56" s="101"/>
      <c r="I56" s="102"/>
      <c r="J56" s="103"/>
      <c r="K56" s="104"/>
      <c r="L56" s="104"/>
      <c r="M56" s="105"/>
    </row>
    <row r="57" spans="1:245" s="23" customFormat="1" ht="15.75" x14ac:dyDescent="0.25">
      <c r="A57" s="106" t="s">
        <v>127</v>
      </c>
      <c r="B57" s="107"/>
      <c r="C57" s="108">
        <f>MIN(C1:C55)</f>
        <v>8354</v>
      </c>
      <c r="D57" s="109">
        <f>MIN(D1:D55)</f>
        <v>1889</v>
      </c>
      <c r="E57" s="107"/>
      <c r="F57" s="107"/>
      <c r="G57" s="110">
        <f>MIN(G1:G55)</f>
        <v>15000000</v>
      </c>
      <c r="H57" s="110">
        <f>MIN(H1:H55)</f>
        <v>1436.652599443297</v>
      </c>
      <c r="I57" s="110">
        <f>MIN(I1:I55)</f>
        <v>48.434248701167263</v>
      </c>
      <c r="J57" s="111">
        <f>MIN(J1:J55)</f>
        <v>1.54E-2</v>
      </c>
      <c r="K57" s="112">
        <f>MIN(K1:K55)</f>
        <v>0</v>
      </c>
      <c r="L57" s="113"/>
      <c r="M57" s="114"/>
      <c r="N57" s="115"/>
      <c r="II57" s="55"/>
      <c r="IJ57" s="55"/>
      <c r="IK57" s="55"/>
    </row>
    <row r="58" spans="1:245" s="23" customFormat="1" ht="15.75" x14ac:dyDescent="0.25">
      <c r="A58" s="116" t="s">
        <v>128</v>
      </c>
      <c r="B58" s="117"/>
      <c r="C58" s="118">
        <f>MAX(C1:C55)</f>
        <v>112660</v>
      </c>
      <c r="D58" s="119">
        <f>MAX(D1:D55)</f>
        <v>2013</v>
      </c>
      <c r="E58" s="117"/>
      <c r="F58" s="117"/>
      <c r="G58" s="120">
        <f>MAX(G1:G55)</f>
        <v>707820000</v>
      </c>
      <c r="H58" s="120">
        <f>MAX(H1:H55)</f>
        <v>15384.615384615385</v>
      </c>
      <c r="I58" s="120">
        <f>MAX(I1:I55)</f>
        <v>280.1351766376709</v>
      </c>
      <c r="J58" s="121">
        <f>MAX(J1:J55)</f>
        <v>6.2418266666666666E-2</v>
      </c>
      <c r="K58" s="122">
        <f>MAX(K1:K55)</f>
        <v>1</v>
      </c>
      <c r="L58" s="123"/>
      <c r="M58" s="124"/>
      <c r="N58" s="115"/>
      <c r="II58" s="55"/>
      <c r="IJ58" s="55"/>
      <c r="IK58" s="55"/>
    </row>
    <row r="59" spans="1:245" s="23" customFormat="1" ht="15.75" x14ac:dyDescent="0.25">
      <c r="A59" s="125" t="s">
        <v>129</v>
      </c>
      <c r="B59" s="107"/>
      <c r="C59" s="108">
        <f>AVERAGE(C1:C55)</f>
        <v>25691.7</v>
      </c>
      <c r="D59" s="126">
        <f>AVERAGE(D1:D55)</f>
        <v>1964</v>
      </c>
      <c r="E59" s="107"/>
      <c r="F59" s="107"/>
      <c r="G59" s="110">
        <f>AVERAGE(G1:G55)</f>
        <v>167702000</v>
      </c>
      <c r="H59" s="110">
        <f>AVERAGE(H1:H55)</f>
        <v>5249.3241045619152</v>
      </c>
      <c r="I59" s="110">
        <f>AVERAGE(I1:I55)</f>
        <v>156.28106628196318</v>
      </c>
      <c r="J59" s="111">
        <f>AVERAGE(J1:J55)</f>
        <v>4.2901326554595783E-2</v>
      </c>
      <c r="K59" s="112">
        <f>AVERAGE(K1:K55)</f>
        <v>0.76669761462648189</v>
      </c>
      <c r="L59" s="113"/>
      <c r="M59" s="114"/>
      <c r="N59" s="115"/>
      <c r="II59" s="55"/>
      <c r="IJ59" s="55"/>
      <c r="IK59" s="55"/>
    </row>
    <row r="60" spans="1:245" s="23" customFormat="1" ht="16.5" thickBot="1" x14ac:dyDescent="0.3">
      <c r="A60" s="127" t="s">
        <v>130</v>
      </c>
      <c r="B60" s="128"/>
      <c r="C60" s="129">
        <f>MEDIAN(C1:C55)</f>
        <v>14411.5</v>
      </c>
      <c r="D60" s="130">
        <f>MEDIAN(D1:D55)</f>
        <v>1988</v>
      </c>
      <c r="E60" s="128"/>
      <c r="F60" s="128"/>
      <c r="G60" s="131">
        <f>MEDIAN(G1:G55)</f>
        <v>49500000</v>
      </c>
      <c r="H60" s="131">
        <f>MEDIAN(H1:H55)</f>
        <v>4165.6730544449656</v>
      </c>
      <c r="I60" s="131">
        <f>MEDIAN(I1:I55)</f>
        <v>145.64277535442008</v>
      </c>
      <c r="J60" s="132">
        <f>MEDIAN(J1:J55)</f>
        <v>4.5379218890248874E-2</v>
      </c>
      <c r="K60" s="133">
        <f>MEDIAN(K1:K55)</f>
        <v>1</v>
      </c>
      <c r="L60" s="134"/>
      <c r="M60" s="135"/>
      <c r="N60" s="115"/>
      <c r="II60" s="55"/>
      <c r="IJ60" s="55"/>
      <c r="IK60" s="55"/>
    </row>
    <row r="61" spans="1:245" s="23" customFormat="1" ht="15.75" thickTop="1" x14ac:dyDescent="0.2">
      <c r="I61" s="136"/>
      <c r="K61" s="48"/>
      <c r="M61" s="48"/>
      <c r="II61" s="55"/>
      <c r="IJ61" s="55"/>
      <c r="IK61" s="55"/>
    </row>
    <row r="62" spans="1:245" s="23" customFormat="1" ht="15" x14ac:dyDescent="0.2">
      <c r="G62" s="48"/>
      <c r="H62" s="137"/>
      <c r="I62" s="138"/>
      <c r="K62" s="48"/>
      <c r="M62" s="48"/>
    </row>
    <row r="63" spans="1:245" s="23" customFormat="1" ht="15" x14ac:dyDescent="0.2">
      <c r="G63" s="48"/>
      <c r="H63" s="137"/>
      <c r="I63" s="138"/>
      <c r="K63" s="48"/>
      <c r="M63" s="48"/>
    </row>
    <row r="64" spans="1:245" s="23" customFormat="1" ht="15" hidden="1" x14ac:dyDescent="0.2">
      <c r="G64" s="48"/>
      <c r="H64" s="137"/>
      <c r="I64" s="138"/>
      <c r="K64" s="48"/>
      <c r="M64" s="48"/>
    </row>
    <row r="65" spans="1:245" s="23" customFormat="1" ht="15" hidden="1" x14ac:dyDescent="0.2">
      <c r="G65" s="48"/>
      <c r="H65" s="137"/>
      <c r="I65" s="138"/>
      <c r="K65" s="48"/>
      <c r="M65" s="48"/>
    </row>
    <row r="66" spans="1:245" s="23" customFormat="1" ht="15" hidden="1" x14ac:dyDescent="0.2">
      <c r="G66" s="48"/>
      <c r="H66" s="137"/>
      <c r="I66" s="138"/>
      <c r="K66" s="48"/>
      <c r="M66" s="48"/>
    </row>
    <row r="67" spans="1:245" s="23" customFormat="1" ht="15.75" hidden="1" x14ac:dyDescent="0.25">
      <c r="A67" s="43">
        <f>MAX($A$1:A54)+1</f>
        <v>11</v>
      </c>
      <c r="B67" s="44" t="s">
        <v>131</v>
      </c>
      <c r="C67" s="45"/>
      <c r="D67" s="46"/>
      <c r="E67" s="47"/>
      <c r="F67" s="48"/>
      <c r="G67" s="49"/>
      <c r="H67" s="50"/>
      <c r="I67" s="51"/>
      <c r="J67" s="52"/>
      <c r="K67" s="53"/>
      <c r="L67" s="52"/>
      <c r="M67" s="54"/>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c r="BM67" s="55"/>
      <c r="BN67" s="55"/>
      <c r="BO67" s="55"/>
      <c r="BP67" s="55"/>
      <c r="BQ67" s="55"/>
      <c r="BR67" s="55"/>
      <c r="BS67" s="55"/>
      <c r="BT67" s="55"/>
      <c r="BU67" s="55"/>
      <c r="BV67" s="55"/>
      <c r="BW67" s="55"/>
      <c r="BX67" s="55"/>
      <c r="BY67" s="55"/>
      <c r="BZ67" s="55"/>
      <c r="CA67" s="55"/>
      <c r="CB67" s="55"/>
      <c r="CC67" s="55"/>
      <c r="CD67" s="55"/>
      <c r="CE67" s="55"/>
      <c r="CF67" s="55"/>
      <c r="CG67" s="55"/>
      <c r="CH67" s="55"/>
      <c r="CI67" s="55"/>
      <c r="CJ67" s="55"/>
      <c r="CK67" s="55"/>
      <c r="CL67" s="55"/>
      <c r="CM67" s="55"/>
      <c r="CN67" s="55"/>
      <c r="CO67" s="55"/>
      <c r="CP67" s="55"/>
      <c r="CQ67" s="55"/>
      <c r="CR67" s="55"/>
      <c r="CS67" s="55"/>
      <c r="CT67" s="55"/>
      <c r="CU67" s="55"/>
      <c r="CV67" s="55"/>
      <c r="CW67" s="55"/>
      <c r="CX67" s="55"/>
      <c r="CY67" s="55"/>
      <c r="CZ67" s="55"/>
      <c r="DA67" s="55"/>
      <c r="DB67" s="55"/>
      <c r="DC67" s="55"/>
      <c r="DD67" s="55"/>
      <c r="DE67" s="55"/>
      <c r="DF67" s="55"/>
      <c r="DG67" s="55"/>
      <c r="DH67" s="55"/>
      <c r="DI67" s="55"/>
      <c r="DJ67" s="55"/>
      <c r="DK67" s="55"/>
      <c r="DL67" s="55"/>
      <c r="DM67" s="55"/>
      <c r="DN67" s="55"/>
      <c r="DO67" s="55"/>
      <c r="DP67" s="55"/>
      <c r="DQ67" s="55"/>
      <c r="DR67" s="55"/>
      <c r="DS67" s="55"/>
      <c r="DT67" s="55"/>
      <c r="DU67" s="55"/>
      <c r="DV67" s="55"/>
      <c r="DW67" s="55"/>
      <c r="DX67" s="55"/>
      <c r="DY67" s="55"/>
      <c r="DZ67" s="55"/>
      <c r="EA67" s="55"/>
      <c r="EB67" s="55"/>
      <c r="EC67" s="55"/>
      <c r="ED67" s="55"/>
      <c r="EE67" s="55"/>
      <c r="EF67" s="55"/>
      <c r="EG67" s="55"/>
      <c r="EH67" s="55"/>
      <c r="EI67" s="55"/>
      <c r="EJ67" s="55"/>
      <c r="EK67" s="55"/>
      <c r="EL67" s="55"/>
      <c r="EM67" s="55"/>
      <c r="EN67" s="55"/>
      <c r="EO67" s="55"/>
      <c r="EP67" s="55"/>
      <c r="EQ67" s="55"/>
      <c r="ER67" s="55"/>
      <c r="ES67" s="55"/>
      <c r="ET67" s="55"/>
      <c r="EU67" s="55"/>
      <c r="EV67" s="55"/>
      <c r="EW67" s="55"/>
      <c r="EX67" s="55"/>
      <c r="EY67" s="55"/>
      <c r="EZ67" s="55"/>
      <c r="FA67" s="55"/>
      <c r="FB67" s="55"/>
      <c r="FC67" s="55"/>
      <c r="FD67" s="55"/>
      <c r="FE67" s="55"/>
      <c r="FF67" s="55"/>
      <c r="FG67" s="55"/>
      <c r="FH67" s="55"/>
      <c r="FI67" s="55"/>
      <c r="FJ67" s="55"/>
      <c r="FK67" s="55"/>
      <c r="FL67" s="55"/>
      <c r="FM67" s="55"/>
      <c r="FN67" s="55"/>
      <c r="FO67" s="55"/>
      <c r="FP67" s="55"/>
      <c r="FQ67" s="55"/>
      <c r="FR67" s="55"/>
      <c r="FS67" s="55"/>
      <c r="FT67" s="55"/>
      <c r="FU67" s="55"/>
      <c r="FV67" s="55"/>
      <c r="FW67" s="55"/>
      <c r="FX67" s="55"/>
      <c r="FY67" s="55"/>
      <c r="FZ67" s="55"/>
      <c r="GA67" s="55"/>
      <c r="GB67" s="55"/>
      <c r="GC67" s="55"/>
      <c r="GD67" s="55"/>
      <c r="GE67" s="55"/>
      <c r="GF67" s="55"/>
      <c r="GG67" s="55"/>
      <c r="GH67" s="55"/>
      <c r="GI67" s="55"/>
      <c r="GJ67" s="55"/>
      <c r="GK67" s="55"/>
      <c r="GL67" s="55"/>
      <c r="GM67" s="55"/>
      <c r="GN67" s="55"/>
      <c r="GO67" s="55"/>
      <c r="GP67" s="55"/>
      <c r="GQ67" s="55"/>
      <c r="GR67" s="55"/>
      <c r="GS67" s="55"/>
      <c r="GT67" s="55"/>
      <c r="GU67" s="55"/>
      <c r="GV67" s="55"/>
      <c r="GW67" s="55"/>
      <c r="GX67" s="55"/>
      <c r="GY67" s="55"/>
      <c r="GZ67" s="55"/>
      <c r="HA67" s="55"/>
      <c r="HB67" s="55"/>
      <c r="HC67" s="55"/>
      <c r="HD67" s="55"/>
      <c r="HE67" s="55"/>
      <c r="HF67" s="55"/>
      <c r="HG67" s="55"/>
      <c r="HH67" s="55"/>
      <c r="HI67" s="55"/>
      <c r="HJ67" s="55"/>
      <c r="HK67" s="55"/>
      <c r="HL67" s="55"/>
      <c r="HM67" s="55"/>
      <c r="HN67" s="55"/>
      <c r="HO67" s="55"/>
      <c r="HP67" s="55"/>
      <c r="HQ67" s="55"/>
      <c r="HR67" s="55"/>
      <c r="HS67" s="55"/>
      <c r="HT67" s="55"/>
      <c r="HU67" s="55"/>
      <c r="HV67" s="55"/>
      <c r="HW67" s="55"/>
      <c r="HX67" s="55"/>
      <c r="HY67" s="55"/>
      <c r="HZ67" s="55"/>
      <c r="IA67" s="55"/>
      <c r="IB67" s="55"/>
      <c r="IC67" s="55"/>
      <c r="ID67" s="55"/>
      <c r="IE67" s="55"/>
      <c r="IF67" s="55"/>
      <c r="IG67" s="55"/>
      <c r="IH67" s="55"/>
    </row>
    <row r="68" spans="1:245" s="23" customFormat="1" ht="15" hidden="1" x14ac:dyDescent="0.2">
      <c r="A68" s="56"/>
      <c r="B68" s="57" t="s">
        <v>132</v>
      </c>
      <c r="C68" s="45">
        <v>18541</v>
      </c>
      <c r="D68" s="46">
        <v>1939</v>
      </c>
      <c r="E68" s="47">
        <v>40756</v>
      </c>
      <c r="F68" s="48" t="s">
        <v>133</v>
      </c>
      <c r="G68" s="49">
        <v>140700000</v>
      </c>
      <c r="H68" s="50">
        <f>G68/C68</f>
        <v>7588.5874548298361</v>
      </c>
      <c r="I68" s="51" t="s">
        <v>4</v>
      </c>
      <c r="J68" s="52" t="s">
        <v>4</v>
      </c>
      <c r="K68" s="53">
        <v>0</v>
      </c>
      <c r="L68" s="52" t="s">
        <v>4</v>
      </c>
      <c r="M68" s="58" t="s">
        <v>69</v>
      </c>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c r="BM68" s="55"/>
      <c r="BN68" s="55"/>
      <c r="BO68" s="55"/>
      <c r="BP68" s="55"/>
      <c r="BQ68" s="55"/>
      <c r="BR68" s="55"/>
      <c r="BS68" s="55"/>
      <c r="BT68" s="55"/>
      <c r="BU68" s="55"/>
      <c r="BV68" s="55"/>
      <c r="BW68" s="55"/>
      <c r="BX68" s="55"/>
      <c r="BY68" s="55"/>
      <c r="BZ68" s="55"/>
      <c r="CA68" s="55"/>
      <c r="CB68" s="55"/>
      <c r="CC68" s="55"/>
      <c r="CD68" s="55"/>
      <c r="CE68" s="55"/>
      <c r="CF68" s="55"/>
      <c r="CG68" s="55"/>
      <c r="CH68" s="55"/>
      <c r="CI68" s="55"/>
      <c r="CJ68" s="55"/>
      <c r="CK68" s="55"/>
      <c r="CL68" s="55"/>
      <c r="CM68" s="55"/>
      <c r="CN68" s="55"/>
      <c r="CO68" s="55"/>
      <c r="CP68" s="55"/>
      <c r="CQ68" s="55"/>
      <c r="CR68" s="55"/>
      <c r="CS68" s="55"/>
      <c r="CT68" s="55"/>
      <c r="CU68" s="55"/>
      <c r="CV68" s="55"/>
      <c r="CW68" s="55"/>
      <c r="CX68" s="55"/>
      <c r="CY68" s="55"/>
      <c r="CZ68" s="55"/>
      <c r="DA68" s="55"/>
      <c r="DB68" s="55"/>
      <c r="DC68" s="55"/>
      <c r="DD68" s="55"/>
      <c r="DE68" s="55"/>
      <c r="DF68" s="55"/>
      <c r="DG68" s="55"/>
      <c r="DH68" s="55"/>
      <c r="DI68" s="55"/>
      <c r="DJ68" s="55"/>
      <c r="DK68" s="55"/>
      <c r="DL68" s="55"/>
      <c r="DM68" s="55"/>
      <c r="DN68" s="55"/>
      <c r="DO68" s="55"/>
      <c r="DP68" s="55"/>
      <c r="DQ68" s="55"/>
      <c r="DR68" s="55"/>
      <c r="DS68" s="55"/>
      <c r="DT68" s="55"/>
      <c r="DU68" s="55"/>
      <c r="DV68" s="55"/>
      <c r="DW68" s="55"/>
      <c r="DX68" s="55"/>
      <c r="DY68" s="55"/>
      <c r="DZ68" s="55"/>
      <c r="EA68" s="55"/>
      <c r="EB68" s="55"/>
      <c r="EC68" s="55"/>
      <c r="ED68" s="55"/>
      <c r="EE68" s="55"/>
      <c r="EF68" s="55"/>
      <c r="EG68" s="55"/>
      <c r="EH68" s="55"/>
      <c r="EI68" s="55"/>
      <c r="EJ68" s="55"/>
      <c r="EK68" s="55"/>
      <c r="EL68" s="55"/>
      <c r="EM68" s="55"/>
      <c r="EN68" s="55"/>
      <c r="EO68" s="55"/>
      <c r="EP68" s="55"/>
      <c r="EQ68" s="55"/>
      <c r="ER68" s="55"/>
      <c r="ES68" s="55"/>
      <c r="ET68" s="55"/>
      <c r="EU68" s="55"/>
      <c r="EV68" s="55"/>
      <c r="EW68" s="55"/>
      <c r="EX68" s="55"/>
      <c r="EY68" s="55"/>
      <c r="EZ68" s="55"/>
      <c r="FA68" s="55"/>
      <c r="FB68" s="55"/>
      <c r="FC68" s="55"/>
      <c r="FD68" s="55"/>
      <c r="FE68" s="55"/>
      <c r="FF68" s="55"/>
      <c r="FG68" s="55"/>
      <c r="FH68" s="55"/>
      <c r="FI68" s="55"/>
      <c r="FJ68" s="55"/>
      <c r="FK68" s="55"/>
      <c r="FL68" s="55"/>
      <c r="FM68" s="55"/>
      <c r="FN68" s="55"/>
      <c r="FO68" s="55"/>
      <c r="FP68" s="55"/>
      <c r="FQ68" s="55"/>
      <c r="FR68" s="55"/>
      <c r="FS68" s="55"/>
      <c r="FT68" s="55"/>
      <c r="FU68" s="55"/>
      <c r="FV68" s="55"/>
      <c r="FW68" s="55"/>
      <c r="FX68" s="55"/>
      <c r="FY68" s="55"/>
      <c r="FZ68" s="55"/>
      <c r="GA68" s="55"/>
      <c r="GB68" s="55"/>
      <c r="GC68" s="55"/>
      <c r="GD68" s="55"/>
      <c r="GE68" s="55"/>
      <c r="GF68" s="55"/>
      <c r="GG68" s="55"/>
      <c r="GH68" s="55"/>
      <c r="GI68" s="55"/>
      <c r="GJ68" s="55"/>
      <c r="GK68" s="55"/>
      <c r="GL68" s="55"/>
      <c r="GM68" s="55"/>
      <c r="GN68" s="55"/>
      <c r="GO68" s="55"/>
      <c r="GP68" s="55"/>
      <c r="GQ68" s="55"/>
      <c r="GR68" s="55"/>
      <c r="GS68" s="55"/>
      <c r="GT68" s="55"/>
      <c r="GU68" s="55"/>
      <c r="GV68" s="55"/>
      <c r="GW68" s="55"/>
      <c r="GX68" s="55"/>
      <c r="GY68" s="55"/>
      <c r="GZ68" s="55"/>
      <c r="HA68" s="55"/>
      <c r="HB68" s="55"/>
      <c r="HC68" s="55"/>
      <c r="HD68" s="55"/>
      <c r="HE68" s="55"/>
      <c r="HF68" s="55"/>
      <c r="HG68" s="55"/>
      <c r="HH68" s="55"/>
      <c r="HI68" s="55"/>
      <c r="HJ68" s="55"/>
      <c r="HK68" s="55"/>
      <c r="HL68" s="55"/>
      <c r="HM68" s="55"/>
      <c r="HN68" s="55"/>
      <c r="HO68" s="55"/>
      <c r="HP68" s="55"/>
      <c r="HQ68" s="55"/>
      <c r="HR68" s="55"/>
      <c r="HS68" s="55"/>
      <c r="HT68" s="55"/>
      <c r="HU68" s="55"/>
      <c r="HV68" s="55"/>
      <c r="HW68" s="55"/>
      <c r="HX68" s="55"/>
      <c r="HY68" s="55"/>
      <c r="HZ68" s="55"/>
      <c r="IA68" s="55"/>
      <c r="IB68" s="55"/>
      <c r="IC68" s="55"/>
      <c r="ID68" s="55"/>
      <c r="IE68" s="55"/>
      <c r="IF68" s="55"/>
      <c r="IG68" s="55"/>
      <c r="IH68" s="55"/>
    </row>
    <row r="69" spans="1:245" s="23" customFormat="1" ht="15.75" hidden="1" x14ac:dyDescent="0.25">
      <c r="A69" s="59"/>
      <c r="B69" s="77" t="s">
        <v>134</v>
      </c>
      <c r="C69" s="45"/>
      <c r="D69" s="46"/>
      <c r="E69" s="60"/>
      <c r="F69" s="48" t="s">
        <v>135</v>
      </c>
      <c r="G69" s="61"/>
      <c r="H69" s="50"/>
      <c r="I69" s="62"/>
      <c r="J69" s="52"/>
      <c r="K69" s="53"/>
      <c r="L69" s="52"/>
      <c r="M69" s="54"/>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c r="BM69" s="55"/>
      <c r="BN69" s="55"/>
      <c r="BO69" s="55"/>
      <c r="BP69" s="55"/>
      <c r="BQ69" s="55"/>
      <c r="BR69" s="55"/>
      <c r="BS69" s="55"/>
      <c r="BT69" s="55"/>
      <c r="BU69" s="55"/>
      <c r="BV69" s="55"/>
      <c r="BW69" s="55"/>
      <c r="BX69" s="55"/>
      <c r="BY69" s="55"/>
      <c r="BZ69" s="55"/>
      <c r="CA69" s="55"/>
      <c r="CB69" s="55"/>
      <c r="CC69" s="55"/>
      <c r="CD69" s="55"/>
      <c r="CE69" s="55"/>
      <c r="CF69" s="55"/>
      <c r="CG69" s="55"/>
      <c r="CH69" s="55"/>
      <c r="CI69" s="55"/>
      <c r="CJ69" s="55"/>
      <c r="CK69" s="55"/>
      <c r="CL69" s="55"/>
      <c r="CM69" s="55"/>
      <c r="CN69" s="55"/>
      <c r="CO69" s="55"/>
      <c r="CP69" s="55"/>
      <c r="CQ69" s="55"/>
      <c r="CR69" s="55"/>
      <c r="CS69" s="55"/>
      <c r="CT69" s="55"/>
      <c r="CU69" s="55"/>
      <c r="CV69" s="55"/>
      <c r="CW69" s="55"/>
      <c r="CX69" s="55"/>
      <c r="CY69" s="55"/>
      <c r="CZ69" s="55"/>
      <c r="DA69" s="55"/>
      <c r="DB69" s="55"/>
      <c r="DC69" s="55"/>
      <c r="DD69" s="55"/>
      <c r="DE69" s="55"/>
      <c r="DF69" s="55"/>
      <c r="DG69" s="55"/>
      <c r="DH69" s="55"/>
      <c r="DI69" s="55"/>
      <c r="DJ69" s="55"/>
      <c r="DK69" s="55"/>
      <c r="DL69" s="55"/>
      <c r="DM69" s="55"/>
      <c r="DN69" s="55"/>
      <c r="DO69" s="55"/>
      <c r="DP69" s="55"/>
      <c r="DQ69" s="55"/>
      <c r="DR69" s="55"/>
      <c r="DS69" s="55"/>
      <c r="DT69" s="55"/>
      <c r="DU69" s="55"/>
      <c r="DV69" s="55"/>
      <c r="DW69" s="55"/>
      <c r="DX69" s="55"/>
      <c r="DY69" s="55"/>
      <c r="DZ69" s="55"/>
      <c r="EA69" s="55"/>
      <c r="EB69" s="55"/>
      <c r="EC69" s="55"/>
      <c r="ED69" s="55"/>
      <c r="EE69" s="55"/>
      <c r="EF69" s="55"/>
      <c r="EG69" s="55"/>
      <c r="EH69" s="55"/>
      <c r="EI69" s="55"/>
      <c r="EJ69" s="55"/>
      <c r="EK69" s="55"/>
      <c r="EL69" s="55"/>
      <c r="EM69" s="55"/>
      <c r="EN69" s="55"/>
      <c r="EO69" s="55"/>
      <c r="EP69" s="55"/>
      <c r="EQ69" s="55"/>
      <c r="ER69" s="55"/>
      <c r="ES69" s="55"/>
      <c r="ET69" s="55"/>
      <c r="EU69" s="55"/>
      <c r="EV69" s="55"/>
      <c r="EW69" s="55"/>
      <c r="EX69" s="55"/>
      <c r="EY69" s="55"/>
      <c r="EZ69" s="55"/>
      <c r="FA69" s="55"/>
      <c r="FB69" s="55"/>
      <c r="FC69" s="55"/>
      <c r="FD69" s="55"/>
      <c r="FE69" s="55"/>
      <c r="FF69" s="55"/>
      <c r="FG69" s="55"/>
      <c r="FH69" s="55"/>
      <c r="FI69" s="55"/>
      <c r="FJ69" s="55"/>
      <c r="FK69" s="55"/>
      <c r="FL69" s="55"/>
      <c r="FM69" s="55"/>
      <c r="FN69" s="55"/>
      <c r="FO69" s="55"/>
      <c r="FP69" s="55"/>
      <c r="FQ69" s="55"/>
      <c r="FR69" s="55"/>
      <c r="FS69" s="55"/>
      <c r="FT69" s="55"/>
      <c r="FU69" s="55"/>
      <c r="FV69" s="55"/>
      <c r="FW69" s="55"/>
      <c r="FX69" s="55"/>
      <c r="FY69" s="55"/>
      <c r="FZ69" s="55"/>
      <c r="GA69" s="55"/>
      <c r="GB69" s="55"/>
      <c r="GC69" s="55"/>
      <c r="GD69" s="55"/>
      <c r="GE69" s="55"/>
      <c r="GF69" s="55"/>
      <c r="GG69" s="55"/>
      <c r="GH69" s="55"/>
      <c r="GI69" s="55"/>
      <c r="GJ69" s="55"/>
      <c r="GK69" s="55"/>
      <c r="GL69" s="55"/>
      <c r="GM69" s="55"/>
      <c r="GN69" s="55"/>
      <c r="GO69" s="55"/>
      <c r="GP69" s="55"/>
      <c r="GQ69" s="55"/>
      <c r="GR69" s="55"/>
      <c r="GS69" s="55"/>
      <c r="GT69" s="55"/>
      <c r="GU69" s="55"/>
      <c r="GV69" s="55"/>
      <c r="GW69" s="55"/>
      <c r="GX69" s="55"/>
      <c r="GY69" s="55"/>
      <c r="GZ69" s="55"/>
      <c r="HA69" s="55"/>
      <c r="HB69" s="55"/>
      <c r="HC69" s="55"/>
      <c r="HD69" s="55"/>
      <c r="HE69" s="55"/>
      <c r="HF69" s="55"/>
      <c r="HG69" s="55"/>
      <c r="HH69" s="55"/>
      <c r="HI69" s="55"/>
      <c r="HJ69" s="55"/>
      <c r="HK69" s="55"/>
      <c r="HL69" s="55"/>
      <c r="HM69" s="55"/>
      <c r="HN69" s="55"/>
      <c r="HO69" s="55"/>
      <c r="HP69" s="55"/>
      <c r="HQ69" s="55"/>
      <c r="HR69" s="55"/>
      <c r="HS69" s="55"/>
      <c r="HT69" s="55"/>
      <c r="HU69" s="55"/>
      <c r="HV69" s="55"/>
      <c r="HW69" s="55"/>
      <c r="HX69" s="55"/>
      <c r="HY69" s="55"/>
      <c r="HZ69" s="55"/>
      <c r="IA69" s="55"/>
      <c r="IB69" s="55"/>
      <c r="IC69" s="55"/>
      <c r="ID69" s="55"/>
      <c r="IE69" s="55"/>
      <c r="IF69" s="55"/>
      <c r="IG69" s="55"/>
      <c r="IH69" s="55"/>
    </row>
    <row r="70" spans="1:245" s="23" customFormat="1" ht="15.75" hidden="1" x14ac:dyDescent="0.25">
      <c r="A70" s="59"/>
      <c r="B70" s="77"/>
      <c r="C70" s="45"/>
      <c r="D70" s="64"/>
      <c r="E70" s="65"/>
      <c r="F70" s="48"/>
      <c r="G70" s="61"/>
      <c r="H70" s="50"/>
      <c r="I70" s="51"/>
      <c r="J70" s="52"/>
      <c r="K70" s="66"/>
      <c r="L70" s="52"/>
      <c r="M70" s="54"/>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55"/>
      <c r="DQ70" s="55"/>
      <c r="DR70" s="55"/>
      <c r="DS70" s="55"/>
      <c r="DT70" s="55"/>
      <c r="DU70" s="55"/>
      <c r="DV70" s="55"/>
      <c r="DW70" s="55"/>
      <c r="DX70" s="55"/>
      <c r="DY70" s="55"/>
      <c r="DZ70" s="55"/>
      <c r="EA70" s="55"/>
      <c r="EB70" s="55"/>
      <c r="EC70" s="55"/>
      <c r="ED70" s="55"/>
      <c r="EE70" s="55"/>
      <c r="EF70" s="55"/>
      <c r="EG70" s="55"/>
      <c r="EH70" s="55"/>
      <c r="EI70" s="55"/>
      <c r="EJ70" s="55"/>
      <c r="EK70" s="55"/>
      <c r="EL70" s="55"/>
      <c r="EM70" s="55"/>
      <c r="EN70" s="55"/>
      <c r="EO70" s="55"/>
      <c r="EP70" s="55"/>
      <c r="EQ70" s="55"/>
      <c r="ER70" s="55"/>
      <c r="ES70" s="55"/>
      <c r="ET70" s="55"/>
      <c r="EU70" s="55"/>
      <c r="EV70" s="55"/>
      <c r="EW70" s="55"/>
      <c r="EX70" s="55"/>
      <c r="EY70" s="55"/>
      <c r="EZ70" s="55"/>
      <c r="FA70" s="55"/>
      <c r="FB70" s="55"/>
      <c r="FC70" s="55"/>
      <c r="FD70" s="55"/>
      <c r="FE70" s="55"/>
      <c r="FF70" s="55"/>
      <c r="FG70" s="55"/>
      <c r="FH70" s="55"/>
      <c r="FI70" s="55"/>
      <c r="FJ70" s="55"/>
      <c r="FK70" s="55"/>
      <c r="FL70" s="55"/>
      <c r="FM70" s="55"/>
      <c r="FN70" s="55"/>
      <c r="FO70" s="55"/>
      <c r="FP70" s="55"/>
      <c r="FQ70" s="55"/>
      <c r="FR70" s="55"/>
      <c r="FS70" s="55"/>
      <c r="FT70" s="55"/>
      <c r="FU70" s="55"/>
      <c r="FV70" s="55"/>
      <c r="FW70" s="55"/>
      <c r="FX70" s="55"/>
      <c r="FY70" s="55"/>
      <c r="FZ70" s="55"/>
      <c r="GA70" s="55"/>
      <c r="GB70" s="55"/>
      <c r="GC70" s="55"/>
      <c r="GD70" s="55"/>
      <c r="GE70" s="55"/>
      <c r="GF70" s="55"/>
      <c r="GG70" s="55"/>
      <c r="GH70" s="55"/>
      <c r="GI70" s="55"/>
      <c r="GJ70" s="55"/>
      <c r="GK70" s="55"/>
      <c r="GL70" s="55"/>
      <c r="GM70" s="55"/>
      <c r="GN70" s="55"/>
      <c r="GO70" s="55"/>
      <c r="GP70" s="55"/>
      <c r="GQ70" s="55"/>
      <c r="GR70" s="55"/>
      <c r="GS70" s="55"/>
      <c r="GT70" s="55"/>
      <c r="GU70" s="55"/>
      <c r="GV70" s="55"/>
      <c r="GW70" s="55"/>
      <c r="GX70" s="55"/>
      <c r="GY70" s="55"/>
      <c r="GZ70" s="55"/>
      <c r="HA70" s="55"/>
      <c r="HB70" s="55"/>
      <c r="HC70" s="55"/>
      <c r="HD70" s="55"/>
      <c r="HE70" s="55"/>
      <c r="HF70" s="55"/>
      <c r="HG70" s="55"/>
      <c r="HH70" s="55"/>
      <c r="HI70" s="55"/>
      <c r="HJ70" s="55"/>
      <c r="HK70" s="55"/>
      <c r="HL70" s="55"/>
      <c r="HM70" s="55"/>
      <c r="HN70" s="55"/>
      <c r="HO70" s="55"/>
      <c r="HP70" s="55"/>
      <c r="HQ70" s="55"/>
      <c r="HR70" s="55"/>
      <c r="HS70" s="55"/>
      <c r="HT70" s="55"/>
      <c r="HU70" s="55"/>
      <c r="HV70" s="55"/>
      <c r="HW70" s="55"/>
      <c r="HX70" s="55"/>
      <c r="HY70" s="55"/>
      <c r="HZ70" s="55"/>
      <c r="IA70" s="55"/>
      <c r="IB70" s="55"/>
      <c r="IC70" s="55"/>
      <c r="ID70" s="55"/>
      <c r="IE70" s="55"/>
      <c r="IF70" s="55"/>
      <c r="IG70" s="55"/>
      <c r="IH70" s="55"/>
      <c r="II70" s="139"/>
      <c r="IJ70" s="139"/>
      <c r="IK70" s="139"/>
    </row>
    <row r="71" spans="1:245" s="55" customFormat="1" ht="74.25" hidden="1" customHeight="1" x14ac:dyDescent="0.2">
      <c r="A71" s="80"/>
      <c r="B71" s="81" t="s">
        <v>73</v>
      </c>
      <c r="C71" s="280" t="s">
        <v>136</v>
      </c>
      <c r="D71" s="280"/>
      <c r="E71" s="280"/>
      <c r="F71" s="280"/>
      <c r="G71" s="280"/>
      <c r="H71" s="280"/>
      <c r="I71" s="280"/>
      <c r="J71" s="280"/>
      <c r="K71" s="280"/>
      <c r="L71" s="280"/>
      <c r="M71" s="281"/>
    </row>
    <row r="72" spans="1:245" s="23" customFormat="1" ht="15" hidden="1" x14ac:dyDescent="0.2">
      <c r="G72" s="48"/>
      <c r="H72" s="137"/>
      <c r="I72" s="138"/>
      <c r="K72" s="48"/>
      <c r="M72" s="48"/>
    </row>
    <row r="73" spans="1:245" customFormat="1" ht="20.25" hidden="1" customHeight="1" x14ac:dyDescent="0.25">
      <c r="A73" s="282" t="s">
        <v>137</v>
      </c>
      <c r="B73" s="283"/>
      <c r="C73" s="283"/>
      <c r="D73" s="283"/>
      <c r="E73" s="283"/>
      <c r="F73" s="283"/>
      <c r="G73" s="283"/>
      <c r="H73" s="283"/>
      <c r="I73" s="283"/>
      <c r="J73" s="283"/>
      <c r="K73" s="283"/>
      <c r="L73" s="283"/>
      <c r="M73" s="283"/>
      <c r="N73" s="283"/>
      <c r="O73" s="283"/>
      <c r="P73" s="284"/>
    </row>
    <row r="74" spans="1:245" s="24" customFormat="1" ht="20.25" hidden="1" customHeight="1" x14ac:dyDescent="0.25">
      <c r="A74" s="285" t="s">
        <v>46</v>
      </c>
      <c r="B74" s="286"/>
      <c r="C74" s="286"/>
      <c r="D74" s="286"/>
      <c r="E74" s="286"/>
      <c r="F74" s="286"/>
      <c r="G74" s="287"/>
      <c r="H74" s="170" t="s">
        <v>47</v>
      </c>
      <c r="I74" s="168"/>
      <c r="J74" s="169"/>
      <c r="K74" s="170" t="s">
        <v>48</v>
      </c>
      <c r="L74" s="168"/>
      <c r="M74" s="168"/>
      <c r="N74" s="168"/>
      <c r="O74" s="168"/>
      <c r="P74" s="171"/>
    </row>
    <row r="75" spans="1:245" s="24" customFormat="1" ht="15.75" hidden="1" x14ac:dyDescent="0.25">
      <c r="A75" s="140"/>
      <c r="B75" s="141" t="s">
        <v>49</v>
      </c>
      <c r="C75" s="142" t="s">
        <v>138</v>
      </c>
      <c r="D75" s="143" t="s">
        <v>50</v>
      </c>
      <c r="E75" s="143" t="s">
        <v>5</v>
      </c>
      <c r="F75" s="143" t="s">
        <v>139</v>
      </c>
      <c r="G75" s="144" t="s">
        <v>54</v>
      </c>
      <c r="H75" s="145" t="s">
        <v>51</v>
      </c>
      <c r="I75" s="145" t="s">
        <v>52</v>
      </c>
      <c r="J75" s="146"/>
      <c r="K75" s="147"/>
      <c r="L75" s="148"/>
      <c r="M75" s="149"/>
      <c r="N75" s="145" t="s">
        <v>53</v>
      </c>
      <c r="O75" s="145"/>
      <c r="P75" s="150"/>
    </row>
    <row r="76" spans="1:245" s="23" customFormat="1" ht="16.5" hidden="1" thickBot="1" x14ac:dyDescent="0.3">
      <c r="A76" s="151" t="s">
        <v>54</v>
      </c>
      <c r="B76" s="152" t="s">
        <v>3</v>
      </c>
      <c r="C76" s="153" t="s">
        <v>140</v>
      </c>
      <c r="D76" s="154" t="s">
        <v>55</v>
      </c>
      <c r="E76" s="154" t="s">
        <v>56</v>
      </c>
      <c r="F76" s="154" t="s">
        <v>141</v>
      </c>
      <c r="G76" s="155" t="s">
        <v>12</v>
      </c>
      <c r="H76" s="154" t="s">
        <v>57</v>
      </c>
      <c r="I76" s="154" t="s">
        <v>58</v>
      </c>
      <c r="J76" s="155" t="s">
        <v>59</v>
      </c>
      <c r="K76" s="156" t="s">
        <v>60</v>
      </c>
      <c r="L76" s="157" t="s">
        <v>61</v>
      </c>
      <c r="M76" s="154" t="s">
        <v>62</v>
      </c>
      <c r="N76" s="154" t="s">
        <v>63</v>
      </c>
      <c r="O76" s="154" t="s">
        <v>64</v>
      </c>
      <c r="P76" s="158" t="s">
        <v>65</v>
      </c>
    </row>
    <row r="77" spans="1:245" s="55" customFormat="1" ht="15.75" hidden="1" x14ac:dyDescent="0.25">
      <c r="A77" s="43">
        <f>MAX($A$1:A64)+1</f>
        <v>11</v>
      </c>
      <c r="B77" s="44" t="s">
        <v>142</v>
      </c>
      <c r="C77" s="159"/>
      <c r="D77" s="45"/>
      <c r="E77" s="48"/>
      <c r="F77" s="48"/>
      <c r="G77" s="46"/>
      <c r="H77" s="47"/>
      <c r="I77" s="48"/>
      <c r="J77" s="49"/>
      <c r="K77" s="50"/>
      <c r="L77" s="51"/>
      <c r="M77" s="52"/>
      <c r="N77" s="53"/>
      <c r="O77" s="52"/>
      <c r="P77" s="54"/>
      <c r="Q77" s="23"/>
    </row>
    <row r="78" spans="1:245" s="55" customFormat="1" ht="15" hidden="1" x14ac:dyDescent="0.2">
      <c r="A78" s="56"/>
      <c r="B78" s="57" t="s">
        <v>143</v>
      </c>
      <c r="C78" s="160">
        <v>36556</v>
      </c>
      <c r="D78" s="45">
        <v>505827</v>
      </c>
      <c r="E78" s="48" t="s">
        <v>144</v>
      </c>
      <c r="F78" s="161">
        <v>7167</v>
      </c>
      <c r="G78" s="46">
        <v>21</v>
      </c>
      <c r="H78" s="47">
        <v>41030</v>
      </c>
      <c r="I78" s="48" t="s">
        <v>145</v>
      </c>
      <c r="J78" s="49">
        <v>840000000</v>
      </c>
      <c r="K78" s="50">
        <f>J78/D78</f>
        <v>1660.6468219371445</v>
      </c>
      <c r="L78" s="51">
        <f>27767013/D78</f>
        <v>54.894287968020684</v>
      </c>
      <c r="M78" s="52">
        <f>L78/K78</f>
        <v>3.3055967857142855E-2</v>
      </c>
      <c r="N78" s="53">
        <v>0.95809999999999995</v>
      </c>
      <c r="O78" s="79">
        <f>J78/48766658</f>
        <v>17.224883443930072</v>
      </c>
      <c r="P78" s="58" t="s">
        <v>69</v>
      </c>
      <c r="Q78" s="23"/>
    </row>
    <row r="79" spans="1:245" s="55" customFormat="1" ht="15.75" hidden="1" x14ac:dyDescent="0.25">
      <c r="A79" s="59"/>
      <c r="B79" s="77" t="s">
        <v>146</v>
      </c>
      <c r="C79" s="23"/>
      <c r="D79" s="45"/>
      <c r="E79" s="48" t="s">
        <v>147</v>
      </c>
      <c r="F79" s="161">
        <v>22064</v>
      </c>
      <c r="G79" s="46"/>
      <c r="H79" s="60" t="s">
        <v>71</v>
      </c>
      <c r="I79" s="48" t="s">
        <v>148</v>
      </c>
      <c r="J79" s="61" t="s">
        <v>149</v>
      </c>
      <c r="K79" s="50"/>
      <c r="L79" s="62"/>
      <c r="M79" s="52"/>
      <c r="N79" s="53"/>
      <c r="O79" s="52"/>
      <c r="P79" s="54"/>
      <c r="Q79" s="23"/>
    </row>
    <row r="80" spans="1:245" s="55" customFormat="1" ht="15.75" hidden="1" x14ac:dyDescent="0.25">
      <c r="A80" s="59"/>
      <c r="B80" s="77" t="s">
        <v>134</v>
      </c>
      <c r="C80" s="23"/>
      <c r="D80" s="45"/>
      <c r="E80" s="86">
        <v>1981</v>
      </c>
      <c r="F80" s="48"/>
      <c r="G80" s="46"/>
      <c r="H80" s="65"/>
      <c r="I80" s="48"/>
      <c r="J80" s="61" t="s">
        <v>150</v>
      </c>
      <c r="K80" s="50"/>
      <c r="L80" s="51"/>
      <c r="M80" s="52"/>
      <c r="N80" s="66"/>
      <c r="O80" s="52"/>
      <c r="P80" s="54"/>
      <c r="Q80" s="23"/>
    </row>
    <row r="81" spans="1:16" s="55" customFormat="1" ht="110.25" hidden="1" customHeight="1" x14ac:dyDescent="0.2">
      <c r="A81" s="162"/>
      <c r="B81" s="163" t="s">
        <v>73</v>
      </c>
      <c r="C81" s="288" t="s">
        <v>151</v>
      </c>
      <c r="D81" s="288"/>
      <c r="E81" s="288"/>
      <c r="F81" s="288"/>
      <c r="G81" s="288"/>
      <c r="H81" s="288"/>
      <c r="I81" s="288"/>
      <c r="J81" s="288"/>
      <c r="K81" s="288"/>
      <c r="L81" s="288"/>
      <c r="M81" s="288"/>
      <c r="N81" s="288"/>
      <c r="O81" s="288"/>
      <c r="P81" s="289"/>
    </row>
    <row r="82" spans="1:16" s="55" customFormat="1" ht="75.75" hidden="1" customHeight="1" x14ac:dyDescent="0.2">
      <c r="A82" s="67"/>
      <c r="B82" s="68"/>
      <c r="C82" s="290" t="s">
        <v>152</v>
      </c>
      <c r="D82" s="290"/>
      <c r="E82" s="290"/>
      <c r="F82" s="290"/>
      <c r="G82" s="290"/>
      <c r="H82" s="290"/>
      <c r="I82" s="290"/>
      <c r="J82" s="290"/>
      <c r="K82" s="290"/>
      <c r="L82" s="290"/>
      <c r="M82" s="290"/>
      <c r="N82" s="290"/>
      <c r="O82" s="290"/>
      <c r="P82" s="291"/>
    </row>
    <row r="83" spans="1:16" s="23" customFormat="1" ht="15" hidden="1" x14ac:dyDescent="0.2">
      <c r="G83" s="48"/>
      <c r="H83" s="137"/>
      <c r="I83" s="138"/>
      <c r="K83" s="48"/>
      <c r="M83" s="48"/>
    </row>
    <row r="84" spans="1:16" s="23" customFormat="1" ht="15" hidden="1" x14ac:dyDescent="0.2">
      <c r="G84" s="48"/>
      <c r="H84" s="137"/>
      <c r="I84" s="138"/>
      <c r="K84" s="48"/>
      <c r="M84" s="48"/>
    </row>
    <row r="85" spans="1:16" s="23" customFormat="1" ht="15" hidden="1" x14ac:dyDescent="0.2">
      <c r="G85" s="48"/>
      <c r="H85" s="137"/>
      <c r="I85" s="138"/>
      <c r="K85" s="48"/>
      <c r="M85" s="48"/>
    </row>
    <row r="86" spans="1:16" s="23" customFormat="1" ht="15" hidden="1" x14ac:dyDescent="0.2">
      <c r="G86" s="48"/>
      <c r="H86" s="137"/>
      <c r="I86" s="138"/>
      <c r="K86" s="48"/>
      <c r="M86" s="48"/>
    </row>
    <row r="87" spans="1:16" s="23" customFormat="1" ht="15" hidden="1" x14ac:dyDescent="0.2">
      <c r="G87" s="48"/>
      <c r="H87" s="137"/>
      <c r="I87" s="138"/>
      <c r="K87" s="48"/>
      <c r="M87" s="48"/>
    </row>
    <row r="88" spans="1:16" s="23" customFormat="1" ht="15" hidden="1" x14ac:dyDescent="0.2">
      <c r="G88" s="48"/>
      <c r="H88" s="137"/>
      <c r="I88" s="138"/>
      <c r="K88" s="48"/>
      <c r="M88" s="48"/>
    </row>
    <row r="89" spans="1:16" s="23" customFormat="1" ht="15" hidden="1" x14ac:dyDescent="0.2">
      <c r="G89" s="48"/>
      <c r="H89" s="137"/>
      <c r="I89" s="138"/>
      <c r="K89" s="48"/>
      <c r="M89" s="48"/>
    </row>
    <row r="90" spans="1:16" s="23" customFormat="1" ht="15" hidden="1" x14ac:dyDescent="0.2">
      <c r="G90" s="48"/>
      <c r="H90" s="137"/>
      <c r="I90" s="138"/>
      <c r="K90" s="48"/>
      <c r="M90" s="48"/>
    </row>
    <row r="91" spans="1:16" s="23" customFormat="1" ht="15" hidden="1" x14ac:dyDescent="0.2">
      <c r="G91" s="48"/>
      <c r="H91" s="137"/>
      <c r="I91" s="138"/>
      <c r="K91" s="48"/>
      <c r="M91" s="48"/>
    </row>
    <row r="92" spans="1:16" s="23" customFormat="1" ht="15" hidden="1" x14ac:dyDescent="0.2">
      <c r="G92" s="48"/>
      <c r="H92" s="137"/>
      <c r="I92" s="138"/>
      <c r="K92" s="48"/>
      <c r="M92" s="48"/>
    </row>
    <row r="93" spans="1:16" s="23" customFormat="1" ht="15" hidden="1" x14ac:dyDescent="0.2">
      <c r="G93" s="48"/>
      <c r="H93" s="137"/>
      <c r="I93" s="138"/>
      <c r="K93" s="48"/>
      <c r="M93" s="48"/>
    </row>
    <row r="94" spans="1:16" s="23" customFormat="1" ht="15" hidden="1" x14ac:dyDescent="0.2">
      <c r="G94" s="48"/>
      <c r="H94" s="137"/>
      <c r="I94" s="138"/>
      <c r="K94" s="48"/>
      <c r="M94" s="48"/>
    </row>
    <row r="95" spans="1:16" s="23" customFormat="1" ht="15" x14ac:dyDescent="0.2">
      <c r="G95" s="48"/>
      <c r="H95" s="137"/>
      <c r="I95" s="138"/>
      <c r="K95" s="48"/>
      <c r="M95" s="48"/>
    </row>
    <row r="96" spans="1:16" s="23" customFormat="1" ht="15" x14ac:dyDescent="0.2">
      <c r="G96" s="48"/>
      <c r="H96" s="137"/>
      <c r="I96" s="138"/>
      <c r="K96" s="48"/>
      <c r="M96" s="48"/>
    </row>
    <row r="97" spans="7:13" s="23" customFormat="1" ht="15" x14ac:dyDescent="0.2">
      <c r="G97" s="48"/>
      <c r="H97" s="137"/>
      <c r="I97" s="138"/>
      <c r="K97" s="48"/>
      <c r="M97" s="48"/>
    </row>
    <row r="98" spans="7:13" s="23" customFormat="1" ht="15" x14ac:dyDescent="0.2">
      <c r="G98" s="48"/>
      <c r="H98" s="137"/>
      <c r="I98" s="138"/>
      <c r="K98" s="48"/>
      <c r="M98" s="48"/>
    </row>
    <row r="99" spans="7:13" s="23" customFormat="1" ht="15" x14ac:dyDescent="0.2">
      <c r="G99" s="48"/>
      <c r="H99" s="137"/>
      <c r="I99" s="138"/>
      <c r="K99" s="48"/>
      <c r="M99" s="48"/>
    </row>
    <row r="100" spans="7:13" s="23" customFormat="1" ht="15" x14ac:dyDescent="0.2">
      <c r="G100" s="48"/>
      <c r="H100" s="137"/>
      <c r="I100" s="138"/>
      <c r="K100" s="48"/>
      <c r="M100" s="48"/>
    </row>
    <row r="101" spans="7:13" s="23" customFormat="1" ht="15" x14ac:dyDescent="0.2">
      <c r="G101" s="48"/>
      <c r="H101" s="137"/>
      <c r="I101" s="138"/>
      <c r="K101" s="48"/>
      <c r="M101" s="48"/>
    </row>
    <row r="102" spans="7:13" s="23" customFormat="1" ht="15" x14ac:dyDescent="0.2">
      <c r="G102" s="48"/>
      <c r="H102" s="137"/>
      <c r="I102" s="138"/>
      <c r="K102" s="48"/>
      <c r="M102" s="48"/>
    </row>
    <row r="103" spans="7:13" s="23" customFormat="1" ht="15" x14ac:dyDescent="0.2">
      <c r="G103" s="48"/>
      <c r="H103" s="137"/>
      <c r="I103" s="138"/>
      <c r="K103" s="48"/>
      <c r="M103" s="48"/>
    </row>
    <row r="104" spans="7:13" s="23" customFormat="1" ht="15" x14ac:dyDescent="0.2">
      <c r="G104" s="48"/>
      <c r="H104" s="137"/>
      <c r="I104" s="138"/>
      <c r="K104" s="48"/>
      <c r="M104" s="48"/>
    </row>
    <row r="105" spans="7:13" s="23" customFormat="1" ht="15" x14ac:dyDescent="0.2">
      <c r="G105" s="48"/>
      <c r="H105" s="137"/>
      <c r="I105" s="138"/>
      <c r="K105" s="48"/>
      <c r="M105" s="48"/>
    </row>
    <row r="106" spans="7:13" s="23" customFormat="1" ht="15" x14ac:dyDescent="0.2">
      <c r="G106" s="48"/>
      <c r="H106" s="137"/>
      <c r="I106" s="138"/>
      <c r="K106" s="48"/>
      <c r="M106" s="48"/>
    </row>
    <row r="107" spans="7:13" s="23" customFormat="1" ht="15" x14ac:dyDescent="0.2">
      <c r="G107" s="48"/>
      <c r="H107" s="137"/>
      <c r="I107" s="138"/>
      <c r="K107" s="48"/>
      <c r="M107" s="48"/>
    </row>
    <row r="108" spans="7:13" s="23" customFormat="1" ht="15" x14ac:dyDescent="0.2">
      <c r="G108" s="48"/>
      <c r="H108" s="137"/>
      <c r="I108" s="138"/>
      <c r="K108" s="48"/>
      <c r="M108" s="48"/>
    </row>
    <row r="109" spans="7:13" s="23" customFormat="1" ht="15" x14ac:dyDescent="0.2">
      <c r="G109" s="48"/>
      <c r="H109" s="137"/>
      <c r="I109" s="138"/>
      <c r="K109" s="48"/>
      <c r="M109" s="48"/>
    </row>
    <row r="110" spans="7:13" s="23" customFormat="1" ht="15" x14ac:dyDescent="0.2">
      <c r="G110" s="48"/>
      <c r="H110" s="137"/>
      <c r="I110" s="138"/>
      <c r="K110" s="48"/>
      <c r="M110" s="48"/>
    </row>
    <row r="111" spans="7:13" s="23" customFormat="1" ht="15" x14ac:dyDescent="0.2">
      <c r="G111" s="48"/>
      <c r="H111" s="137"/>
      <c r="I111" s="138"/>
      <c r="K111" s="48"/>
      <c r="M111" s="48"/>
    </row>
    <row r="112" spans="7:13" s="23" customFormat="1" ht="15" x14ac:dyDescent="0.2">
      <c r="G112" s="48"/>
      <c r="H112" s="137"/>
      <c r="I112" s="138"/>
      <c r="K112" s="48"/>
      <c r="M112" s="48"/>
    </row>
    <row r="113" spans="7:13" s="23" customFormat="1" ht="15" x14ac:dyDescent="0.2">
      <c r="G113" s="48"/>
      <c r="H113" s="137"/>
      <c r="I113" s="138"/>
      <c r="K113" s="48"/>
      <c r="M113" s="48"/>
    </row>
    <row r="114" spans="7:13" s="23" customFormat="1" ht="15" x14ac:dyDescent="0.2">
      <c r="G114" s="48"/>
      <c r="H114" s="137"/>
      <c r="I114" s="138"/>
      <c r="K114" s="48"/>
      <c r="M114" s="48"/>
    </row>
    <row r="115" spans="7:13" s="23" customFormat="1" ht="15" x14ac:dyDescent="0.2">
      <c r="G115" s="48"/>
      <c r="H115" s="137"/>
      <c r="I115" s="138"/>
      <c r="K115" s="48"/>
      <c r="M115" s="48"/>
    </row>
    <row r="116" spans="7:13" s="23" customFormat="1" ht="15" x14ac:dyDescent="0.2">
      <c r="G116" s="48"/>
      <c r="H116" s="137"/>
      <c r="I116" s="138"/>
      <c r="K116" s="48"/>
      <c r="M116" s="48"/>
    </row>
    <row r="117" spans="7:13" s="23" customFormat="1" ht="15" x14ac:dyDescent="0.2">
      <c r="G117" s="48"/>
      <c r="H117" s="137"/>
      <c r="I117" s="138"/>
      <c r="K117" s="48"/>
      <c r="M117" s="48"/>
    </row>
    <row r="118" spans="7:13" s="23" customFormat="1" ht="15" x14ac:dyDescent="0.2">
      <c r="G118" s="48"/>
      <c r="H118" s="137"/>
      <c r="I118" s="138"/>
      <c r="K118" s="48"/>
      <c r="M118" s="48"/>
    </row>
    <row r="119" spans="7:13" s="23" customFormat="1" ht="15" x14ac:dyDescent="0.2">
      <c r="G119" s="48"/>
      <c r="H119" s="137"/>
      <c r="I119" s="138"/>
      <c r="K119" s="48"/>
      <c r="M119" s="48"/>
    </row>
    <row r="120" spans="7:13" s="23" customFormat="1" ht="15" x14ac:dyDescent="0.2">
      <c r="G120" s="48"/>
      <c r="H120" s="137"/>
      <c r="I120" s="138"/>
      <c r="K120" s="48"/>
      <c r="M120" s="48"/>
    </row>
    <row r="121" spans="7:13" s="23" customFormat="1" ht="15" x14ac:dyDescent="0.2">
      <c r="G121" s="48"/>
      <c r="H121" s="137"/>
      <c r="I121" s="138"/>
      <c r="K121" s="48"/>
      <c r="M121" s="48"/>
    </row>
    <row r="122" spans="7:13" s="23" customFormat="1" ht="15" x14ac:dyDescent="0.2">
      <c r="G122" s="48"/>
      <c r="H122" s="137"/>
      <c r="I122" s="138"/>
      <c r="K122" s="48"/>
      <c r="M122" s="48"/>
    </row>
    <row r="123" spans="7:13" s="23" customFormat="1" ht="15" x14ac:dyDescent="0.2">
      <c r="G123" s="48"/>
      <c r="H123" s="137"/>
      <c r="I123" s="138"/>
      <c r="K123" s="48"/>
      <c r="M123" s="48"/>
    </row>
    <row r="124" spans="7:13" s="23" customFormat="1" ht="15" x14ac:dyDescent="0.2">
      <c r="G124" s="48"/>
      <c r="H124" s="137"/>
      <c r="I124" s="138"/>
      <c r="K124" s="48"/>
      <c r="M124" s="48"/>
    </row>
    <row r="125" spans="7:13" s="23" customFormat="1" ht="15" x14ac:dyDescent="0.2">
      <c r="G125" s="48"/>
      <c r="H125" s="137"/>
      <c r="I125" s="138"/>
      <c r="K125" s="48"/>
      <c r="M125" s="48"/>
    </row>
    <row r="126" spans="7:13" s="23" customFormat="1" ht="15" x14ac:dyDescent="0.2">
      <c r="G126" s="48"/>
      <c r="H126" s="137"/>
      <c r="I126" s="138"/>
      <c r="K126" s="48"/>
      <c r="M126" s="48"/>
    </row>
    <row r="127" spans="7:13" s="23" customFormat="1" ht="15" x14ac:dyDescent="0.2">
      <c r="G127" s="48"/>
      <c r="H127" s="137"/>
      <c r="I127" s="138"/>
      <c r="K127" s="48"/>
      <c r="M127" s="48"/>
    </row>
    <row r="128" spans="7:13" s="23" customFormat="1" ht="15" x14ac:dyDescent="0.2">
      <c r="G128" s="48"/>
      <c r="H128" s="137"/>
      <c r="I128" s="138"/>
      <c r="K128" s="48"/>
      <c r="M128" s="48"/>
    </row>
    <row r="129" spans="7:13" s="23" customFormat="1" ht="15" x14ac:dyDescent="0.2">
      <c r="G129" s="48"/>
      <c r="H129" s="137"/>
      <c r="I129" s="138"/>
      <c r="K129" s="48"/>
      <c r="M129" s="48"/>
    </row>
    <row r="130" spans="7:13" s="23" customFormat="1" ht="15" x14ac:dyDescent="0.2">
      <c r="G130" s="48"/>
      <c r="H130" s="137"/>
      <c r="I130" s="138"/>
      <c r="K130" s="48"/>
      <c r="M130" s="48"/>
    </row>
    <row r="131" spans="7:13" s="23" customFormat="1" ht="15" x14ac:dyDescent="0.2">
      <c r="G131" s="48"/>
      <c r="H131" s="137"/>
      <c r="I131" s="138"/>
      <c r="K131" s="48"/>
      <c r="M131" s="48"/>
    </row>
    <row r="132" spans="7:13" s="23" customFormat="1" ht="15" x14ac:dyDescent="0.2">
      <c r="G132" s="48"/>
      <c r="H132" s="137"/>
      <c r="I132" s="138"/>
      <c r="K132" s="48"/>
      <c r="M132" s="48"/>
    </row>
    <row r="133" spans="7:13" s="23" customFormat="1" ht="15" x14ac:dyDescent="0.2">
      <c r="G133" s="48"/>
      <c r="H133" s="137"/>
      <c r="I133" s="138"/>
      <c r="K133" s="48"/>
      <c r="M133" s="48"/>
    </row>
    <row r="134" spans="7:13" s="23" customFormat="1" ht="15" x14ac:dyDescent="0.2">
      <c r="G134" s="48"/>
      <c r="H134" s="137"/>
      <c r="I134" s="138"/>
      <c r="K134" s="48"/>
      <c r="M134" s="48"/>
    </row>
    <row r="135" spans="7:13" s="23" customFormat="1" ht="15" x14ac:dyDescent="0.2">
      <c r="G135" s="48"/>
      <c r="H135" s="137"/>
      <c r="I135" s="138"/>
      <c r="K135" s="48"/>
      <c r="M135" s="48"/>
    </row>
    <row r="136" spans="7:13" s="23" customFormat="1" ht="15" x14ac:dyDescent="0.2">
      <c r="G136" s="48"/>
      <c r="H136" s="137"/>
      <c r="I136" s="138"/>
      <c r="K136" s="48"/>
      <c r="M136" s="48"/>
    </row>
    <row r="137" spans="7:13" s="23" customFormat="1" ht="15" x14ac:dyDescent="0.2">
      <c r="G137" s="48"/>
      <c r="H137" s="137"/>
      <c r="I137" s="138"/>
      <c r="K137" s="48"/>
      <c r="M137" s="48"/>
    </row>
    <row r="138" spans="7:13" s="23" customFormat="1" ht="15" x14ac:dyDescent="0.2">
      <c r="G138" s="48"/>
      <c r="H138" s="137"/>
      <c r="I138" s="138"/>
      <c r="K138" s="48"/>
      <c r="M138" s="48"/>
    </row>
    <row r="139" spans="7:13" s="23" customFormat="1" ht="15" x14ac:dyDescent="0.2">
      <c r="G139" s="48"/>
      <c r="H139" s="137"/>
      <c r="I139" s="138"/>
      <c r="K139" s="48"/>
      <c r="M139" s="48"/>
    </row>
    <row r="140" spans="7:13" s="23" customFormat="1" ht="15" x14ac:dyDescent="0.2">
      <c r="G140" s="48"/>
      <c r="H140" s="137"/>
      <c r="I140" s="138"/>
      <c r="K140" s="48"/>
      <c r="M140" s="48"/>
    </row>
    <row r="141" spans="7:13" s="23" customFormat="1" ht="15" x14ac:dyDescent="0.2">
      <c r="G141" s="48"/>
      <c r="H141" s="137"/>
      <c r="I141" s="138"/>
      <c r="K141" s="48"/>
      <c r="M141" s="48"/>
    </row>
    <row r="142" spans="7:13" s="23" customFormat="1" ht="15" x14ac:dyDescent="0.2">
      <c r="G142" s="48"/>
      <c r="H142" s="137"/>
      <c r="I142" s="138"/>
      <c r="K142" s="48"/>
      <c r="M142" s="48"/>
    </row>
    <row r="143" spans="7:13" s="23" customFormat="1" ht="15" x14ac:dyDescent="0.2">
      <c r="G143" s="48"/>
      <c r="H143" s="137"/>
      <c r="I143" s="138"/>
      <c r="K143" s="48"/>
      <c r="M143" s="48"/>
    </row>
    <row r="144" spans="7:13" s="23" customFormat="1" ht="15" x14ac:dyDescent="0.2">
      <c r="G144" s="48"/>
      <c r="H144" s="137"/>
      <c r="I144" s="138"/>
      <c r="K144" s="48"/>
      <c r="M144" s="48"/>
    </row>
    <row r="145" spans="7:13" s="23" customFormat="1" ht="15" x14ac:dyDescent="0.2">
      <c r="G145" s="48"/>
      <c r="H145" s="137"/>
      <c r="I145" s="138"/>
      <c r="K145" s="48"/>
      <c r="M145" s="48"/>
    </row>
    <row r="146" spans="7:13" s="23" customFormat="1" ht="15" x14ac:dyDescent="0.2">
      <c r="G146" s="48"/>
      <c r="H146" s="137"/>
      <c r="I146" s="138"/>
      <c r="K146" s="48"/>
      <c r="M146" s="48"/>
    </row>
    <row r="147" spans="7:13" s="23" customFormat="1" ht="15" x14ac:dyDescent="0.2">
      <c r="G147" s="48"/>
      <c r="H147" s="137"/>
      <c r="I147" s="138"/>
      <c r="K147" s="48"/>
      <c r="M147" s="48"/>
    </row>
    <row r="148" spans="7:13" s="23" customFormat="1" ht="15" x14ac:dyDescent="0.2">
      <c r="G148" s="48"/>
      <c r="H148" s="137"/>
      <c r="I148" s="138"/>
      <c r="K148" s="48"/>
      <c r="M148" s="48"/>
    </row>
    <row r="149" spans="7:13" s="23" customFormat="1" ht="15" x14ac:dyDescent="0.2">
      <c r="G149" s="48"/>
      <c r="H149" s="137"/>
      <c r="I149" s="138"/>
      <c r="K149" s="48"/>
      <c r="M149" s="48"/>
    </row>
    <row r="150" spans="7:13" s="23" customFormat="1" ht="15" x14ac:dyDescent="0.2">
      <c r="G150" s="48"/>
      <c r="H150" s="137"/>
      <c r="I150" s="138"/>
      <c r="K150" s="48"/>
      <c r="M150" s="48"/>
    </row>
    <row r="151" spans="7:13" s="23" customFormat="1" ht="15" x14ac:dyDescent="0.2">
      <c r="G151" s="48"/>
      <c r="H151" s="137"/>
      <c r="I151" s="138"/>
      <c r="K151" s="48"/>
      <c r="M151" s="48"/>
    </row>
    <row r="152" spans="7:13" s="23" customFormat="1" ht="15" x14ac:dyDescent="0.2">
      <c r="G152" s="48"/>
      <c r="H152" s="137"/>
      <c r="I152" s="138"/>
      <c r="K152" s="48"/>
      <c r="M152" s="48"/>
    </row>
    <row r="153" spans="7:13" s="23" customFormat="1" ht="15" x14ac:dyDescent="0.2">
      <c r="G153" s="48"/>
      <c r="H153" s="137"/>
      <c r="I153" s="138"/>
      <c r="K153" s="48"/>
      <c r="M153" s="48"/>
    </row>
    <row r="154" spans="7:13" s="23" customFormat="1" ht="15" x14ac:dyDescent="0.2">
      <c r="G154" s="48"/>
      <c r="H154" s="137"/>
      <c r="I154" s="138"/>
      <c r="K154" s="48"/>
      <c r="M154" s="48"/>
    </row>
    <row r="155" spans="7:13" s="23" customFormat="1" ht="15" x14ac:dyDescent="0.2">
      <c r="G155" s="48"/>
      <c r="H155" s="137"/>
      <c r="I155" s="138"/>
      <c r="K155" s="48"/>
      <c r="M155" s="48"/>
    </row>
    <row r="156" spans="7:13" s="23" customFormat="1" ht="15" x14ac:dyDescent="0.2">
      <c r="G156" s="48"/>
      <c r="H156" s="137"/>
      <c r="I156" s="138"/>
      <c r="K156" s="48"/>
      <c r="M156" s="48"/>
    </row>
    <row r="157" spans="7:13" s="23" customFormat="1" ht="15" x14ac:dyDescent="0.2">
      <c r="G157" s="48"/>
      <c r="H157" s="137"/>
      <c r="I157" s="138"/>
      <c r="K157" s="48"/>
      <c r="M157" s="48"/>
    </row>
    <row r="158" spans="7:13" s="23" customFormat="1" ht="15" x14ac:dyDescent="0.2">
      <c r="G158" s="48"/>
      <c r="H158" s="137"/>
      <c r="I158" s="138"/>
      <c r="K158" s="48"/>
      <c r="M158" s="48"/>
    </row>
    <row r="159" spans="7:13" s="23" customFormat="1" ht="15" x14ac:dyDescent="0.2">
      <c r="G159" s="48"/>
      <c r="H159" s="137"/>
      <c r="I159" s="138"/>
      <c r="K159" s="48"/>
      <c r="M159" s="48"/>
    </row>
    <row r="160" spans="7:13" s="23" customFormat="1" ht="15" x14ac:dyDescent="0.2">
      <c r="G160" s="48"/>
      <c r="H160" s="137"/>
      <c r="I160" s="138"/>
      <c r="K160" s="48"/>
      <c r="M160" s="48"/>
    </row>
    <row r="161" spans="7:13" s="23" customFormat="1" ht="15" x14ac:dyDescent="0.2">
      <c r="G161" s="48"/>
      <c r="H161" s="137"/>
      <c r="I161" s="138"/>
      <c r="K161" s="48"/>
      <c r="M161" s="48"/>
    </row>
    <row r="162" spans="7:13" s="23" customFormat="1" ht="15" x14ac:dyDescent="0.2">
      <c r="G162" s="48"/>
      <c r="H162" s="137"/>
      <c r="I162" s="138"/>
      <c r="K162" s="48"/>
      <c r="M162" s="48"/>
    </row>
    <row r="163" spans="7:13" s="23" customFormat="1" ht="15" x14ac:dyDescent="0.2">
      <c r="G163" s="48"/>
      <c r="H163" s="137"/>
      <c r="I163" s="138"/>
      <c r="K163" s="48"/>
      <c r="M163" s="48"/>
    </row>
    <row r="164" spans="7:13" s="23" customFormat="1" ht="15" x14ac:dyDescent="0.2">
      <c r="G164" s="48"/>
      <c r="H164" s="137"/>
      <c r="I164" s="138"/>
      <c r="K164" s="48"/>
      <c r="M164" s="48"/>
    </row>
    <row r="165" spans="7:13" s="23" customFormat="1" ht="15" x14ac:dyDescent="0.2">
      <c r="G165" s="48"/>
      <c r="H165" s="137"/>
      <c r="I165" s="138"/>
      <c r="K165" s="48"/>
      <c r="M165" s="48"/>
    </row>
    <row r="166" spans="7:13" s="23" customFormat="1" ht="15" x14ac:dyDescent="0.2">
      <c r="G166" s="48"/>
      <c r="H166" s="137"/>
      <c r="I166" s="138"/>
      <c r="K166" s="48"/>
      <c r="M166" s="48"/>
    </row>
    <row r="167" spans="7:13" s="23" customFormat="1" ht="15" x14ac:dyDescent="0.2">
      <c r="G167" s="48"/>
      <c r="H167" s="137"/>
      <c r="I167" s="138"/>
      <c r="K167" s="48"/>
      <c r="M167" s="48"/>
    </row>
    <row r="168" spans="7:13" s="23" customFormat="1" ht="15" x14ac:dyDescent="0.2">
      <c r="G168" s="48"/>
      <c r="H168" s="137"/>
      <c r="I168" s="138"/>
      <c r="K168" s="48"/>
      <c r="M168" s="48"/>
    </row>
    <row r="169" spans="7:13" s="23" customFormat="1" ht="15" x14ac:dyDescent="0.2">
      <c r="G169" s="48"/>
      <c r="H169" s="137"/>
      <c r="I169" s="138"/>
      <c r="K169" s="48"/>
      <c r="M169" s="48"/>
    </row>
    <row r="170" spans="7:13" s="23" customFormat="1" ht="15" x14ac:dyDescent="0.2">
      <c r="G170" s="48"/>
      <c r="H170" s="137"/>
      <c r="I170" s="138"/>
      <c r="K170" s="48"/>
      <c r="M170" s="48"/>
    </row>
    <row r="171" spans="7:13" s="23" customFormat="1" ht="15" x14ac:dyDescent="0.2">
      <c r="G171" s="48"/>
      <c r="H171" s="137"/>
      <c r="I171" s="138"/>
      <c r="K171" s="48"/>
      <c r="M171" s="48"/>
    </row>
    <row r="172" spans="7:13" s="23" customFormat="1" ht="15" x14ac:dyDescent="0.2">
      <c r="G172" s="48"/>
      <c r="H172" s="137"/>
      <c r="I172" s="138"/>
      <c r="K172" s="48"/>
      <c r="M172" s="48"/>
    </row>
    <row r="173" spans="7:13" s="23" customFormat="1" ht="15" x14ac:dyDescent="0.2">
      <c r="G173" s="48"/>
      <c r="H173" s="137"/>
      <c r="I173" s="138"/>
      <c r="K173" s="48"/>
      <c r="M173" s="48"/>
    </row>
    <row r="174" spans="7:13" s="23" customFormat="1" ht="15" x14ac:dyDescent="0.2">
      <c r="G174" s="48"/>
      <c r="H174" s="137"/>
      <c r="I174" s="138"/>
      <c r="K174" s="48"/>
      <c r="M174" s="48"/>
    </row>
    <row r="175" spans="7:13" s="23" customFormat="1" ht="15" x14ac:dyDescent="0.2">
      <c r="G175" s="48"/>
      <c r="H175" s="137"/>
      <c r="I175" s="138"/>
      <c r="K175" s="48"/>
      <c r="M175" s="48"/>
    </row>
    <row r="176" spans="7:13" s="23" customFormat="1" ht="15" x14ac:dyDescent="0.2">
      <c r="G176" s="48"/>
      <c r="H176" s="137"/>
      <c r="I176" s="138"/>
      <c r="K176" s="48"/>
      <c r="M176" s="48"/>
    </row>
    <row r="177" spans="7:13" s="23" customFormat="1" ht="15" x14ac:dyDescent="0.2">
      <c r="G177" s="48"/>
      <c r="H177" s="137"/>
      <c r="I177" s="138"/>
      <c r="K177" s="48"/>
      <c r="M177" s="48"/>
    </row>
    <row r="178" spans="7:13" s="23" customFormat="1" ht="15" x14ac:dyDescent="0.2">
      <c r="G178" s="48"/>
      <c r="H178" s="137"/>
      <c r="I178" s="138"/>
      <c r="K178" s="48"/>
      <c r="M178" s="48"/>
    </row>
    <row r="179" spans="7:13" s="23" customFormat="1" ht="15" x14ac:dyDescent="0.2">
      <c r="G179" s="48"/>
      <c r="H179" s="137"/>
      <c r="I179" s="138"/>
      <c r="K179" s="48"/>
      <c r="M179" s="48"/>
    </row>
    <row r="180" spans="7:13" s="23" customFormat="1" ht="15" x14ac:dyDescent="0.2">
      <c r="G180" s="48"/>
      <c r="H180" s="137"/>
      <c r="I180" s="138"/>
      <c r="K180" s="48"/>
      <c r="M180" s="48"/>
    </row>
    <row r="181" spans="7:13" s="23" customFormat="1" ht="15" x14ac:dyDescent="0.2">
      <c r="G181" s="48"/>
      <c r="H181" s="137"/>
      <c r="I181" s="138"/>
      <c r="K181" s="48"/>
      <c r="M181" s="48"/>
    </row>
    <row r="182" spans="7:13" s="23" customFormat="1" ht="15" x14ac:dyDescent="0.2">
      <c r="G182" s="48"/>
      <c r="H182" s="137"/>
      <c r="I182" s="138"/>
      <c r="K182" s="48"/>
      <c r="M182" s="48"/>
    </row>
    <row r="183" spans="7:13" s="23" customFormat="1" ht="15" x14ac:dyDescent="0.2">
      <c r="G183" s="48"/>
      <c r="H183" s="137"/>
      <c r="I183" s="138"/>
      <c r="K183" s="48"/>
      <c r="M183" s="48"/>
    </row>
    <row r="184" spans="7:13" s="23" customFormat="1" ht="15" x14ac:dyDescent="0.2">
      <c r="G184" s="48"/>
      <c r="H184" s="137"/>
      <c r="I184" s="138"/>
      <c r="K184" s="48"/>
      <c r="M184" s="48"/>
    </row>
    <row r="185" spans="7:13" s="23" customFormat="1" ht="15" x14ac:dyDescent="0.2">
      <c r="G185" s="48"/>
      <c r="H185" s="137"/>
      <c r="I185" s="138"/>
      <c r="K185" s="48"/>
      <c r="M185" s="48"/>
    </row>
    <row r="186" spans="7:13" s="23" customFormat="1" ht="15" x14ac:dyDescent="0.2">
      <c r="G186" s="48"/>
      <c r="H186" s="137"/>
      <c r="I186" s="138"/>
      <c r="K186" s="48"/>
      <c r="M186" s="48"/>
    </row>
    <row r="187" spans="7:13" s="23" customFormat="1" ht="15" x14ac:dyDescent="0.2">
      <c r="G187" s="48"/>
      <c r="H187" s="137"/>
      <c r="I187" s="138"/>
      <c r="K187" s="48"/>
      <c r="M187" s="48"/>
    </row>
    <row r="188" spans="7:13" s="23" customFormat="1" ht="15" x14ac:dyDescent="0.2">
      <c r="G188" s="48"/>
      <c r="H188" s="137"/>
      <c r="I188" s="138"/>
      <c r="K188" s="48"/>
      <c r="M188" s="48"/>
    </row>
    <row r="189" spans="7:13" s="23" customFormat="1" ht="15" x14ac:dyDescent="0.2">
      <c r="G189" s="48"/>
      <c r="H189" s="137"/>
      <c r="I189" s="138"/>
      <c r="K189" s="48"/>
      <c r="M189" s="48"/>
    </row>
    <row r="190" spans="7:13" s="23" customFormat="1" ht="15" x14ac:dyDescent="0.2">
      <c r="G190" s="48"/>
      <c r="H190" s="137"/>
      <c r="I190" s="138"/>
      <c r="K190" s="48"/>
      <c r="M190" s="48"/>
    </row>
    <row r="191" spans="7:13" s="23" customFormat="1" ht="15" x14ac:dyDescent="0.2">
      <c r="G191" s="48"/>
      <c r="H191" s="137"/>
      <c r="I191" s="138"/>
      <c r="K191" s="48"/>
      <c r="M191" s="48"/>
    </row>
    <row r="192" spans="7:13" s="23" customFormat="1" ht="15" x14ac:dyDescent="0.2">
      <c r="G192" s="48"/>
      <c r="H192" s="137"/>
      <c r="I192" s="138"/>
      <c r="K192" s="48"/>
      <c r="M192" s="48"/>
    </row>
    <row r="193" spans="7:13" s="23" customFormat="1" ht="15" x14ac:dyDescent="0.2">
      <c r="G193" s="48"/>
      <c r="H193" s="137"/>
      <c r="I193" s="138"/>
      <c r="K193" s="48"/>
      <c r="M193" s="48"/>
    </row>
    <row r="194" spans="7:13" s="23" customFormat="1" ht="15" x14ac:dyDescent="0.2">
      <c r="G194" s="48"/>
      <c r="H194" s="137"/>
      <c r="I194" s="138"/>
      <c r="K194" s="48"/>
      <c r="M194" s="48"/>
    </row>
    <row r="195" spans="7:13" s="23" customFormat="1" ht="15" x14ac:dyDescent="0.2">
      <c r="G195" s="48"/>
      <c r="H195" s="137"/>
      <c r="I195" s="138"/>
      <c r="K195" s="48"/>
      <c r="M195" s="48"/>
    </row>
    <row r="196" spans="7:13" s="23" customFormat="1" ht="15" x14ac:dyDescent="0.2">
      <c r="G196" s="48"/>
      <c r="H196" s="137"/>
      <c r="I196" s="138"/>
      <c r="K196" s="48"/>
      <c r="M196" s="48"/>
    </row>
    <row r="197" spans="7:13" s="23" customFormat="1" ht="15" x14ac:dyDescent="0.2">
      <c r="G197" s="48"/>
      <c r="H197" s="137"/>
      <c r="I197" s="138"/>
      <c r="K197" s="48"/>
      <c r="M197" s="48"/>
    </row>
    <row r="198" spans="7:13" s="23" customFormat="1" ht="15" x14ac:dyDescent="0.2">
      <c r="G198" s="48"/>
      <c r="H198" s="137"/>
      <c r="I198" s="138"/>
      <c r="K198" s="48"/>
      <c r="M198" s="48"/>
    </row>
    <row r="199" spans="7:13" s="23" customFormat="1" ht="15" x14ac:dyDescent="0.2">
      <c r="G199" s="48"/>
      <c r="H199" s="137"/>
      <c r="I199" s="138"/>
      <c r="K199" s="48"/>
      <c r="M199" s="48"/>
    </row>
    <row r="200" spans="7:13" s="23" customFormat="1" ht="15" x14ac:dyDescent="0.2">
      <c r="G200" s="48"/>
      <c r="H200" s="137"/>
      <c r="I200" s="138"/>
      <c r="K200" s="48"/>
      <c r="M200" s="48"/>
    </row>
    <row r="201" spans="7:13" s="23" customFormat="1" ht="15" x14ac:dyDescent="0.2">
      <c r="G201" s="48"/>
      <c r="H201" s="137"/>
      <c r="I201" s="138"/>
      <c r="K201" s="48"/>
      <c r="M201" s="48"/>
    </row>
    <row r="202" spans="7:13" s="23" customFormat="1" ht="15" x14ac:dyDescent="0.2">
      <c r="G202" s="48"/>
      <c r="H202" s="137"/>
      <c r="I202" s="138"/>
      <c r="K202" s="48"/>
      <c r="M202" s="48"/>
    </row>
    <row r="203" spans="7:13" s="23" customFormat="1" ht="15" x14ac:dyDescent="0.2">
      <c r="G203" s="48"/>
      <c r="H203" s="137"/>
      <c r="I203" s="138"/>
      <c r="K203" s="48"/>
      <c r="M203" s="48"/>
    </row>
    <row r="204" spans="7:13" s="23" customFormat="1" ht="15" x14ac:dyDescent="0.2">
      <c r="G204" s="48"/>
      <c r="H204" s="137"/>
      <c r="I204" s="138"/>
      <c r="K204" s="48"/>
      <c r="M204" s="48"/>
    </row>
    <row r="205" spans="7:13" s="23" customFormat="1" ht="15" x14ac:dyDescent="0.2">
      <c r="G205" s="48"/>
      <c r="H205" s="137"/>
      <c r="I205" s="138"/>
      <c r="K205" s="48"/>
      <c r="M205" s="48"/>
    </row>
    <row r="206" spans="7:13" s="23" customFormat="1" ht="15" x14ac:dyDescent="0.2">
      <c r="G206" s="48"/>
      <c r="H206" s="137"/>
      <c r="I206" s="138"/>
      <c r="K206" s="48"/>
      <c r="M206" s="48"/>
    </row>
    <row r="207" spans="7:13" s="23" customFormat="1" ht="15" x14ac:dyDescent="0.2">
      <c r="G207" s="48"/>
      <c r="H207" s="137"/>
      <c r="I207" s="138"/>
      <c r="K207" s="48"/>
      <c r="M207" s="48"/>
    </row>
    <row r="208" spans="7:13" s="23" customFormat="1" ht="15" x14ac:dyDescent="0.2">
      <c r="G208" s="48"/>
      <c r="H208" s="137"/>
      <c r="I208" s="138"/>
      <c r="K208" s="48"/>
      <c r="M208" s="48"/>
    </row>
    <row r="209" spans="7:13" s="23" customFormat="1" ht="15" x14ac:dyDescent="0.2">
      <c r="G209" s="48"/>
      <c r="H209" s="137"/>
      <c r="I209" s="138"/>
      <c r="K209" s="48"/>
      <c r="M209" s="48"/>
    </row>
    <row r="210" spans="7:13" s="23" customFormat="1" ht="15" x14ac:dyDescent="0.2">
      <c r="G210" s="48"/>
      <c r="H210" s="137"/>
      <c r="I210" s="138"/>
      <c r="K210" s="48"/>
      <c r="M210" s="48"/>
    </row>
    <row r="211" spans="7:13" s="23" customFormat="1" ht="15" x14ac:dyDescent="0.2">
      <c r="G211" s="48"/>
      <c r="H211" s="137"/>
      <c r="I211" s="138"/>
      <c r="K211" s="48"/>
      <c r="M211" s="48"/>
    </row>
    <row r="212" spans="7:13" s="23" customFormat="1" ht="15" x14ac:dyDescent="0.2">
      <c r="G212" s="48"/>
      <c r="H212" s="137"/>
      <c r="I212" s="138"/>
      <c r="K212" s="48"/>
      <c r="M212" s="48"/>
    </row>
    <row r="213" spans="7:13" s="23" customFormat="1" ht="15" x14ac:dyDescent="0.2">
      <c r="G213" s="48"/>
      <c r="H213" s="137"/>
      <c r="I213" s="138"/>
      <c r="K213" s="48"/>
      <c r="M213" s="48"/>
    </row>
    <row r="214" spans="7:13" s="23" customFormat="1" ht="15" x14ac:dyDescent="0.2">
      <c r="G214" s="48"/>
      <c r="H214" s="137"/>
      <c r="I214" s="138"/>
      <c r="K214" s="48"/>
      <c r="M214" s="48"/>
    </row>
    <row r="215" spans="7:13" s="23" customFormat="1" ht="15" x14ac:dyDescent="0.2">
      <c r="G215" s="48"/>
      <c r="H215" s="137"/>
      <c r="I215" s="138"/>
      <c r="K215" s="48"/>
      <c r="M215" s="48"/>
    </row>
    <row r="216" spans="7:13" s="23" customFormat="1" ht="15" x14ac:dyDescent="0.2">
      <c r="G216" s="48"/>
      <c r="H216" s="137"/>
      <c r="I216" s="138"/>
      <c r="K216" s="48"/>
      <c r="M216" s="48"/>
    </row>
    <row r="217" spans="7:13" s="23" customFormat="1" ht="15" x14ac:dyDescent="0.2">
      <c r="G217" s="48"/>
      <c r="H217" s="137"/>
      <c r="I217" s="138"/>
      <c r="K217" s="48"/>
      <c r="M217" s="48"/>
    </row>
    <row r="218" spans="7:13" s="23" customFormat="1" ht="15" x14ac:dyDescent="0.2">
      <c r="G218" s="48"/>
      <c r="H218" s="137"/>
      <c r="I218" s="138"/>
      <c r="K218" s="48"/>
      <c r="M218" s="48"/>
    </row>
    <row r="219" spans="7:13" s="23" customFormat="1" ht="15" x14ac:dyDescent="0.2">
      <c r="G219" s="48"/>
      <c r="H219" s="137"/>
      <c r="I219" s="138"/>
      <c r="K219" s="48"/>
      <c r="M219" s="48"/>
    </row>
    <row r="220" spans="7:13" s="23" customFormat="1" ht="15" x14ac:dyDescent="0.2">
      <c r="G220" s="48"/>
      <c r="H220" s="137"/>
      <c r="I220" s="138"/>
      <c r="K220" s="48"/>
      <c r="M220" s="48"/>
    </row>
    <row r="221" spans="7:13" s="23" customFormat="1" ht="15" x14ac:dyDescent="0.2">
      <c r="G221" s="48"/>
      <c r="H221" s="137"/>
      <c r="I221" s="138"/>
      <c r="K221" s="48"/>
      <c r="M221" s="48"/>
    </row>
    <row r="222" spans="7:13" s="23" customFormat="1" ht="15" x14ac:dyDescent="0.2">
      <c r="G222" s="48"/>
      <c r="H222" s="137"/>
      <c r="I222" s="138"/>
      <c r="K222" s="48"/>
      <c r="M222" s="48"/>
    </row>
    <row r="223" spans="7:13" s="23" customFormat="1" ht="15" x14ac:dyDescent="0.2">
      <c r="G223" s="48"/>
      <c r="H223" s="137"/>
      <c r="I223" s="138"/>
      <c r="K223" s="48"/>
      <c r="M223" s="48"/>
    </row>
    <row r="224" spans="7:13" s="23" customFormat="1" ht="15" x14ac:dyDescent="0.2">
      <c r="G224" s="48"/>
      <c r="H224" s="137"/>
      <c r="I224" s="138"/>
      <c r="K224" s="48"/>
      <c r="M224" s="48"/>
    </row>
    <row r="225" spans="7:13" s="23" customFormat="1" ht="15" x14ac:dyDescent="0.2">
      <c r="G225" s="48"/>
      <c r="H225" s="137"/>
      <c r="I225" s="138"/>
      <c r="K225" s="48"/>
      <c r="M225" s="48"/>
    </row>
    <row r="226" spans="7:13" s="23" customFormat="1" ht="15" x14ac:dyDescent="0.2">
      <c r="G226" s="48"/>
      <c r="H226" s="137"/>
      <c r="I226" s="138"/>
      <c r="K226" s="48"/>
      <c r="M226" s="48"/>
    </row>
    <row r="227" spans="7:13" s="23" customFormat="1" ht="15" x14ac:dyDescent="0.2">
      <c r="G227" s="48"/>
      <c r="H227" s="137"/>
      <c r="I227" s="138"/>
      <c r="K227" s="48"/>
      <c r="M227" s="48"/>
    </row>
    <row r="228" spans="7:13" s="23" customFormat="1" ht="15" x14ac:dyDescent="0.2">
      <c r="G228" s="48"/>
      <c r="H228" s="137"/>
      <c r="I228" s="138"/>
      <c r="K228" s="48"/>
      <c r="M228" s="48"/>
    </row>
    <row r="229" spans="7:13" s="23" customFormat="1" ht="15" x14ac:dyDescent="0.2">
      <c r="G229" s="48"/>
      <c r="H229" s="137"/>
      <c r="I229" s="138"/>
      <c r="K229" s="48"/>
      <c r="M229" s="48"/>
    </row>
    <row r="230" spans="7:13" s="23" customFormat="1" ht="15" x14ac:dyDescent="0.2">
      <c r="G230" s="48"/>
      <c r="H230" s="137"/>
      <c r="I230" s="138"/>
      <c r="K230" s="48"/>
      <c r="M230" s="48"/>
    </row>
    <row r="231" spans="7:13" s="23" customFormat="1" ht="15" x14ac:dyDescent="0.2">
      <c r="G231" s="48"/>
      <c r="H231" s="137"/>
      <c r="I231" s="138"/>
      <c r="K231" s="48"/>
      <c r="M231" s="48"/>
    </row>
    <row r="232" spans="7:13" s="23" customFormat="1" ht="15" x14ac:dyDescent="0.2">
      <c r="G232" s="48"/>
      <c r="H232" s="137"/>
      <c r="I232" s="138"/>
      <c r="K232" s="48"/>
      <c r="M232" s="48"/>
    </row>
    <row r="233" spans="7:13" s="23" customFormat="1" ht="15" x14ac:dyDescent="0.2">
      <c r="G233" s="48"/>
      <c r="H233" s="137"/>
      <c r="I233" s="138"/>
      <c r="K233" s="48"/>
      <c r="M233" s="48"/>
    </row>
    <row r="234" spans="7:13" s="23" customFormat="1" ht="15" x14ac:dyDescent="0.2">
      <c r="G234" s="48"/>
      <c r="H234" s="137"/>
      <c r="I234" s="138"/>
      <c r="K234" s="48"/>
      <c r="M234" s="48"/>
    </row>
    <row r="235" spans="7:13" s="23" customFormat="1" ht="15" x14ac:dyDescent="0.2">
      <c r="G235" s="48"/>
      <c r="H235" s="137"/>
      <c r="I235" s="138"/>
      <c r="K235" s="48"/>
      <c r="M235" s="48"/>
    </row>
    <row r="236" spans="7:13" s="23" customFormat="1" ht="15" x14ac:dyDescent="0.2">
      <c r="G236" s="48"/>
      <c r="H236" s="137"/>
      <c r="I236" s="138"/>
      <c r="K236" s="48"/>
      <c r="M236" s="48"/>
    </row>
    <row r="237" spans="7:13" s="23" customFormat="1" ht="15" x14ac:dyDescent="0.2">
      <c r="G237" s="48"/>
      <c r="H237" s="137"/>
      <c r="I237" s="138"/>
      <c r="K237" s="48"/>
      <c r="M237" s="48"/>
    </row>
    <row r="238" spans="7:13" s="23" customFormat="1" ht="15" x14ac:dyDescent="0.2">
      <c r="G238" s="48"/>
      <c r="H238" s="137"/>
      <c r="I238" s="138"/>
      <c r="K238" s="48"/>
      <c r="M238" s="48"/>
    </row>
    <row r="239" spans="7:13" s="23" customFormat="1" ht="15" x14ac:dyDescent="0.2">
      <c r="G239" s="48"/>
      <c r="H239" s="137"/>
      <c r="I239" s="138"/>
      <c r="K239" s="48"/>
      <c r="M239" s="48"/>
    </row>
    <row r="240" spans="7:13" s="23" customFormat="1" ht="15" x14ac:dyDescent="0.2">
      <c r="G240" s="48"/>
      <c r="H240" s="137"/>
      <c r="I240" s="138"/>
      <c r="K240" s="48"/>
      <c r="M240" s="48"/>
    </row>
    <row r="241" spans="7:13" s="23" customFormat="1" ht="15" x14ac:dyDescent="0.2">
      <c r="G241" s="48"/>
      <c r="H241" s="137"/>
      <c r="I241" s="138"/>
      <c r="K241" s="48"/>
      <c r="M241" s="48"/>
    </row>
    <row r="242" spans="7:13" s="23" customFormat="1" ht="15" x14ac:dyDescent="0.2">
      <c r="G242" s="48"/>
      <c r="H242" s="137"/>
      <c r="I242" s="138"/>
      <c r="K242" s="48"/>
      <c r="M242" s="48"/>
    </row>
    <row r="243" spans="7:13" s="23" customFormat="1" ht="15" x14ac:dyDescent="0.2">
      <c r="G243" s="48"/>
      <c r="H243" s="137"/>
      <c r="I243" s="138"/>
      <c r="K243" s="48"/>
      <c r="M243" s="48"/>
    </row>
    <row r="244" spans="7:13" s="23" customFormat="1" ht="15" x14ac:dyDescent="0.2">
      <c r="G244" s="48"/>
      <c r="H244" s="137"/>
      <c r="I244" s="138"/>
      <c r="K244" s="48"/>
      <c r="M244" s="48"/>
    </row>
    <row r="245" spans="7:13" s="23" customFormat="1" ht="15" x14ac:dyDescent="0.2">
      <c r="G245" s="48"/>
      <c r="H245" s="137"/>
      <c r="I245" s="138"/>
      <c r="K245" s="48"/>
      <c r="M245" s="48"/>
    </row>
    <row r="246" spans="7:13" s="23" customFormat="1" ht="15" x14ac:dyDescent="0.2">
      <c r="G246" s="48"/>
      <c r="H246" s="137"/>
      <c r="I246" s="138"/>
      <c r="K246" s="48"/>
      <c r="M246" s="48"/>
    </row>
    <row r="247" spans="7:13" s="23" customFormat="1" ht="15" x14ac:dyDescent="0.2">
      <c r="G247" s="48"/>
      <c r="H247" s="137"/>
      <c r="I247" s="138"/>
      <c r="K247" s="48"/>
      <c r="M247" s="48"/>
    </row>
    <row r="248" spans="7:13" s="23" customFormat="1" ht="15" x14ac:dyDescent="0.2">
      <c r="G248" s="48"/>
      <c r="H248" s="137"/>
      <c r="I248" s="138"/>
      <c r="K248" s="48"/>
      <c r="M248" s="48"/>
    </row>
    <row r="249" spans="7:13" s="23" customFormat="1" ht="15" x14ac:dyDescent="0.2">
      <c r="G249" s="48"/>
      <c r="H249" s="137"/>
      <c r="I249" s="138"/>
      <c r="K249" s="48"/>
      <c r="M249" s="48"/>
    </row>
    <row r="250" spans="7:13" s="23" customFormat="1" ht="15" x14ac:dyDescent="0.2">
      <c r="G250" s="48"/>
      <c r="H250" s="137"/>
      <c r="I250" s="138"/>
      <c r="K250" s="48"/>
      <c r="M250" s="48"/>
    </row>
    <row r="251" spans="7:13" s="23" customFormat="1" ht="15" x14ac:dyDescent="0.2">
      <c r="G251" s="48"/>
      <c r="H251" s="137"/>
      <c r="I251" s="138"/>
      <c r="K251" s="48"/>
      <c r="M251" s="48"/>
    </row>
    <row r="252" spans="7:13" s="23" customFormat="1" ht="15" x14ac:dyDescent="0.2">
      <c r="G252" s="48"/>
      <c r="H252" s="137"/>
      <c r="I252" s="138"/>
      <c r="K252" s="48"/>
      <c r="M252" s="48"/>
    </row>
    <row r="253" spans="7:13" s="23" customFormat="1" ht="15" x14ac:dyDescent="0.2">
      <c r="G253" s="48"/>
      <c r="H253" s="137"/>
      <c r="I253" s="138"/>
      <c r="K253" s="48"/>
      <c r="M253" s="48"/>
    </row>
    <row r="254" spans="7:13" s="23" customFormat="1" ht="15" x14ac:dyDescent="0.2">
      <c r="G254" s="48"/>
      <c r="H254" s="137"/>
      <c r="I254" s="138"/>
      <c r="K254" s="48"/>
      <c r="M254" s="48"/>
    </row>
    <row r="255" spans="7:13" s="23" customFormat="1" ht="15" x14ac:dyDescent="0.2">
      <c r="G255" s="48"/>
      <c r="H255" s="137"/>
      <c r="I255" s="138"/>
      <c r="K255" s="48"/>
      <c r="M255" s="48"/>
    </row>
    <row r="256" spans="7:13" s="23" customFormat="1" ht="15" x14ac:dyDescent="0.2">
      <c r="G256" s="48"/>
      <c r="H256" s="137"/>
      <c r="I256" s="138"/>
      <c r="K256" s="48"/>
      <c r="M256" s="48"/>
    </row>
    <row r="257" spans="7:13" s="23" customFormat="1" ht="15" x14ac:dyDescent="0.2">
      <c r="G257" s="48"/>
      <c r="H257" s="137"/>
      <c r="I257" s="138"/>
      <c r="K257" s="48"/>
      <c r="M257" s="48"/>
    </row>
    <row r="258" spans="7:13" s="23" customFormat="1" ht="15" x14ac:dyDescent="0.2">
      <c r="G258" s="48"/>
      <c r="H258" s="137"/>
      <c r="I258" s="138"/>
      <c r="K258" s="48"/>
      <c r="M258" s="48"/>
    </row>
    <row r="259" spans="7:13" s="23" customFormat="1" ht="15" x14ac:dyDescent="0.2">
      <c r="G259" s="48"/>
      <c r="H259" s="137"/>
      <c r="I259" s="138"/>
      <c r="K259" s="48"/>
      <c r="M259" s="48"/>
    </row>
    <row r="260" spans="7:13" s="23" customFormat="1" ht="15" x14ac:dyDescent="0.2">
      <c r="G260" s="48"/>
      <c r="H260" s="137"/>
      <c r="I260" s="138"/>
      <c r="K260" s="48"/>
      <c r="M260" s="48"/>
    </row>
    <row r="261" spans="7:13" s="23" customFormat="1" ht="15" x14ac:dyDescent="0.2">
      <c r="G261" s="48"/>
      <c r="H261" s="137"/>
      <c r="I261" s="138"/>
      <c r="K261" s="48"/>
      <c r="M261" s="48"/>
    </row>
    <row r="262" spans="7:13" s="23" customFormat="1" ht="15" x14ac:dyDescent="0.2">
      <c r="G262" s="48"/>
      <c r="H262" s="137"/>
      <c r="I262" s="138"/>
      <c r="K262" s="48"/>
      <c r="M262" s="48"/>
    </row>
    <row r="263" spans="7:13" s="23" customFormat="1" ht="15" x14ac:dyDescent="0.2">
      <c r="G263" s="48"/>
      <c r="H263" s="137"/>
      <c r="I263" s="138"/>
      <c r="K263" s="48"/>
      <c r="M263" s="48"/>
    </row>
    <row r="264" spans="7:13" s="23" customFormat="1" ht="15" x14ac:dyDescent="0.2">
      <c r="G264" s="48"/>
      <c r="H264" s="137"/>
      <c r="I264" s="138"/>
      <c r="K264" s="48"/>
      <c r="M264" s="48"/>
    </row>
    <row r="265" spans="7:13" s="23" customFormat="1" ht="15" x14ac:dyDescent="0.2">
      <c r="G265" s="48"/>
      <c r="H265" s="137"/>
      <c r="I265" s="138"/>
      <c r="K265" s="48"/>
      <c r="M265" s="48"/>
    </row>
    <row r="266" spans="7:13" s="23" customFormat="1" ht="15" x14ac:dyDescent="0.2">
      <c r="G266" s="48"/>
      <c r="H266" s="137"/>
      <c r="I266" s="138"/>
      <c r="K266" s="48"/>
      <c r="M266" s="48"/>
    </row>
    <row r="267" spans="7:13" s="23" customFormat="1" ht="15" x14ac:dyDescent="0.2">
      <c r="G267" s="48"/>
      <c r="H267" s="137"/>
      <c r="I267" s="138"/>
      <c r="K267" s="48"/>
      <c r="M267" s="48"/>
    </row>
    <row r="268" spans="7:13" s="23" customFormat="1" ht="15" x14ac:dyDescent="0.2">
      <c r="G268" s="48"/>
      <c r="H268" s="137"/>
      <c r="I268" s="138"/>
      <c r="K268" s="48"/>
      <c r="M268" s="48"/>
    </row>
    <row r="269" spans="7:13" s="23" customFormat="1" ht="15" x14ac:dyDescent="0.2">
      <c r="G269" s="48"/>
      <c r="H269" s="137"/>
      <c r="I269" s="138"/>
      <c r="K269" s="48"/>
      <c r="M269" s="48"/>
    </row>
    <row r="270" spans="7:13" s="23" customFormat="1" ht="15" x14ac:dyDescent="0.2">
      <c r="G270" s="48"/>
      <c r="H270" s="137"/>
      <c r="I270" s="138"/>
      <c r="K270" s="48"/>
      <c r="M270" s="48"/>
    </row>
    <row r="271" spans="7:13" s="23" customFormat="1" ht="15" x14ac:dyDescent="0.2">
      <c r="G271" s="48"/>
      <c r="H271" s="137"/>
      <c r="I271" s="138"/>
      <c r="K271" s="48"/>
      <c r="M271" s="48"/>
    </row>
    <row r="272" spans="7:13" s="23" customFormat="1" ht="15" x14ac:dyDescent="0.2">
      <c r="G272" s="48"/>
      <c r="H272" s="137"/>
      <c r="I272" s="138"/>
      <c r="K272" s="48"/>
      <c r="M272" s="48"/>
    </row>
    <row r="273" spans="7:13" s="23" customFormat="1" ht="15" x14ac:dyDescent="0.2">
      <c r="G273" s="48"/>
      <c r="H273" s="137"/>
      <c r="I273" s="138"/>
      <c r="K273" s="48"/>
      <c r="M273" s="48"/>
    </row>
    <row r="274" spans="7:13" s="23" customFormat="1" ht="15" x14ac:dyDescent="0.2">
      <c r="G274" s="48"/>
      <c r="H274" s="137"/>
      <c r="I274" s="138"/>
      <c r="K274" s="48"/>
      <c r="M274" s="48"/>
    </row>
    <row r="275" spans="7:13" s="23" customFormat="1" ht="15" x14ac:dyDescent="0.2">
      <c r="G275" s="48"/>
      <c r="H275" s="137"/>
      <c r="I275" s="138"/>
      <c r="K275" s="48"/>
      <c r="M275" s="48"/>
    </row>
    <row r="276" spans="7:13" s="23" customFormat="1" ht="15" x14ac:dyDescent="0.2">
      <c r="G276" s="48"/>
      <c r="H276" s="137"/>
      <c r="I276" s="138"/>
      <c r="K276" s="48"/>
      <c r="M276" s="48"/>
    </row>
    <row r="277" spans="7:13" s="23" customFormat="1" ht="15" x14ac:dyDescent="0.2">
      <c r="G277" s="48"/>
      <c r="H277" s="137"/>
      <c r="I277" s="138"/>
      <c r="K277" s="48"/>
      <c r="M277" s="48"/>
    </row>
    <row r="278" spans="7:13" s="23" customFormat="1" ht="15" x14ac:dyDescent="0.2">
      <c r="G278" s="48"/>
      <c r="H278" s="137"/>
      <c r="I278" s="138"/>
      <c r="K278" s="48"/>
      <c r="M278" s="48"/>
    </row>
    <row r="279" spans="7:13" s="23" customFormat="1" ht="15" x14ac:dyDescent="0.2">
      <c r="G279" s="48"/>
      <c r="H279" s="137"/>
      <c r="I279" s="138"/>
      <c r="K279" s="48"/>
      <c r="M279" s="48"/>
    </row>
    <row r="280" spans="7:13" s="23" customFormat="1" ht="15" x14ac:dyDescent="0.2">
      <c r="G280" s="48"/>
      <c r="H280" s="137"/>
      <c r="I280" s="138"/>
      <c r="K280" s="48"/>
      <c r="M280" s="48"/>
    </row>
    <row r="281" spans="7:13" s="23" customFormat="1" ht="15" x14ac:dyDescent="0.2">
      <c r="G281" s="48"/>
      <c r="H281" s="137"/>
      <c r="I281" s="138"/>
      <c r="K281" s="48"/>
      <c r="M281" s="48"/>
    </row>
    <row r="282" spans="7:13" s="23" customFormat="1" ht="15" x14ac:dyDescent="0.2">
      <c r="G282" s="48"/>
      <c r="H282" s="137"/>
      <c r="I282" s="138"/>
      <c r="K282" s="48"/>
      <c r="M282" s="48"/>
    </row>
    <row r="283" spans="7:13" s="23" customFormat="1" ht="15" x14ac:dyDescent="0.2">
      <c r="G283" s="48"/>
      <c r="H283" s="137"/>
      <c r="I283" s="138"/>
      <c r="K283" s="48"/>
      <c r="M283" s="48"/>
    </row>
    <row r="284" spans="7:13" s="23" customFormat="1" ht="15" x14ac:dyDescent="0.2">
      <c r="G284" s="48"/>
      <c r="H284" s="137"/>
      <c r="I284" s="138"/>
      <c r="K284" s="48"/>
      <c r="M284" s="48"/>
    </row>
    <row r="285" spans="7:13" s="23" customFormat="1" ht="15" x14ac:dyDescent="0.2">
      <c r="G285" s="48"/>
      <c r="H285" s="137"/>
      <c r="I285" s="138"/>
      <c r="K285" s="48"/>
      <c r="M285" s="48"/>
    </row>
    <row r="286" spans="7:13" s="23" customFormat="1" ht="15" x14ac:dyDescent="0.2">
      <c r="G286" s="48"/>
      <c r="H286" s="137"/>
      <c r="I286" s="138"/>
      <c r="K286" s="48"/>
      <c r="M286" s="48"/>
    </row>
    <row r="287" spans="7:13" s="23" customFormat="1" ht="15" x14ac:dyDescent="0.2">
      <c r="G287" s="48"/>
      <c r="H287" s="137"/>
      <c r="I287" s="138"/>
      <c r="K287" s="48"/>
      <c r="M287" s="48"/>
    </row>
    <row r="288" spans="7:13" s="23" customFormat="1" ht="15" x14ac:dyDescent="0.2">
      <c r="G288" s="48"/>
      <c r="H288" s="137"/>
      <c r="I288" s="138"/>
      <c r="K288" s="48"/>
      <c r="M288" s="48"/>
    </row>
    <row r="289" spans="7:13" s="23" customFormat="1" ht="15" x14ac:dyDescent="0.2">
      <c r="G289" s="48"/>
      <c r="H289" s="137"/>
      <c r="I289" s="138"/>
      <c r="K289" s="48"/>
      <c r="M289" s="48"/>
    </row>
    <row r="290" spans="7:13" s="23" customFormat="1" ht="15" x14ac:dyDescent="0.2">
      <c r="G290" s="48"/>
      <c r="H290" s="137"/>
      <c r="I290" s="138"/>
      <c r="K290" s="48"/>
      <c r="M290" s="48"/>
    </row>
    <row r="291" spans="7:13" s="23" customFormat="1" ht="15" x14ac:dyDescent="0.2">
      <c r="G291" s="48"/>
      <c r="H291" s="137"/>
      <c r="I291" s="138"/>
      <c r="K291" s="48"/>
      <c r="M291" s="48"/>
    </row>
    <row r="292" spans="7:13" s="23" customFormat="1" ht="15" x14ac:dyDescent="0.2">
      <c r="G292" s="48"/>
      <c r="H292" s="137"/>
      <c r="I292" s="138"/>
      <c r="K292" s="48"/>
      <c r="M292" s="48"/>
    </row>
    <row r="293" spans="7:13" s="23" customFormat="1" ht="15" x14ac:dyDescent="0.2">
      <c r="G293" s="48"/>
      <c r="H293" s="137"/>
      <c r="I293" s="138"/>
      <c r="K293" s="48"/>
      <c r="M293" s="48"/>
    </row>
    <row r="294" spans="7:13" s="23" customFormat="1" ht="15" x14ac:dyDescent="0.2">
      <c r="G294" s="48"/>
      <c r="H294" s="137"/>
      <c r="I294" s="138"/>
      <c r="K294" s="48"/>
      <c r="M294" s="48"/>
    </row>
    <row r="295" spans="7:13" s="23" customFormat="1" ht="15" x14ac:dyDescent="0.2">
      <c r="G295" s="48"/>
      <c r="H295" s="137"/>
      <c r="I295" s="138"/>
      <c r="K295" s="48"/>
      <c r="M295" s="48"/>
    </row>
    <row r="296" spans="7:13" s="23" customFormat="1" ht="15" x14ac:dyDescent="0.2">
      <c r="G296" s="48"/>
      <c r="H296" s="137"/>
      <c r="I296" s="138"/>
      <c r="K296" s="48"/>
      <c r="M296" s="48"/>
    </row>
    <row r="297" spans="7:13" s="23" customFormat="1" ht="15" x14ac:dyDescent="0.2">
      <c r="G297" s="48"/>
      <c r="H297" s="137"/>
      <c r="I297" s="138"/>
      <c r="K297" s="48"/>
      <c r="M297" s="48"/>
    </row>
    <row r="298" spans="7:13" s="23" customFormat="1" ht="15" x14ac:dyDescent="0.2">
      <c r="G298" s="48"/>
      <c r="H298" s="137"/>
      <c r="I298" s="138"/>
      <c r="K298" s="48"/>
      <c r="M298" s="48"/>
    </row>
    <row r="299" spans="7:13" s="23" customFormat="1" ht="15" x14ac:dyDescent="0.2">
      <c r="G299" s="48"/>
      <c r="H299" s="137"/>
      <c r="I299" s="138"/>
      <c r="K299" s="48"/>
      <c r="M299" s="48"/>
    </row>
    <row r="300" spans="7:13" s="23" customFormat="1" ht="15" x14ac:dyDescent="0.2">
      <c r="G300" s="48"/>
      <c r="H300" s="137"/>
      <c r="I300" s="138"/>
      <c r="K300" s="48"/>
      <c r="M300" s="48"/>
    </row>
    <row r="301" spans="7:13" s="23" customFormat="1" ht="15" x14ac:dyDescent="0.2">
      <c r="G301" s="48"/>
      <c r="H301" s="137"/>
      <c r="I301" s="138"/>
      <c r="K301" s="48"/>
      <c r="M301" s="48"/>
    </row>
    <row r="302" spans="7:13" s="23" customFormat="1" ht="15" x14ac:dyDescent="0.2">
      <c r="G302" s="48"/>
      <c r="H302" s="137"/>
      <c r="I302" s="138"/>
      <c r="K302" s="48"/>
      <c r="M302" s="48"/>
    </row>
    <row r="303" spans="7:13" s="23" customFormat="1" ht="15" x14ac:dyDescent="0.2">
      <c r="G303" s="48"/>
      <c r="H303" s="137"/>
      <c r="I303" s="138"/>
      <c r="K303" s="48"/>
      <c r="M303" s="48"/>
    </row>
    <row r="304" spans="7:13" s="23" customFormat="1" ht="15" x14ac:dyDescent="0.2">
      <c r="G304" s="48"/>
      <c r="H304" s="137"/>
      <c r="I304" s="138"/>
      <c r="K304" s="48"/>
      <c r="M304" s="48"/>
    </row>
    <row r="305" spans="7:13" s="23" customFormat="1" ht="15" x14ac:dyDescent="0.2">
      <c r="G305" s="48"/>
      <c r="H305" s="137"/>
      <c r="I305" s="138"/>
      <c r="K305" s="48"/>
      <c r="M305" s="48"/>
    </row>
    <row r="306" spans="7:13" s="23" customFormat="1" ht="15" x14ac:dyDescent="0.2">
      <c r="G306" s="48"/>
      <c r="H306" s="137"/>
      <c r="I306" s="138"/>
      <c r="K306" s="48"/>
      <c r="M306" s="48"/>
    </row>
    <row r="307" spans="7:13" s="23" customFormat="1" ht="15" x14ac:dyDescent="0.2">
      <c r="G307" s="48"/>
      <c r="H307" s="137"/>
      <c r="I307" s="138"/>
      <c r="K307" s="48"/>
      <c r="M307" s="48"/>
    </row>
    <row r="308" spans="7:13" s="23" customFormat="1" ht="15" x14ac:dyDescent="0.2">
      <c r="G308" s="48"/>
      <c r="H308" s="137"/>
      <c r="I308" s="138"/>
      <c r="K308" s="48"/>
      <c r="M308" s="48"/>
    </row>
    <row r="309" spans="7:13" s="23" customFormat="1" ht="15" x14ac:dyDescent="0.2">
      <c r="G309" s="48"/>
      <c r="H309" s="137"/>
      <c r="I309" s="138"/>
      <c r="K309" s="48"/>
      <c r="M309" s="48"/>
    </row>
    <row r="310" spans="7:13" s="23" customFormat="1" ht="15" x14ac:dyDescent="0.2">
      <c r="G310" s="48"/>
      <c r="H310" s="137"/>
      <c r="I310" s="138"/>
      <c r="K310" s="48"/>
      <c r="M310" s="48"/>
    </row>
    <row r="311" spans="7:13" s="23" customFormat="1" ht="15" x14ac:dyDescent="0.2">
      <c r="G311" s="48"/>
      <c r="H311" s="137"/>
      <c r="I311" s="138"/>
      <c r="K311" s="48"/>
      <c r="M311" s="48"/>
    </row>
    <row r="312" spans="7:13" s="23" customFormat="1" ht="15" x14ac:dyDescent="0.2">
      <c r="G312" s="48"/>
      <c r="H312" s="137"/>
      <c r="I312" s="138"/>
      <c r="K312" s="48"/>
      <c r="M312" s="48"/>
    </row>
    <row r="313" spans="7:13" s="23" customFormat="1" ht="15" x14ac:dyDescent="0.2">
      <c r="G313" s="48"/>
      <c r="H313" s="137"/>
      <c r="I313" s="138"/>
      <c r="K313" s="48"/>
      <c r="M313" s="48"/>
    </row>
    <row r="314" spans="7:13" s="23" customFormat="1" ht="15" x14ac:dyDescent="0.2">
      <c r="G314" s="48"/>
      <c r="H314" s="137"/>
      <c r="I314" s="138"/>
      <c r="K314" s="48"/>
      <c r="M314" s="48"/>
    </row>
    <row r="315" spans="7:13" s="23" customFormat="1" ht="15" x14ac:dyDescent="0.2">
      <c r="G315" s="48"/>
      <c r="H315" s="137"/>
      <c r="I315" s="138"/>
      <c r="K315" s="48"/>
      <c r="M315" s="48"/>
    </row>
    <row r="316" spans="7:13" s="23" customFormat="1" ht="15" x14ac:dyDescent="0.2">
      <c r="G316" s="48"/>
      <c r="H316" s="137"/>
      <c r="I316" s="138"/>
      <c r="K316" s="48"/>
      <c r="M316" s="48"/>
    </row>
    <row r="317" spans="7:13" s="23" customFormat="1" ht="15" x14ac:dyDescent="0.2">
      <c r="G317" s="48"/>
      <c r="H317" s="137"/>
      <c r="I317" s="138"/>
      <c r="K317" s="48"/>
      <c r="M317" s="48"/>
    </row>
    <row r="318" spans="7:13" s="23" customFormat="1" ht="15" x14ac:dyDescent="0.2">
      <c r="G318" s="48"/>
      <c r="H318" s="137"/>
      <c r="I318" s="138"/>
      <c r="K318" s="48"/>
      <c r="M318" s="48"/>
    </row>
    <row r="319" spans="7:13" s="23" customFormat="1" ht="15" x14ac:dyDescent="0.2">
      <c r="G319" s="48"/>
      <c r="H319" s="137"/>
      <c r="I319" s="138"/>
      <c r="K319" s="48"/>
      <c r="M319" s="48"/>
    </row>
    <row r="320" spans="7:13" s="23" customFormat="1" ht="15" x14ac:dyDescent="0.2">
      <c r="G320" s="48"/>
      <c r="H320" s="137"/>
      <c r="I320" s="138"/>
      <c r="K320" s="48"/>
      <c r="M320" s="48"/>
    </row>
    <row r="321" spans="7:13" s="23" customFormat="1" ht="15" x14ac:dyDescent="0.2">
      <c r="G321" s="48"/>
      <c r="H321" s="137"/>
      <c r="I321" s="138"/>
      <c r="K321" s="48"/>
      <c r="M321" s="48"/>
    </row>
    <row r="322" spans="7:13" s="23" customFormat="1" ht="15" x14ac:dyDescent="0.2">
      <c r="G322" s="48"/>
      <c r="H322" s="137"/>
      <c r="I322" s="138"/>
      <c r="K322" s="48"/>
      <c r="M322" s="48"/>
    </row>
    <row r="323" spans="7:13" s="23" customFormat="1" ht="15" x14ac:dyDescent="0.2">
      <c r="G323" s="48"/>
      <c r="H323" s="137"/>
      <c r="I323" s="138"/>
      <c r="K323" s="48"/>
      <c r="M323" s="48"/>
    </row>
    <row r="324" spans="7:13" s="23" customFormat="1" ht="15" x14ac:dyDescent="0.2">
      <c r="G324" s="48"/>
      <c r="H324" s="137"/>
      <c r="I324" s="138"/>
      <c r="K324" s="48"/>
      <c r="M324" s="48"/>
    </row>
    <row r="325" spans="7:13" s="23" customFormat="1" ht="15" x14ac:dyDescent="0.2">
      <c r="G325" s="48"/>
      <c r="H325" s="137"/>
      <c r="I325" s="138"/>
      <c r="K325" s="48"/>
      <c r="M325" s="48"/>
    </row>
    <row r="326" spans="7:13" s="23" customFormat="1" ht="15" x14ac:dyDescent="0.2">
      <c r="G326" s="48"/>
      <c r="H326" s="137"/>
      <c r="I326" s="138"/>
      <c r="K326" s="48"/>
      <c r="M326" s="48"/>
    </row>
    <row r="327" spans="7:13" s="23" customFormat="1" ht="15" x14ac:dyDescent="0.2">
      <c r="G327" s="48"/>
      <c r="H327" s="137"/>
      <c r="I327" s="138"/>
      <c r="K327" s="48"/>
      <c r="M327" s="48"/>
    </row>
    <row r="328" spans="7:13" s="23" customFormat="1" ht="15" x14ac:dyDescent="0.2">
      <c r="G328" s="48"/>
      <c r="H328" s="137"/>
      <c r="I328" s="138"/>
      <c r="K328" s="48"/>
      <c r="M328" s="48"/>
    </row>
    <row r="329" spans="7:13" s="23" customFormat="1" ht="15" x14ac:dyDescent="0.2">
      <c r="G329" s="48"/>
      <c r="H329" s="137"/>
      <c r="I329" s="138"/>
      <c r="K329" s="48"/>
      <c r="M329" s="48"/>
    </row>
    <row r="330" spans="7:13" s="23" customFormat="1" ht="15" x14ac:dyDescent="0.2">
      <c r="G330" s="48"/>
      <c r="H330" s="137"/>
      <c r="I330" s="138"/>
      <c r="K330" s="48"/>
      <c r="M330" s="48"/>
    </row>
    <row r="331" spans="7:13" s="23" customFormat="1" ht="15" x14ac:dyDescent="0.2">
      <c r="G331" s="48"/>
      <c r="H331" s="137"/>
      <c r="I331" s="138"/>
      <c r="K331" s="48"/>
      <c r="M331" s="48"/>
    </row>
    <row r="332" spans="7:13" s="23" customFormat="1" ht="15" x14ac:dyDescent="0.2">
      <c r="G332" s="48"/>
      <c r="H332" s="137"/>
      <c r="I332" s="138"/>
      <c r="K332" s="48"/>
      <c r="M332" s="48"/>
    </row>
    <row r="333" spans="7:13" s="23" customFormat="1" ht="15" x14ac:dyDescent="0.2">
      <c r="G333" s="48"/>
      <c r="H333" s="137"/>
      <c r="I333" s="138"/>
      <c r="K333" s="48"/>
      <c r="M333" s="48"/>
    </row>
    <row r="334" spans="7:13" s="23" customFormat="1" ht="15" x14ac:dyDescent="0.2">
      <c r="G334" s="48"/>
      <c r="H334" s="137"/>
      <c r="I334" s="138"/>
      <c r="K334" s="48"/>
      <c r="M334" s="48"/>
    </row>
    <row r="335" spans="7:13" s="23" customFormat="1" ht="15" x14ac:dyDescent="0.2">
      <c r="G335" s="48"/>
      <c r="H335" s="137"/>
      <c r="I335" s="138"/>
      <c r="K335" s="48"/>
      <c r="M335" s="48"/>
    </row>
    <row r="336" spans="7:13" s="23" customFormat="1" ht="15" x14ac:dyDescent="0.2">
      <c r="G336" s="48"/>
      <c r="H336" s="137"/>
      <c r="I336" s="138"/>
      <c r="K336" s="48"/>
      <c r="M336" s="48"/>
    </row>
    <row r="337" spans="7:13" s="23" customFormat="1" ht="15" x14ac:dyDescent="0.2">
      <c r="G337" s="48"/>
      <c r="H337" s="137"/>
      <c r="I337" s="138"/>
      <c r="K337" s="48"/>
      <c r="M337" s="48"/>
    </row>
    <row r="338" spans="7:13" s="23" customFormat="1" ht="15" x14ac:dyDescent="0.2">
      <c r="G338" s="48"/>
      <c r="H338" s="137"/>
      <c r="I338" s="138"/>
      <c r="K338" s="48"/>
      <c r="M338" s="48"/>
    </row>
    <row r="339" spans="7:13" s="23" customFormat="1" ht="15" x14ac:dyDescent="0.2">
      <c r="G339" s="48"/>
      <c r="H339" s="137"/>
      <c r="I339" s="138"/>
      <c r="K339" s="48"/>
      <c r="M339" s="48"/>
    </row>
    <row r="340" spans="7:13" s="23" customFormat="1" ht="15" x14ac:dyDescent="0.2">
      <c r="G340" s="48"/>
      <c r="H340" s="137"/>
      <c r="I340" s="138"/>
      <c r="K340" s="48"/>
      <c r="M340" s="48"/>
    </row>
    <row r="341" spans="7:13" s="23" customFormat="1" ht="15" x14ac:dyDescent="0.2">
      <c r="G341" s="48"/>
      <c r="H341" s="137"/>
      <c r="I341" s="138"/>
      <c r="K341" s="48"/>
      <c r="M341" s="48"/>
    </row>
    <row r="342" spans="7:13" s="23" customFormat="1" ht="15" x14ac:dyDescent="0.2">
      <c r="G342" s="48"/>
      <c r="H342" s="137"/>
      <c r="I342" s="138"/>
      <c r="K342" s="48"/>
      <c r="M342" s="48"/>
    </row>
    <row r="343" spans="7:13" s="23" customFormat="1" ht="15" x14ac:dyDescent="0.2">
      <c r="G343" s="48"/>
      <c r="H343" s="137"/>
      <c r="I343" s="138"/>
      <c r="K343" s="48"/>
      <c r="M343" s="48"/>
    </row>
    <row r="344" spans="7:13" s="23" customFormat="1" ht="15" x14ac:dyDescent="0.2">
      <c r="G344" s="48"/>
      <c r="H344" s="137"/>
      <c r="I344" s="138"/>
      <c r="K344" s="48"/>
      <c r="M344" s="48"/>
    </row>
    <row r="345" spans="7:13" s="23" customFormat="1" ht="15" x14ac:dyDescent="0.2">
      <c r="G345" s="48"/>
      <c r="H345" s="137"/>
      <c r="I345" s="138"/>
      <c r="K345" s="48"/>
      <c r="M345" s="48"/>
    </row>
    <row r="346" spans="7:13" s="23" customFormat="1" ht="15" x14ac:dyDescent="0.2">
      <c r="G346" s="48"/>
      <c r="H346" s="137"/>
      <c r="I346" s="138"/>
      <c r="K346" s="48"/>
      <c r="M346" s="48"/>
    </row>
    <row r="347" spans="7:13" s="23" customFormat="1" ht="15" x14ac:dyDescent="0.2">
      <c r="G347" s="48"/>
      <c r="H347" s="137"/>
      <c r="I347" s="138"/>
      <c r="K347" s="48"/>
      <c r="M347" s="48"/>
    </row>
    <row r="348" spans="7:13" s="23" customFormat="1" ht="15" x14ac:dyDescent="0.2">
      <c r="G348" s="48"/>
      <c r="H348" s="137"/>
      <c r="I348" s="138"/>
      <c r="K348" s="48"/>
      <c r="M348" s="48"/>
    </row>
    <row r="349" spans="7:13" s="23" customFormat="1" ht="15" x14ac:dyDescent="0.2">
      <c r="G349" s="48"/>
      <c r="H349" s="137"/>
      <c r="I349" s="138"/>
      <c r="K349" s="48"/>
      <c r="M349" s="48"/>
    </row>
    <row r="350" spans="7:13" s="23" customFormat="1" ht="15" x14ac:dyDescent="0.2">
      <c r="G350" s="48"/>
      <c r="H350" s="137"/>
      <c r="I350" s="138"/>
      <c r="K350" s="48"/>
      <c r="M350" s="48"/>
    </row>
    <row r="351" spans="7:13" s="23" customFormat="1" ht="15" x14ac:dyDescent="0.2">
      <c r="G351" s="48"/>
      <c r="H351" s="137"/>
      <c r="I351" s="138"/>
      <c r="K351" s="48"/>
      <c r="M351" s="48"/>
    </row>
    <row r="352" spans="7:13" s="23" customFormat="1" ht="15" x14ac:dyDescent="0.2">
      <c r="G352" s="48"/>
      <c r="H352" s="137"/>
      <c r="I352" s="138"/>
      <c r="K352" s="48"/>
      <c r="M352" s="48"/>
    </row>
    <row r="353" spans="7:13" s="23" customFormat="1" ht="15" x14ac:dyDescent="0.2">
      <c r="G353" s="48"/>
      <c r="H353" s="137"/>
      <c r="I353" s="138"/>
      <c r="K353" s="48"/>
      <c r="M353" s="48"/>
    </row>
    <row r="354" spans="7:13" s="23" customFormat="1" ht="15" x14ac:dyDescent="0.2">
      <c r="G354" s="48"/>
      <c r="H354" s="137"/>
      <c r="I354" s="138"/>
      <c r="K354" s="48"/>
      <c r="M354" s="48"/>
    </row>
    <row r="355" spans="7:13" s="23" customFormat="1" ht="15" x14ac:dyDescent="0.2">
      <c r="G355" s="48"/>
      <c r="H355" s="137"/>
      <c r="I355" s="138"/>
      <c r="K355" s="48"/>
      <c r="M355" s="48"/>
    </row>
    <row r="356" spans="7:13" s="23" customFormat="1" ht="15" x14ac:dyDescent="0.2">
      <c r="G356" s="48"/>
      <c r="H356" s="137"/>
      <c r="I356" s="138"/>
      <c r="K356" s="48"/>
      <c r="M356" s="48"/>
    </row>
    <row r="357" spans="7:13" s="23" customFormat="1" ht="15" x14ac:dyDescent="0.2">
      <c r="G357" s="48"/>
      <c r="H357" s="137"/>
      <c r="I357" s="138"/>
      <c r="K357" s="48"/>
      <c r="M357" s="48"/>
    </row>
    <row r="358" spans="7:13" s="23" customFormat="1" ht="15" x14ac:dyDescent="0.2">
      <c r="G358" s="48"/>
      <c r="H358" s="137"/>
      <c r="I358" s="138"/>
      <c r="K358" s="48"/>
      <c r="M358" s="48"/>
    </row>
    <row r="359" spans="7:13" s="23" customFormat="1" ht="15" x14ac:dyDescent="0.2">
      <c r="G359" s="48"/>
      <c r="H359" s="137"/>
      <c r="I359" s="138"/>
      <c r="K359" s="48"/>
      <c r="M359" s="48"/>
    </row>
    <row r="360" spans="7:13" s="23" customFormat="1" ht="15" x14ac:dyDescent="0.2">
      <c r="G360" s="48"/>
      <c r="H360" s="137"/>
      <c r="I360" s="138"/>
      <c r="K360" s="48"/>
      <c r="M360" s="48"/>
    </row>
    <row r="361" spans="7:13" s="23" customFormat="1" ht="15" x14ac:dyDescent="0.2">
      <c r="G361" s="48"/>
      <c r="H361" s="137"/>
      <c r="I361" s="138"/>
      <c r="K361" s="48"/>
      <c r="M361" s="48"/>
    </row>
    <row r="362" spans="7:13" s="23" customFormat="1" ht="15" x14ac:dyDescent="0.2">
      <c r="G362" s="48"/>
      <c r="H362" s="137"/>
      <c r="I362" s="138"/>
      <c r="K362" s="48"/>
      <c r="M362" s="48"/>
    </row>
    <row r="363" spans="7:13" s="23" customFormat="1" ht="15" x14ac:dyDescent="0.2">
      <c r="G363" s="48"/>
      <c r="H363" s="137"/>
      <c r="I363" s="138"/>
      <c r="K363" s="48"/>
      <c r="M363" s="48"/>
    </row>
    <row r="364" spans="7:13" s="23" customFormat="1" ht="15" x14ac:dyDescent="0.2">
      <c r="G364" s="48"/>
      <c r="H364" s="137"/>
      <c r="I364" s="138"/>
      <c r="K364" s="48"/>
      <c r="M364" s="48"/>
    </row>
    <row r="365" spans="7:13" s="23" customFormat="1" ht="15" x14ac:dyDescent="0.2">
      <c r="G365" s="48"/>
      <c r="H365" s="137"/>
      <c r="I365" s="138"/>
      <c r="K365" s="48"/>
      <c r="M365" s="48"/>
    </row>
    <row r="366" spans="7:13" s="23" customFormat="1" ht="15" x14ac:dyDescent="0.2">
      <c r="G366" s="48"/>
      <c r="H366" s="137"/>
      <c r="I366" s="138"/>
      <c r="K366" s="48"/>
      <c r="M366" s="48"/>
    </row>
    <row r="367" spans="7:13" s="23" customFormat="1" ht="15" x14ac:dyDescent="0.2">
      <c r="G367" s="48"/>
      <c r="H367" s="137"/>
      <c r="I367" s="138"/>
      <c r="K367" s="48"/>
      <c r="M367" s="48"/>
    </row>
    <row r="368" spans="7:13" s="23" customFormat="1" ht="15" x14ac:dyDescent="0.2">
      <c r="G368" s="48"/>
      <c r="H368" s="137"/>
      <c r="I368" s="138"/>
      <c r="K368" s="48"/>
      <c r="M368" s="48"/>
    </row>
    <row r="369" spans="7:13" s="23" customFormat="1" ht="15" x14ac:dyDescent="0.2">
      <c r="G369" s="48"/>
      <c r="H369" s="137"/>
      <c r="I369" s="138"/>
      <c r="K369" s="48"/>
      <c r="M369" s="48"/>
    </row>
    <row r="370" spans="7:13" s="23" customFormat="1" ht="15" x14ac:dyDescent="0.2">
      <c r="G370" s="48"/>
      <c r="H370" s="137"/>
      <c r="I370" s="138"/>
      <c r="K370" s="48"/>
      <c r="M370" s="48"/>
    </row>
    <row r="371" spans="7:13" s="23" customFormat="1" ht="15" x14ac:dyDescent="0.2">
      <c r="G371" s="48"/>
      <c r="H371" s="137"/>
      <c r="I371" s="138"/>
      <c r="K371" s="48"/>
      <c r="M371" s="48"/>
    </row>
    <row r="372" spans="7:13" s="23" customFormat="1" ht="15" x14ac:dyDescent="0.2">
      <c r="G372" s="48"/>
      <c r="H372" s="137"/>
      <c r="I372" s="138"/>
      <c r="K372" s="48"/>
      <c r="M372" s="48"/>
    </row>
    <row r="373" spans="7:13" s="23" customFormat="1" ht="15" x14ac:dyDescent="0.2">
      <c r="G373" s="48"/>
      <c r="H373" s="137"/>
      <c r="I373" s="138"/>
      <c r="K373" s="48"/>
      <c r="M373" s="48"/>
    </row>
    <row r="374" spans="7:13" s="23" customFormat="1" ht="15" x14ac:dyDescent="0.2">
      <c r="G374" s="48"/>
      <c r="H374" s="137"/>
      <c r="I374" s="138"/>
      <c r="K374" s="48"/>
      <c r="M374" s="48"/>
    </row>
    <row r="375" spans="7:13" s="23" customFormat="1" ht="15" x14ac:dyDescent="0.2">
      <c r="G375" s="48"/>
      <c r="H375" s="137"/>
      <c r="I375" s="138"/>
      <c r="K375" s="48"/>
      <c r="M375" s="48"/>
    </row>
    <row r="376" spans="7:13" s="23" customFormat="1" ht="15" x14ac:dyDescent="0.2">
      <c r="G376" s="48"/>
      <c r="H376" s="137"/>
      <c r="I376" s="138"/>
      <c r="K376" s="48"/>
      <c r="M376" s="48"/>
    </row>
    <row r="377" spans="7:13" s="23" customFormat="1" ht="15" x14ac:dyDescent="0.2">
      <c r="G377" s="48"/>
      <c r="H377" s="137"/>
      <c r="I377" s="138"/>
      <c r="K377" s="48"/>
      <c r="M377" s="48"/>
    </row>
    <row r="378" spans="7:13" s="23" customFormat="1" ht="15" x14ac:dyDescent="0.2">
      <c r="G378" s="48"/>
      <c r="H378" s="137"/>
      <c r="I378" s="138"/>
      <c r="K378" s="48"/>
      <c r="M378" s="48"/>
    </row>
    <row r="379" spans="7:13" s="23" customFormat="1" ht="15" x14ac:dyDescent="0.2">
      <c r="G379" s="48"/>
      <c r="H379" s="137"/>
      <c r="I379" s="138"/>
      <c r="K379" s="48"/>
      <c r="M379" s="48"/>
    </row>
    <row r="380" spans="7:13" s="23" customFormat="1" ht="15" x14ac:dyDescent="0.2">
      <c r="G380" s="48"/>
      <c r="H380" s="137"/>
      <c r="I380" s="138"/>
      <c r="K380" s="48"/>
      <c r="M380" s="48"/>
    </row>
    <row r="381" spans="7:13" s="23" customFormat="1" ht="15" x14ac:dyDescent="0.2">
      <c r="G381" s="48"/>
      <c r="H381" s="137"/>
      <c r="I381" s="138"/>
      <c r="K381" s="48"/>
      <c r="M381" s="48"/>
    </row>
    <row r="382" spans="7:13" s="23" customFormat="1" ht="15" x14ac:dyDescent="0.2">
      <c r="G382" s="48"/>
      <c r="H382" s="137"/>
      <c r="I382" s="138"/>
      <c r="K382" s="48"/>
      <c r="M382" s="48"/>
    </row>
    <row r="383" spans="7:13" s="23" customFormat="1" ht="15" x14ac:dyDescent="0.2">
      <c r="G383" s="48"/>
      <c r="H383" s="137"/>
      <c r="I383" s="138"/>
      <c r="K383" s="48"/>
      <c r="M383" s="48"/>
    </row>
    <row r="384" spans="7:13" s="23" customFormat="1" ht="15" x14ac:dyDescent="0.2">
      <c r="G384" s="48"/>
      <c r="H384" s="137"/>
      <c r="I384" s="138"/>
      <c r="K384" s="48"/>
      <c r="M384" s="48"/>
    </row>
    <row r="385" spans="7:13" s="23" customFormat="1" ht="15" x14ac:dyDescent="0.2">
      <c r="G385" s="48"/>
      <c r="H385" s="137"/>
      <c r="I385" s="138"/>
      <c r="K385" s="48"/>
      <c r="M385" s="48"/>
    </row>
    <row r="386" spans="7:13" s="23" customFormat="1" ht="15" x14ac:dyDescent="0.2">
      <c r="G386" s="48"/>
      <c r="H386" s="137"/>
      <c r="I386" s="138"/>
      <c r="K386" s="48"/>
      <c r="M386" s="48"/>
    </row>
    <row r="387" spans="7:13" s="23" customFormat="1" ht="15" x14ac:dyDescent="0.2">
      <c r="G387" s="48"/>
      <c r="H387" s="137"/>
      <c r="I387" s="138"/>
      <c r="K387" s="48"/>
      <c r="M387" s="48"/>
    </row>
    <row r="388" spans="7:13" s="23" customFormat="1" ht="15" x14ac:dyDescent="0.2">
      <c r="G388" s="48"/>
      <c r="H388" s="137"/>
      <c r="I388" s="138"/>
      <c r="K388" s="48"/>
      <c r="M388" s="48"/>
    </row>
    <row r="389" spans="7:13" s="23" customFormat="1" ht="15" x14ac:dyDescent="0.2">
      <c r="G389" s="48"/>
      <c r="H389" s="137"/>
      <c r="I389" s="138"/>
      <c r="K389" s="48"/>
      <c r="M389" s="48"/>
    </row>
    <row r="390" spans="7:13" s="23" customFormat="1" ht="15" x14ac:dyDescent="0.2">
      <c r="G390" s="48"/>
      <c r="H390" s="137"/>
      <c r="I390" s="138"/>
      <c r="K390" s="48"/>
      <c r="M390" s="48"/>
    </row>
    <row r="391" spans="7:13" s="23" customFormat="1" ht="15" x14ac:dyDescent="0.2">
      <c r="G391" s="48"/>
      <c r="H391" s="137"/>
      <c r="I391" s="138"/>
      <c r="K391" s="48"/>
      <c r="M391" s="48"/>
    </row>
    <row r="392" spans="7:13" s="23" customFormat="1" ht="15" x14ac:dyDescent="0.2">
      <c r="G392" s="48"/>
      <c r="H392" s="137"/>
      <c r="I392" s="138"/>
      <c r="K392" s="48"/>
      <c r="M392" s="48"/>
    </row>
    <row r="393" spans="7:13" s="23" customFormat="1" ht="15" x14ac:dyDescent="0.2">
      <c r="G393" s="48"/>
      <c r="H393" s="137"/>
      <c r="I393" s="138"/>
      <c r="K393" s="48"/>
      <c r="M393" s="48"/>
    </row>
    <row r="394" spans="7:13" s="23" customFormat="1" ht="15" x14ac:dyDescent="0.2">
      <c r="G394" s="48"/>
      <c r="H394" s="137"/>
      <c r="I394" s="138"/>
      <c r="K394" s="48"/>
      <c r="M394" s="48"/>
    </row>
    <row r="395" spans="7:13" s="23" customFormat="1" ht="15" x14ac:dyDescent="0.2">
      <c r="G395" s="48"/>
      <c r="H395" s="137"/>
      <c r="I395" s="138"/>
      <c r="K395" s="48"/>
      <c r="M395" s="48"/>
    </row>
    <row r="396" spans="7:13" s="23" customFormat="1" ht="15" x14ac:dyDescent="0.2">
      <c r="G396" s="48"/>
      <c r="H396" s="137"/>
      <c r="I396" s="138"/>
      <c r="K396" s="48"/>
      <c r="M396" s="48"/>
    </row>
    <row r="397" spans="7:13" s="23" customFormat="1" ht="15" x14ac:dyDescent="0.2">
      <c r="G397" s="48"/>
      <c r="H397" s="137"/>
      <c r="I397" s="138"/>
      <c r="K397" s="48"/>
      <c r="M397" s="48"/>
    </row>
    <row r="398" spans="7:13" s="23" customFormat="1" ht="15" x14ac:dyDescent="0.2">
      <c r="G398" s="48"/>
      <c r="H398" s="137"/>
      <c r="I398" s="138"/>
      <c r="K398" s="48"/>
      <c r="M398" s="48"/>
    </row>
    <row r="399" spans="7:13" s="23" customFormat="1" ht="15" x14ac:dyDescent="0.2">
      <c r="G399" s="48"/>
      <c r="H399" s="137"/>
      <c r="I399" s="138"/>
      <c r="K399" s="48"/>
      <c r="M399" s="48"/>
    </row>
    <row r="400" spans="7:13" s="23" customFormat="1" ht="15" x14ac:dyDescent="0.2">
      <c r="G400" s="48"/>
      <c r="H400" s="137"/>
      <c r="I400" s="138"/>
      <c r="K400" s="48"/>
      <c r="M400" s="48"/>
    </row>
    <row r="401" spans="7:13" s="23" customFormat="1" ht="15" x14ac:dyDescent="0.2">
      <c r="G401" s="48"/>
      <c r="H401" s="137"/>
      <c r="I401" s="138"/>
      <c r="K401" s="48"/>
      <c r="M401" s="48"/>
    </row>
    <row r="402" spans="7:13" s="23" customFormat="1" ht="15" x14ac:dyDescent="0.2">
      <c r="G402" s="48"/>
      <c r="H402" s="137"/>
      <c r="I402" s="138"/>
      <c r="K402" s="48"/>
      <c r="M402" s="48"/>
    </row>
    <row r="403" spans="7:13" s="23" customFormat="1" ht="15" x14ac:dyDescent="0.2">
      <c r="G403" s="48"/>
      <c r="H403" s="137"/>
      <c r="I403" s="138"/>
      <c r="K403" s="48"/>
      <c r="M403" s="48"/>
    </row>
    <row r="404" spans="7:13" s="23" customFormat="1" ht="15" x14ac:dyDescent="0.2">
      <c r="G404" s="48"/>
      <c r="H404" s="137"/>
      <c r="I404" s="138"/>
      <c r="K404" s="48"/>
      <c r="M404" s="48"/>
    </row>
    <row r="405" spans="7:13" s="23" customFormat="1" ht="15" x14ac:dyDescent="0.2">
      <c r="G405" s="48"/>
      <c r="H405" s="137"/>
      <c r="I405" s="138"/>
      <c r="K405" s="48"/>
      <c r="M405" s="48"/>
    </row>
    <row r="406" spans="7:13" s="23" customFormat="1" ht="15" x14ac:dyDescent="0.2">
      <c r="G406" s="48"/>
      <c r="H406" s="137"/>
      <c r="I406" s="138"/>
      <c r="K406" s="48"/>
      <c r="M406" s="48"/>
    </row>
    <row r="407" spans="7:13" s="23" customFormat="1" ht="15" x14ac:dyDescent="0.2">
      <c r="G407" s="48"/>
      <c r="H407" s="137"/>
      <c r="I407" s="138"/>
      <c r="K407" s="48"/>
      <c r="M407" s="48"/>
    </row>
    <row r="408" spans="7:13" s="23" customFormat="1" ht="15" x14ac:dyDescent="0.2">
      <c r="G408" s="48"/>
      <c r="H408" s="137"/>
      <c r="I408" s="138"/>
      <c r="K408" s="48"/>
      <c r="M408" s="48"/>
    </row>
    <row r="409" spans="7:13" s="23" customFormat="1" ht="15" x14ac:dyDescent="0.2">
      <c r="G409" s="48"/>
      <c r="H409" s="137"/>
      <c r="I409" s="138"/>
      <c r="K409" s="48"/>
      <c r="M409" s="48"/>
    </row>
    <row r="410" spans="7:13" s="23" customFormat="1" ht="15" x14ac:dyDescent="0.2">
      <c r="G410" s="48"/>
      <c r="H410" s="137"/>
      <c r="I410" s="138"/>
      <c r="K410" s="48"/>
      <c r="M410" s="48"/>
    </row>
    <row r="411" spans="7:13" s="23" customFormat="1" ht="15" x14ac:dyDescent="0.2">
      <c r="G411" s="48"/>
      <c r="H411" s="137"/>
      <c r="I411" s="138"/>
      <c r="K411" s="48"/>
      <c r="M411" s="48"/>
    </row>
    <row r="412" spans="7:13" s="23" customFormat="1" ht="15" x14ac:dyDescent="0.2">
      <c r="G412" s="48"/>
      <c r="H412" s="137"/>
      <c r="I412" s="138"/>
      <c r="K412" s="48"/>
      <c r="M412" s="48"/>
    </row>
    <row r="413" spans="7:13" s="23" customFormat="1" ht="15" x14ac:dyDescent="0.2">
      <c r="G413" s="48"/>
      <c r="H413" s="137"/>
      <c r="I413" s="138"/>
      <c r="K413" s="48"/>
      <c r="M413" s="48"/>
    </row>
    <row r="414" spans="7:13" s="23" customFormat="1" ht="15" x14ac:dyDescent="0.2">
      <c r="G414" s="48"/>
      <c r="H414" s="137"/>
      <c r="I414" s="138"/>
      <c r="K414" s="48"/>
      <c r="M414" s="48"/>
    </row>
    <row r="415" spans="7:13" s="23" customFormat="1" ht="15" x14ac:dyDescent="0.2">
      <c r="G415" s="48"/>
      <c r="H415" s="137"/>
      <c r="I415" s="138"/>
      <c r="K415" s="48"/>
      <c r="M415" s="48"/>
    </row>
    <row r="416" spans="7:13" s="23" customFormat="1" ht="15" x14ac:dyDescent="0.2">
      <c r="G416" s="48"/>
      <c r="H416" s="137"/>
      <c r="I416" s="138"/>
      <c r="K416" s="48"/>
      <c r="M416" s="48"/>
    </row>
    <row r="417" spans="7:13" s="23" customFormat="1" ht="15" x14ac:dyDescent="0.2">
      <c r="G417" s="48"/>
      <c r="H417" s="137"/>
      <c r="I417" s="138"/>
      <c r="K417" s="48"/>
      <c r="M417" s="48"/>
    </row>
    <row r="418" spans="7:13" s="23" customFormat="1" ht="15" x14ac:dyDescent="0.2">
      <c r="G418" s="48"/>
      <c r="H418" s="137"/>
      <c r="I418" s="138"/>
      <c r="K418" s="48"/>
      <c r="M418" s="48"/>
    </row>
    <row r="419" spans="7:13" s="23" customFormat="1" ht="15" x14ac:dyDescent="0.2">
      <c r="G419" s="48"/>
      <c r="H419" s="137"/>
      <c r="I419" s="138"/>
      <c r="K419" s="48"/>
      <c r="M419" s="48"/>
    </row>
    <row r="420" spans="7:13" s="23" customFormat="1" ht="15" x14ac:dyDescent="0.2">
      <c r="G420" s="48"/>
      <c r="H420" s="137"/>
      <c r="I420" s="138"/>
      <c r="K420" s="48"/>
      <c r="M420" s="48"/>
    </row>
    <row r="421" spans="7:13" s="23" customFormat="1" ht="15" x14ac:dyDescent="0.2">
      <c r="G421" s="48"/>
      <c r="H421" s="137"/>
      <c r="I421" s="138"/>
      <c r="K421" s="48"/>
      <c r="M421" s="48"/>
    </row>
    <row r="422" spans="7:13" s="23" customFormat="1" ht="15" x14ac:dyDescent="0.2">
      <c r="G422" s="48"/>
      <c r="H422" s="137"/>
      <c r="I422" s="138"/>
      <c r="K422" s="48"/>
      <c r="M422" s="48"/>
    </row>
    <row r="423" spans="7:13" s="23" customFormat="1" ht="15" x14ac:dyDescent="0.2">
      <c r="G423" s="48"/>
      <c r="H423" s="137"/>
      <c r="I423" s="138"/>
      <c r="K423" s="48"/>
      <c r="M423" s="48"/>
    </row>
    <row r="424" spans="7:13" s="23" customFormat="1" ht="15" x14ac:dyDescent="0.2">
      <c r="G424" s="48"/>
      <c r="H424" s="137"/>
      <c r="I424" s="138"/>
      <c r="K424" s="48"/>
      <c r="M424" s="48"/>
    </row>
    <row r="425" spans="7:13" s="23" customFormat="1" ht="15" x14ac:dyDescent="0.2">
      <c r="G425" s="48"/>
      <c r="H425" s="137"/>
      <c r="I425" s="138"/>
      <c r="K425" s="48"/>
      <c r="M425" s="48"/>
    </row>
    <row r="426" spans="7:13" s="23" customFormat="1" ht="15" x14ac:dyDescent="0.2">
      <c r="G426" s="48"/>
      <c r="H426" s="137"/>
      <c r="I426" s="138"/>
      <c r="K426" s="48"/>
      <c r="M426" s="48"/>
    </row>
    <row r="427" spans="7:13" s="23" customFormat="1" ht="15" x14ac:dyDescent="0.2">
      <c r="G427" s="48"/>
      <c r="H427" s="137"/>
      <c r="I427" s="138"/>
      <c r="K427" s="48"/>
      <c r="M427" s="48"/>
    </row>
    <row r="428" spans="7:13" s="23" customFormat="1" ht="15" x14ac:dyDescent="0.2">
      <c r="G428" s="48"/>
      <c r="H428" s="137"/>
      <c r="I428" s="138"/>
      <c r="K428" s="48"/>
      <c r="M428" s="48"/>
    </row>
    <row r="429" spans="7:13" s="23" customFormat="1" ht="15" x14ac:dyDescent="0.2">
      <c r="G429" s="48"/>
      <c r="H429" s="137"/>
      <c r="I429" s="138"/>
      <c r="K429" s="48"/>
      <c r="M429" s="48"/>
    </row>
    <row r="430" spans="7:13" s="23" customFormat="1" ht="15" x14ac:dyDescent="0.2">
      <c r="G430" s="48"/>
      <c r="H430" s="137"/>
      <c r="I430" s="138"/>
      <c r="K430" s="48"/>
      <c r="M430" s="48"/>
    </row>
    <row r="431" spans="7:13" s="23" customFormat="1" ht="15" x14ac:dyDescent="0.2">
      <c r="G431" s="48"/>
      <c r="H431" s="137"/>
      <c r="I431" s="138"/>
      <c r="K431" s="48"/>
      <c r="M431" s="48"/>
    </row>
    <row r="432" spans="7:13" s="23" customFormat="1" ht="15" x14ac:dyDescent="0.2">
      <c r="G432" s="48"/>
      <c r="H432" s="137"/>
      <c r="I432" s="138"/>
      <c r="K432" s="48"/>
      <c r="M432" s="48"/>
    </row>
    <row r="433" spans="7:13" s="23" customFormat="1" ht="15" x14ac:dyDescent="0.2">
      <c r="G433" s="48"/>
      <c r="H433" s="137"/>
      <c r="I433" s="138"/>
      <c r="K433" s="48"/>
      <c r="M433" s="48"/>
    </row>
    <row r="434" spans="7:13" s="23" customFormat="1" ht="15" x14ac:dyDescent="0.2">
      <c r="G434" s="48"/>
      <c r="H434" s="137"/>
      <c r="I434" s="138"/>
      <c r="K434" s="48"/>
      <c r="M434" s="48"/>
    </row>
    <row r="435" spans="7:13" s="23" customFormat="1" ht="15" x14ac:dyDescent="0.2">
      <c r="G435" s="48"/>
      <c r="H435" s="137"/>
      <c r="I435" s="138"/>
      <c r="K435" s="48"/>
      <c r="M435" s="48"/>
    </row>
    <row r="436" spans="7:13" s="23" customFormat="1" ht="15" x14ac:dyDescent="0.2">
      <c r="G436" s="48"/>
      <c r="H436" s="137"/>
      <c r="I436" s="138"/>
      <c r="K436" s="48"/>
      <c r="M436" s="48"/>
    </row>
    <row r="437" spans="7:13" s="23" customFormat="1" ht="15" x14ac:dyDescent="0.2">
      <c r="G437" s="48"/>
      <c r="H437" s="137"/>
      <c r="I437" s="138"/>
      <c r="K437" s="48"/>
      <c r="M437" s="48"/>
    </row>
    <row r="438" spans="7:13" s="23" customFormat="1" ht="15" x14ac:dyDescent="0.2">
      <c r="G438" s="48"/>
      <c r="H438" s="137"/>
      <c r="I438" s="138"/>
      <c r="K438" s="48"/>
      <c r="M438" s="48"/>
    </row>
    <row r="439" spans="7:13" s="23" customFormat="1" ht="15" x14ac:dyDescent="0.2">
      <c r="G439" s="48"/>
      <c r="H439" s="137"/>
      <c r="I439" s="138"/>
      <c r="K439" s="48"/>
      <c r="M439" s="48"/>
    </row>
    <row r="440" spans="7:13" s="23" customFormat="1" ht="15" x14ac:dyDescent="0.2">
      <c r="G440" s="48"/>
      <c r="H440" s="137"/>
      <c r="I440" s="138"/>
      <c r="K440" s="48"/>
      <c r="M440" s="48"/>
    </row>
    <row r="441" spans="7:13" s="23" customFormat="1" ht="15" x14ac:dyDescent="0.2">
      <c r="G441" s="48"/>
      <c r="H441" s="137"/>
      <c r="I441" s="138"/>
      <c r="K441" s="48"/>
      <c r="M441" s="48"/>
    </row>
    <row r="442" spans="7:13" s="23" customFormat="1" ht="15" x14ac:dyDescent="0.2">
      <c r="G442" s="48"/>
      <c r="H442" s="137"/>
      <c r="I442" s="138"/>
      <c r="K442" s="48"/>
      <c r="M442" s="48"/>
    </row>
    <row r="443" spans="7:13" s="23" customFormat="1" ht="15" x14ac:dyDescent="0.2">
      <c r="G443" s="48"/>
      <c r="H443" s="137"/>
      <c r="I443" s="138"/>
      <c r="K443" s="48"/>
      <c r="M443" s="48"/>
    </row>
    <row r="444" spans="7:13" s="23" customFormat="1" ht="15" x14ac:dyDescent="0.2">
      <c r="G444" s="48"/>
      <c r="H444" s="137"/>
      <c r="I444" s="138"/>
      <c r="K444" s="48"/>
      <c r="M444" s="48"/>
    </row>
    <row r="445" spans="7:13" s="23" customFormat="1" ht="15" x14ac:dyDescent="0.2">
      <c r="G445" s="48"/>
      <c r="H445" s="137"/>
      <c r="I445" s="138"/>
      <c r="K445" s="48"/>
      <c r="M445" s="48"/>
    </row>
    <row r="446" spans="7:13" s="23" customFormat="1" ht="15" x14ac:dyDescent="0.2">
      <c r="G446" s="48"/>
      <c r="H446" s="137"/>
      <c r="I446" s="138"/>
      <c r="K446" s="48"/>
      <c r="M446" s="48"/>
    </row>
    <row r="447" spans="7:13" s="23" customFormat="1" ht="15" x14ac:dyDescent="0.2">
      <c r="G447" s="48"/>
      <c r="H447" s="137"/>
      <c r="I447" s="138"/>
      <c r="K447" s="48"/>
      <c r="M447" s="48"/>
    </row>
    <row r="448" spans="7:13" s="23" customFormat="1" ht="15" x14ac:dyDescent="0.2">
      <c r="G448" s="48"/>
      <c r="H448" s="137"/>
      <c r="I448" s="138"/>
      <c r="K448" s="48"/>
      <c r="M448" s="48"/>
    </row>
    <row r="449" spans="7:13" s="23" customFormat="1" ht="15" x14ac:dyDescent="0.2">
      <c r="G449" s="48"/>
      <c r="H449" s="137"/>
      <c r="I449" s="138"/>
      <c r="K449" s="48"/>
      <c r="M449" s="48"/>
    </row>
    <row r="450" spans="7:13" s="23" customFormat="1" ht="15" x14ac:dyDescent="0.2">
      <c r="G450" s="48"/>
      <c r="H450" s="137"/>
      <c r="I450" s="138"/>
      <c r="K450" s="48"/>
      <c r="M450" s="48"/>
    </row>
    <row r="451" spans="7:13" s="23" customFormat="1" ht="15" x14ac:dyDescent="0.2">
      <c r="G451" s="48"/>
      <c r="H451" s="137"/>
      <c r="I451" s="138"/>
      <c r="K451" s="48"/>
      <c r="M451" s="48"/>
    </row>
    <row r="452" spans="7:13" s="23" customFormat="1" ht="15" x14ac:dyDescent="0.2">
      <c r="G452" s="48"/>
      <c r="H452" s="137"/>
      <c r="I452" s="138"/>
      <c r="K452" s="48"/>
      <c r="M452" s="48"/>
    </row>
    <row r="453" spans="7:13" s="23" customFormat="1" ht="15" x14ac:dyDescent="0.2">
      <c r="G453" s="48"/>
      <c r="H453" s="137"/>
      <c r="I453" s="138"/>
      <c r="K453" s="48"/>
      <c r="M453" s="48"/>
    </row>
    <row r="454" spans="7:13" s="23" customFormat="1" ht="15" x14ac:dyDescent="0.2">
      <c r="G454" s="48"/>
      <c r="H454" s="137"/>
      <c r="I454" s="138"/>
      <c r="K454" s="48"/>
      <c r="M454" s="48"/>
    </row>
    <row r="455" spans="7:13" s="23" customFormat="1" ht="15" x14ac:dyDescent="0.2">
      <c r="G455" s="48"/>
      <c r="H455" s="137"/>
      <c r="I455" s="138"/>
      <c r="K455" s="48"/>
      <c r="M455" s="48"/>
    </row>
    <row r="456" spans="7:13" s="23" customFormat="1" ht="15" x14ac:dyDescent="0.2">
      <c r="G456" s="48"/>
      <c r="H456" s="137"/>
      <c r="I456" s="138"/>
      <c r="K456" s="48"/>
      <c r="M456" s="48"/>
    </row>
    <row r="457" spans="7:13" s="23" customFormat="1" ht="15" x14ac:dyDescent="0.2">
      <c r="G457" s="48"/>
      <c r="H457" s="137"/>
      <c r="I457" s="138"/>
      <c r="K457" s="48"/>
      <c r="M457" s="48"/>
    </row>
    <row r="458" spans="7:13" s="23" customFormat="1" ht="15" x14ac:dyDescent="0.2">
      <c r="G458" s="48"/>
      <c r="H458" s="137"/>
      <c r="I458" s="138"/>
      <c r="K458" s="48"/>
      <c r="M458" s="48"/>
    </row>
    <row r="459" spans="7:13" s="23" customFormat="1" ht="15" x14ac:dyDescent="0.2">
      <c r="G459" s="48"/>
      <c r="H459" s="137"/>
      <c r="I459" s="138"/>
      <c r="K459" s="48"/>
      <c r="M459" s="48"/>
    </row>
    <row r="460" spans="7:13" s="23" customFormat="1" ht="15" x14ac:dyDescent="0.2">
      <c r="G460" s="48"/>
      <c r="H460" s="137"/>
      <c r="I460" s="138"/>
      <c r="K460" s="48"/>
      <c r="M460" s="48"/>
    </row>
    <row r="461" spans="7:13" s="23" customFormat="1" ht="15" x14ac:dyDescent="0.2">
      <c r="G461" s="48"/>
      <c r="H461" s="137"/>
      <c r="I461" s="138"/>
      <c r="K461" s="48"/>
      <c r="M461" s="48"/>
    </row>
    <row r="462" spans="7:13" s="23" customFormat="1" ht="15" x14ac:dyDescent="0.2">
      <c r="G462" s="48"/>
      <c r="H462" s="137"/>
      <c r="I462" s="138"/>
      <c r="K462" s="48"/>
      <c r="M462" s="48"/>
    </row>
    <row r="463" spans="7:13" s="23" customFormat="1" ht="15" x14ac:dyDescent="0.2">
      <c r="G463" s="48"/>
      <c r="H463" s="137"/>
      <c r="I463" s="138"/>
      <c r="K463" s="48"/>
      <c r="M463" s="48"/>
    </row>
    <row r="464" spans="7:13" s="23" customFormat="1" ht="15" x14ac:dyDescent="0.2">
      <c r="G464" s="48"/>
      <c r="H464" s="137"/>
      <c r="I464" s="138"/>
      <c r="K464" s="48"/>
      <c r="M464" s="48"/>
    </row>
    <row r="465" spans="7:13" s="23" customFormat="1" ht="15" x14ac:dyDescent="0.2">
      <c r="G465" s="48"/>
      <c r="H465" s="137"/>
      <c r="I465" s="138"/>
      <c r="K465" s="48"/>
      <c r="M465" s="48"/>
    </row>
    <row r="466" spans="7:13" s="23" customFormat="1" ht="15" x14ac:dyDescent="0.2">
      <c r="G466" s="48"/>
      <c r="H466" s="137"/>
      <c r="I466" s="138"/>
      <c r="K466" s="48"/>
      <c r="M466" s="48"/>
    </row>
    <row r="467" spans="7:13" s="23" customFormat="1" ht="15" x14ac:dyDescent="0.2">
      <c r="G467" s="48"/>
      <c r="H467" s="137"/>
      <c r="I467" s="138"/>
      <c r="K467" s="48"/>
      <c r="M467" s="48"/>
    </row>
    <row r="468" spans="7:13" s="23" customFormat="1" ht="15" x14ac:dyDescent="0.2">
      <c r="G468" s="48"/>
      <c r="H468" s="137"/>
      <c r="I468" s="138"/>
      <c r="K468" s="48"/>
      <c r="M468" s="48"/>
    </row>
    <row r="469" spans="7:13" s="23" customFormat="1" ht="15" x14ac:dyDescent="0.2">
      <c r="G469" s="48"/>
      <c r="H469" s="137"/>
      <c r="I469" s="138"/>
      <c r="K469" s="48"/>
      <c r="M469" s="48"/>
    </row>
    <row r="470" spans="7:13" s="23" customFormat="1" ht="15" x14ac:dyDescent="0.2">
      <c r="G470" s="48"/>
      <c r="H470" s="137"/>
      <c r="I470" s="138"/>
      <c r="K470" s="48"/>
      <c r="M470" s="48"/>
    </row>
    <row r="471" spans="7:13" s="23" customFormat="1" ht="15" x14ac:dyDescent="0.2">
      <c r="G471" s="48"/>
      <c r="H471" s="137"/>
      <c r="I471" s="138"/>
      <c r="K471" s="48"/>
      <c r="M471" s="48"/>
    </row>
    <row r="472" spans="7:13" s="23" customFormat="1" ht="15" x14ac:dyDescent="0.2">
      <c r="G472" s="48"/>
      <c r="H472" s="137"/>
      <c r="I472" s="138"/>
      <c r="K472" s="48"/>
      <c r="M472" s="48"/>
    </row>
    <row r="473" spans="7:13" s="23" customFormat="1" ht="15" x14ac:dyDescent="0.2">
      <c r="G473" s="48"/>
      <c r="H473" s="137"/>
      <c r="I473" s="138"/>
      <c r="K473" s="48"/>
      <c r="M473" s="48"/>
    </row>
    <row r="474" spans="7:13" s="23" customFormat="1" ht="15" x14ac:dyDescent="0.2">
      <c r="G474" s="48"/>
      <c r="H474" s="137"/>
      <c r="I474" s="138"/>
      <c r="K474" s="48"/>
      <c r="M474" s="48"/>
    </row>
    <row r="475" spans="7:13" s="23" customFormat="1" ht="15" x14ac:dyDescent="0.2">
      <c r="G475" s="48"/>
      <c r="H475" s="137"/>
      <c r="I475" s="138"/>
      <c r="K475" s="48"/>
      <c r="M475" s="48"/>
    </row>
    <row r="476" spans="7:13" s="23" customFormat="1" ht="15" x14ac:dyDescent="0.2">
      <c r="G476" s="48"/>
      <c r="H476" s="137"/>
      <c r="I476" s="138"/>
      <c r="K476" s="48"/>
      <c r="M476" s="48"/>
    </row>
    <row r="477" spans="7:13" s="23" customFormat="1" ht="15" x14ac:dyDescent="0.2">
      <c r="G477" s="48"/>
      <c r="H477" s="137"/>
      <c r="I477" s="138"/>
      <c r="K477" s="48"/>
      <c r="M477" s="48"/>
    </row>
    <row r="478" spans="7:13" s="23" customFormat="1" ht="15" x14ac:dyDescent="0.2">
      <c r="G478" s="48"/>
      <c r="H478" s="137"/>
      <c r="I478" s="138"/>
      <c r="K478" s="48"/>
      <c r="M478" s="48"/>
    </row>
    <row r="479" spans="7:13" s="23" customFormat="1" ht="15" x14ac:dyDescent="0.2">
      <c r="G479" s="48"/>
      <c r="H479" s="137"/>
      <c r="I479" s="138"/>
      <c r="K479" s="48"/>
      <c r="M479" s="48"/>
    </row>
    <row r="480" spans="7:13" s="23" customFormat="1" ht="15" x14ac:dyDescent="0.2">
      <c r="G480" s="48"/>
      <c r="H480" s="137"/>
      <c r="I480" s="138"/>
      <c r="K480" s="48"/>
      <c r="M480" s="48"/>
    </row>
    <row r="481" spans="7:13" s="23" customFormat="1" ht="15" x14ac:dyDescent="0.2">
      <c r="G481" s="48"/>
      <c r="H481" s="137"/>
      <c r="I481" s="138"/>
      <c r="K481" s="48"/>
      <c r="M481" s="48"/>
    </row>
    <row r="482" spans="7:13" s="23" customFormat="1" ht="15" x14ac:dyDescent="0.2">
      <c r="G482" s="48"/>
      <c r="H482" s="137"/>
      <c r="I482" s="138"/>
      <c r="K482" s="48"/>
      <c r="M482" s="48"/>
    </row>
    <row r="483" spans="7:13" s="23" customFormat="1" ht="15" x14ac:dyDescent="0.2">
      <c r="G483" s="48"/>
      <c r="H483" s="137"/>
      <c r="I483" s="138"/>
      <c r="K483" s="48"/>
      <c r="M483" s="48"/>
    </row>
    <row r="484" spans="7:13" s="23" customFormat="1" ht="15" x14ac:dyDescent="0.2">
      <c r="G484" s="48"/>
      <c r="H484" s="137"/>
      <c r="I484" s="138"/>
      <c r="K484" s="48"/>
      <c r="M484" s="48"/>
    </row>
    <row r="485" spans="7:13" s="23" customFormat="1" ht="15" x14ac:dyDescent="0.2">
      <c r="G485" s="48"/>
      <c r="H485" s="137"/>
      <c r="I485" s="138"/>
      <c r="K485" s="48"/>
      <c r="M485" s="48"/>
    </row>
    <row r="486" spans="7:13" s="23" customFormat="1" ht="15" x14ac:dyDescent="0.2">
      <c r="G486" s="48"/>
      <c r="H486" s="137"/>
      <c r="I486" s="138"/>
      <c r="K486" s="48"/>
      <c r="M486" s="48"/>
    </row>
    <row r="487" spans="7:13" s="23" customFormat="1" ht="15" x14ac:dyDescent="0.2">
      <c r="G487" s="48"/>
      <c r="H487" s="137"/>
      <c r="I487" s="138"/>
      <c r="K487" s="48"/>
      <c r="M487" s="48"/>
    </row>
    <row r="488" spans="7:13" s="23" customFormat="1" ht="15" x14ac:dyDescent="0.2">
      <c r="G488" s="48"/>
      <c r="H488" s="137"/>
      <c r="I488" s="138"/>
      <c r="K488" s="48"/>
      <c r="M488" s="48"/>
    </row>
    <row r="489" spans="7:13" s="23" customFormat="1" ht="15" x14ac:dyDescent="0.2">
      <c r="G489" s="48"/>
      <c r="H489" s="137"/>
      <c r="I489" s="138"/>
      <c r="K489" s="48"/>
      <c r="M489" s="48"/>
    </row>
    <row r="490" spans="7:13" s="23" customFormat="1" ht="15" x14ac:dyDescent="0.2">
      <c r="G490" s="48"/>
      <c r="H490" s="137"/>
      <c r="I490" s="138"/>
      <c r="K490" s="48"/>
      <c r="M490" s="48"/>
    </row>
    <row r="491" spans="7:13" s="23" customFormat="1" ht="15" x14ac:dyDescent="0.2">
      <c r="G491" s="48"/>
      <c r="H491" s="137"/>
      <c r="I491" s="138"/>
      <c r="K491" s="48"/>
      <c r="M491" s="48"/>
    </row>
    <row r="492" spans="7:13" s="23" customFormat="1" ht="15" x14ac:dyDescent="0.2">
      <c r="G492" s="48"/>
      <c r="H492" s="137"/>
      <c r="I492" s="138"/>
      <c r="K492" s="48"/>
      <c r="M492" s="48"/>
    </row>
    <row r="493" spans="7:13" s="23" customFormat="1" ht="15" x14ac:dyDescent="0.2">
      <c r="G493" s="48"/>
      <c r="H493" s="137"/>
      <c r="I493" s="138"/>
      <c r="K493" s="48"/>
      <c r="M493" s="48"/>
    </row>
    <row r="494" spans="7:13" s="23" customFormat="1" ht="15" x14ac:dyDescent="0.2">
      <c r="G494" s="48"/>
      <c r="H494" s="137"/>
      <c r="I494" s="138"/>
      <c r="K494" s="48"/>
      <c r="M494" s="48"/>
    </row>
    <row r="495" spans="7:13" s="23" customFormat="1" ht="15" x14ac:dyDescent="0.2">
      <c r="G495" s="48"/>
      <c r="H495" s="137"/>
      <c r="I495" s="138"/>
      <c r="K495" s="48"/>
      <c r="M495" s="48"/>
    </row>
    <row r="496" spans="7:13" s="23" customFormat="1" ht="15" x14ac:dyDescent="0.2">
      <c r="G496" s="48"/>
      <c r="H496" s="137"/>
      <c r="I496" s="138"/>
      <c r="K496" s="48"/>
      <c r="M496" s="48"/>
    </row>
    <row r="497" spans="7:13" s="23" customFormat="1" ht="15" x14ac:dyDescent="0.2">
      <c r="G497" s="48"/>
      <c r="H497" s="137"/>
      <c r="I497" s="138"/>
      <c r="K497" s="48"/>
      <c r="M497" s="48"/>
    </row>
    <row r="498" spans="7:13" s="23" customFormat="1" ht="15" x14ac:dyDescent="0.2">
      <c r="G498" s="48"/>
      <c r="H498" s="137"/>
      <c r="I498" s="138"/>
      <c r="K498" s="48"/>
      <c r="M498" s="48"/>
    </row>
    <row r="499" spans="7:13" s="23" customFormat="1" ht="15" x14ac:dyDescent="0.2">
      <c r="G499" s="48"/>
      <c r="H499" s="137"/>
      <c r="I499" s="138"/>
      <c r="K499" s="48"/>
      <c r="M499" s="48"/>
    </row>
    <row r="500" spans="7:13" s="23" customFormat="1" ht="15" x14ac:dyDescent="0.2">
      <c r="G500" s="48"/>
      <c r="H500" s="137"/>
      <c r="I500" s="138"/>
      <c r="K500" s="48"/>
      <c r="M500" s="48"/>
    </row>
    <row r="501" spans="7:13" s="23" customFormat="1" ht="15" x14ac:dyDescent="0.2">
      <c r="G501" s="48"/>
      <c r="H501" s="137"/>
      <c r="I501" s="138"/>
      <c r="K501" s="48"/>
      <c r="M501" s="48"/>
    </row>
    <row r="502" spans="7:13" s="23" customFormat="1" ht="15" x14ac:dyDescent="0.2">
      <c r="G502" s="48"/>
      <c r="H502" s="137"/>
      <c r="I502" s="138"/>
      <c r="K502" s="48"/>
      <c r="M502" s="48"/>
    </row>
    <row r="503" spans="7:13" s="23" customFormat="1" ht="15" x14ac:dyDescent="0.2">
      <c r="G503" s="48"/>
      <c r="H503" s="137"/>
      <c r="I503" s="138"/>
      <c r="K503" s="48"/>
      <c r="M503" s="48"/>
    </row>
    <row r="504" spans="7:13" s="23" customFormat="1" ht="15" x14ac:dyDescent="0.2">
      <c r="G504" s="48"/>
      <c r="H504" s="137"/>
      <c r="I504" s="138"/>
      <c r="K504" s="48"/>
      <c r="M504" s="48"/>
    </row>
    <row r="505" spans="7:13" s="23" customFormat="1" ht="15" x14ac:dyDescent="0.2">
      <c r="G505" s="48"/>
      <c r="H505" s="137"/>
      <c r="I505" s="138"/>
      <c r="K505" s="48"/>
      <c r="M505" s="48"/>
    </row>
    <row r="506" spans="7:13" s="23" customFormat="1" ht="15" x14ac:dyDescent="0.2">
      <c r="G506" s="48"/>
      <c r="H506" s="137"/>
      <c r="I506" s="138"/>
      <c r="K506" s="48"/>
      <c r="M506" s="48"/>
    </row>
    <row r="507" spans="7:13" s="23" customFormat="1" ht="15" x14ac:dyDescent="0.2">
      <c r="G507" s="48"/>
      <c r="H507" s="137"/>
      <c r="I507" s="138"/>
      <c r="K507" s="48"/>
      <c r="M507" s="48"/>
    </row>
    <row r="508" spans="7:13" s="23" customFormat="1" ht="15" x14ac:dyDescent="0.2">
      <c r="G508" s="48"/>
      <c r="H508" s="137"/>
      <c r="I508" s="138"/>
      <c r="K508" s="48"/>
      <c r="M508" s="48"/>
    </row>
    <row r="509" spans="7:13" s="23" customFormat="1" ht="15" x14ac:dyDescent="0.2">
      <c r="G509" s="48"/>
      <c r="H509" s="137"/>
      <c r="I509" s="138"/>
      <c r="K509" s="48"/>
      <c r="M509" s="48"/>
    </row>
    <row r="510" spans="7:13" s="23" customFormat="1" ht="15" x14ac:dyDescent="0.2">
      <c r="G510" s="48"/>
      <c r="H510" s="137"/>
      <c r="I510" s="138"/>
      <c r="K510" s="48"/>
      <c r="M510" s="48"/>
    </row>
    <row r="511" spans="7:13" s="23" customFormat="1" ht="15" x14ac:dyDescent="0.2">
      <c r="G511" s="48"/>
      <c r="H511" s="137"/>
      <c r="I511" s="138"/>
      <c r="K511" s="48"/>
      <c r="M511" s="48"/>
    </row>
    <row r="512" spans="7:13" s="23" customFormat="1" ht="15" x14ac:dyDescent="0.2">
      <c r="G512" s="48"/>
      <c r="H512" s="137"/>
      <c r="I512" s="138"/>
      <c r="K512" s="48"/>
      <c r="M512" s="48"/>
    </row>
    <row r="513" spans="7:13" s="23" customFormat="1" ht="15" x14ac:dyDescent="0.2">
      <c r="G513" s="48"/>
      <c r="H513" s="137"/>
      <c r="I513" s="138"/>
      <c r="K513" s="48"/>
      <c r="M513" s="48"/>
    </row>
    <row r="514" spans="7:13" s="23" customFormat="1" ht="15" x14ac:dyDescent="0.2">
      <c r="G514" s="48"/>
      <c r="H514" s="137"/>
      <c r="I514" s="138"/>
      <c r="K514" s="48"/>
      <c r="M514" s="48"/>
    </row>
    <row r="515" spans="7:13" s="23" customFormat="1" ht="15" x14ac:dyDescent="0.2">
      <c r="G515" s="48"/>
      <c r="H515" s="137"/>
      <c r="I515" s="138"/>
      <c r="K515" s="48"/>
      <c r="M515" s="48"/>
    </row>
    <row r="516" spans="7:13" s="23" customFormat="1" ht="15" x14ac:dyDescent="0.2">
      <c r="G516" s="48"/>
      <c r="H516" s="137"/>
      <c r="I516" s="138"/>
      <c r="K516" s="48"/>
      <c r="M516" s="48"/>
    </row>
    <row r="517" spans="7:13" s="23" customFormat="1" ht="15" x14ac:dyDescent="0.2">
      <c r="G517" s="48"/>
      <c r="H517" s="137"/>
      <c r="I517" s="138"/>
      <c r="K517" s="48"/>
      <c r="M517" s="48"/>
    </row>
    <row r="518" spans="7:13" s="23" customFormat="1" ht="15" x14ac:dyDescent="0.2">
      <c r="G518" s="48"/>
      <c r="H518" s="137"/>
      <c r="I518" s="138"/>
      <c r="K518" s="48"/>
      <c r="M518" s="48"/>
    </row>
    <row r="519" spans="7:13" s="23" customFormat="1" ht="15" x14ac:dyDescent="0.2">
      <c r="G519" s="48"/>
      <c r="H519" s="137"/>
      <c r="I519" s="138"/>
      <c r="K519" s="48"/>
      <c r="M519" s="48"/>
    </row>
    <row r="520" spans="7:13" s="23" customFormat="1" ht="15" x14ac:dyDescent="0.2">
      <c r="G520" s="48"/>
      <c r="H520" s="137"/>
      <c r="I520" s="138"/>
      <c r="K520" s="48"/>
      <c r="M520" s="48"/>
    </row>
    <row r="521" spans="7:13" s="23" customFormat="1" ht="15" x14ac:dyDescent="0.2">
      <c r="G521" s="48"/>
      <c r="H521" s="137"/>
      <c r="I521" s="138"/>
      <c r="K521" s="48"/>
      <c r="M521" s="48"/>
    </row>
    <row r="522" spans="7:13" s="23" customFormat="1" ht="15" x14ac:dyDescent="0.2">
      <c r="G522" s="48"/>
      <c r="H522" s="137"/>
      <c r="I522" s="138"/>
      <c r="K522" s="48"/>
      <c r="M522" s="48"/>
    </row>
    <row r="523" spans="7:13" s="23" customFormat="1" ht="15" x14ac:dyDescent="0.2">
      <c r="G523" s="48"/>
      <c r="H523" s="137"/>
      <c r="I523" s="138"/>
      <c r="K523" s="48"/>
      <c r="M523" s="48"/>
    </row>
    <row r="524" spans="7:13" s="23" customFormat="1" ht="15" x14ac:dyDescent="0.2">
      <c r="G524" s="48"/>
      <c r="H524" s="137"/>
      <c r="I524" s="138"/>
      <c r="K524" s="48"/>
      <c r="M524" s="48"/>
    </row>
    <row r="525" spans="7:13" s="23" customFormat="1" ht="15" x14ac:dyDescent="0.2">
      <c r="G525" s="48"/>
      <c r="H525" s="137"/>
      <c r="I525" s="138"/>
      <c r="K525" s="48"/>
      <c r="M525" s="48"/>
    </row>
    <row r="526" spans="7:13" s="23" customFormat="1" ht="15" x14ac:dyDescent="0.2">
      <c r="G526" s="48"/>
      <c r="H526" s="137"/>
      <c r="I526" s="138"/>
      <c r="K526" s="48"/>
      <c r="M526" s="48"/>
    </row>
    <row r="527" spans="7:13" s="23" customFormat="1" ht="15" x14ac:dyDescent="0.2">
      <c r="G527" s="48"/>
      <c r="H527" s="137"/>
      <c r="I527" s="138"/>
      <c r="K527" s="48"/>
      <c r="M527" s="48"/>
    </row>
    <row r="528" spans="7:13" s="23" customFormat="1" ht="15" x14ac:dyDescent="0.2">
      <c r="G528" s="48"/>
      <c r="H528" s="137"/>
      <c r="I528" s="138"/>
      <c r="K528" s="48"/>
      <c r="M528" s="48"/>
    </row>
    <row r="529" spans="7:13" s="23" customFormat="1" ht="15" x14ac:dyDescent="0.2">
      <c r="G529" s="48"/>
      <c r="H529" s="137"/>
      <c r="I529" s="138"/>
      <c r="K529" s="48"/>
      <c r="M529" s="48"/>
    </row>
    <row r="530" spans="7:13" s="23" customFormat="1" ht="15" x14ac:dyDescent="0.2">
      <c r="G530" s="48"/>
      <c r="H530" s="137"/>
      <c r="I530" s="138"/>
      <c r="K530" s="48"/>
      <c r="M530" s="48"/>
    </row>
    <row r="531" spans="7:13" s="23" customFormat="1" ht="15" x14ac:dyDescent="0.2">
      <c r="G531" s="48"/>
      <c r="H531" s="137"/>
      <c r="I531" s="138"/>
      <c r="K531" s="48"/>
      <c r="M531" s="48"/>
    </row>
    <row r="532" spans="7:13" s="23" customFormat="1" ht="15" x14ac:dyDescent="0.2">
      <c r="G532" s="48"/>
      <c r="H532" s="137"/>
      <c r="I532" s="138"/>
      <c r="K532" s="48"/>
      <c r="M532" s="48"/>
    </row>
    <row r="533" spans="7:13" s="23" customFormat="1" ht="15" x14ac:dyDescent="0.2">
      <c r="G533" s="48"/>
      <c r="H533" s="137"/>
      <c r="I533" s="138"/>
      <c r="K533" s="48"/>
      <c r="M533" s="48"/>
    </row>
    <row r="534" spans="7:13" s="23" customFormat="1" ht="15" x14ac:dyDescent="0.2">
      <c r="G534" s="48"/>
      <c r="H534" s="137"/>
      <c r="I534" s="138"/>
      <c r="K534" s="48"/>
      <c r="M534" s="48"/>
    </row>
    <row r="535" spans="7:13" s="23" customFormat="1" ht="15" x14ac:dyDescent="0.2">
      <c r="G535" s="48"/>
      <c r="H535" s="137"/>
      <c r="I535" s="138"/>
      <c r="K535" s="48"/>
      <c r="M535" s="48"/>
    </row>
    <row r="536" spans="7:13" s="23" customFormat="1" ht="15" x14ac:dyDescent="0.2">
      <c r="G536" s="48"/>
      <c r="H536" s="137"/>
      <c r="I536" s="138"/>
      <c r="K536" s="48"/>
      <c r="M536" s="48"/>
    </row>
    <row r="537" spans="7:13" s="23" customFormat="1" ht="15" x14ac:dyDescent="0.2">
      <c r="G537" s="48"/>
      <c r="H537" s="137"/>
      <c r="I537" s="138"/>
      <c r="K537" s="48"/>
      <c r="M537" s="48"/>
    </row>
    <row r="538" spans="7:13" s="23" customFormat="1" ht="15" x14ac:dyDescent="0.2">
      <c r="G538" s="48"/>
      <c r="H538" s="137"/>
      <c r="I538" s="138"/>
      <c r="K538" s="48"/>
      <c r="M538" s="48"/>
    </row>
    <row r="539" spans="7:13" s="23" customFormat="1" ht="15" x14ac:dyDescent="0.2">
      <c r="G539" s="48"/>
      <c r="H539" s="137"/>
      <c r="I539" s="138"/>
      <c r="K539" s="48"/>
      <c r="M539" s="48"/>
    </row>
    <row r="540" spans="7:13" s="23" customFormat="1" ht="15" x14ac:dyDescent="0.2">
      <c r="G540" s="48"/>
      <c r="H540" s="137"/>
      <c r="I540" s="138"/>
      <c r="K540" s="48"/>
      <c r="M540" s="48"/>
    </row>
    <row r="541" spans="7:13" s="23" customFormat="1" ht="15" x14ac:dyDescent="0.2">
      <c r="G541" s="48"/>
      <c r="H541" s="137"/>
      <c r="I541" s="138"/>
      <c r="K541" s="48"/>
      <c r="M541" s="48"/>
    </row>
    <row r="542" spans="7:13" s="23" customFormat="1" ht="15" x14ac:dyDescent="0.2">
      <c r="G542" s="48"/>
      <c r="H542" s="137"/>
      <c r="I542" s="138"/>
      <c r="K542" s="48"/>
      <c r="M542" s="48"/>
    </row>
    <row r="543" spans="7:13" s="23" customFormat="1" ht="15" x14ac:dyDescent="0.2">
      <c r="G543" s="48"/>
      <c r="H543" s="137"/>
      <c r="I543" s="138"/>
      <c r="K543" s="48"/>
      <c r="M543" s="48"/>
    </row>
    <row r="544" spans="7:13" s="23" customFormat="1" ht="15" x14ac:dyDescent="0.2">
      <c r="G544" s="48"/>
      <c r="H544" s="137"/>
      <c r="I544" s="138"/>
      <c r="K544" s="48"/>
      <c r="M544" s="48"/>
    </row>
    <row r="545" spans="7:13" s="23" customFormat="1" ht="15" x14ac:dyDescent="0.2">
      <c r="G545" s="48"/>
      <c r="H545" s="137"/>
      <c r="I545" s="138"/>
      <c r="K545" s="48"/>
      <c r="M545" s="48"/>
    </row>
    <row r="546" spans="7:13" s="23" customFormat="1" ht="15" x14ac:dyDescent="0.2">
      <c r="G546" s="48"/>
      <c r="H546" s="137"/>
      <c r="I546" s="138"/>
      <c r="K546" s="48"/>
      <c r="M546" s="48"/>
    </row>
    <row r="547" spans="7:13" s="23" customFormat="1" ht="15" x14ac:dyDescent="0.2">
      <c r="G547" s="48"/>
      <c r="H547" s="137"/>
      <c r="I547" s="138"/>
      <c r="K547" s="48"/>
      <c r="M547" s="48"/>
    </row>
    <row r="548" spans="7:13" s="23" customFormat="1" ht="15" x14ac:dyDescent="0.2">
      <c r="G548" s="48"/>
      <c r="H548" s="137"/>
      <c r="I548" s="138"/>
      <c r="K548" s="48"/>
      <c r="M548" s="48"/>
    </row>
    <row r="549" spans="7:13" s="23" customFormat="1" ht="15" x14ac:dyDescent="0.2">
      <c r="G549" s="48"/>
      <c r="H549" s="137"/>
      <c r="I549" s="138"/>
      <c r="K549" s="48"/>
      <c r="M549" s="48"/>
    </row>
    <row r="550" spans="7:13" s="23" customFormat="1" ht="15" x14ac:dyDescent="0.2">
      <c r="G550" s="48"/>
      <c r="H550" s="137"/>
      <c r="I550" s="138"/>
      <c r="K550" s="48"/>
      <c r="M550" s="48"/>
    </row>
    <row r="551" spans="7:13" s="23" customFormat="1" ht="15" x14ac:dyDescent="0.2">
      <c r="G551" s="48"/>
      <c r="H551" s="137"/>
      <c r="I551" s="138"/>
      <c r="K551" s="48"/>
      <c r="M551" s="48"/>
    </row>
    <row r="552" spans="7:13" s="23" customFormat="1" ht="15" x14ac:dyDescent="0.2">
      <c r="G552" s="48"/>
      <c r="H552" s="137"/>
      <c r="I552" s="138"/>
      <c r="K552" s="48"/>
      <c r="M552" s="48"/>
    </row>
    <row r="553" spans="7:13" s="23" customFormat="1" ht="15" x14ac:dyDescent="0.2">
      <c r="G553" s="48"/>
      <c r="H553" s="137"/>
      <c r="I553" s="138"/>
      <c r="K553" s="48"/>
      <c r="M553" s="48"/>
    </row>
    <row r="554" spans="7:13" s="23" customFormat="1" ht="15" x14ac:dyDescent="0.2">
      <c r="G554" s="48"/>
      <c r="H554" s="137"/>
      <c r="I554" s="138"/>
      <c r="K554" s="48"/>
      <c r="M554" s="48"/>
    </row>
    <row r="555" spans="7:13" s="23" customFormat="1" ht="15" x14ac:dyDescent="0.2">
      <c r="G555" s="48"/>
      <c r="H555" s="137"/>
      <c r="I555" s="138"/>
      <c r="K555" s="48"/>
      <c r="M555" s="48"/>
    </row>
    <row r="556" spans="7:13" s="23" customFormat="1" ht="15" x14ac:dyDescent="0.2">
      <c r="G556" s="48"/>
      <c r="H556" s="137"/>
      <c r="I556" s="138"/>
      <c r="K556" s="48"/>
      <c r="M556" s="48"/>
    </row>
    <row r="557" spans="7:13" s="23" customFormat="1" ht="15" x14ac:dyDescent="0.2">
      <c r="G557" s="48"/>
      <c r="H557" s="137"/>
      <c r="I557" s="138"/>
      <c r="K557" s="48"/>
      <c r="M557" s="48"/>
    </row>
    <row r="558" spans="7:13" s="23" customFormat="1" ht="15" x14ac:dyDescent="0.2">
      <c r="G558" s="48"/>
      <c r="H558" s="137"/>
      <c r="I558" s="138"/>
      <c r="K558" s="48"/>
      <c r="M558" s="48"/>
    </row>
    <row r="559" spans="7:13" s="23" customFormat="1" ht="15" x14ac:dyDescent="0.2">
      <c r="G559" s="48"/>
      <c r="H559" s="137"/>
      <c r="I559" s="138"/>
      <c r="K559" s="48"/>
      <c r="M559" s="48"/>
    </row>
    <row r="560" spans="7:13" s="23" customFormat="1" ht="15" x14ac:dyDescent="0.2">
      <c r="G560" s="48"/>
      <c r="H560" s="137"/>
      <c r="I560" s="138"/>
      <c r="K560" s="48"/>
      <c r="M560" s="48"/>
    </row>
    <row r="561" spans="7:13" s="23" customFormat="1" ht="15" x14ac:dyDescent="0.2">
      <c r="G561" s="48"/>
      <c r="H561" s="137"/>
      <c r="I561" s="138"/>
      <c r="K561" s="48"/>
      <c r="M561" s="48"/>
    </row>
    <row r="562" spans="7:13" s="23" customFormat="1" ht="15" x14ac:dyDescent="0.2">
      <c r="G562" s="48"/>
      <c r="H562" s="137"/>
      <c r="I562" s="138"/>
      <c r="K562" s="48"/>
      <c r="M562" s="48"/>
    </row>
    <row r="563" spans="7:13" s="23" customFormat="1" ht="15" x14ac:dyDescent="0.2">
      <c r="G563" s="48"/>
      <c r="H563" s="137"/>
      <c r="I563" s="138"/>
      <c r="K563" s="48"/>
      <c r="M563" s="48"/>
    </row>
    <row r="564" spans="7:13" s="23" customFormat="1" ht="15" x14ac:dyDescent="0.2">
      <c r="G564" s="48"/>
      <c r="H564" s="137"/>
      <c r="I564" s="138"/>
      <c r="K564" s="48"/>
      <c r="M564" s="48"/>
    </row>
    <row r="565" spans="7:13" s="23" customFormat="1" ht="15" x14ac:dyDescent="0.2">
      <c r="G565" s="48"/>
      <c r="H565" s="137"/>
      <c r="I565" s="138"/>
      <c r="K565" s="48"/>
      <c r="M565" s="48"/>
    </row>
    <row r="566" spans="7:13" s="23" customFormat="1" ht="15" x14ac:dyDescent="0.2">
      <c r="G566" s="48"/>
      <c r="H566" s="137"/>
      <c r="I566" s="138"/>
      <c r="K566" s="48"/>
      <c r="M566" s="48"/>
    </row>
    <row r="567" spans="7:13" s="23" customFormat="1" ht="15" x14ac:dyDescent="0.2">
      <c r="G567" s="48"/>
      <c r="H567" s="137"/>
      <c r="I567" s="138"/>
      <c r="K567" s="48"/>
      <c r="M567" s="48"/>
    </row>
    <row r="568" spans="7:13" s="23" customFormat="1" ht="15" x14ac:dyDescent="0.2">
      <c r="G568" s="48"/>
      <c r="H568" s="137"/>
      <c r="I568" s="138"/>
      <c r="K568" s="48"/>
      <c r="M568" s="48"/>
    </row>
    <row r="569" spans="7:13" s="23" customFormat="1" ht="15" x14ac:dyDescent="0.2">
      <c r="G569" s="48"/>
      <c r="H569" s="137"/>
      <c r="I569" s="138"/>
      <c r="K569" s="48"/>
      <c r="M569" s="48"/>
    </row>
    <row r="570" spans="7:13" s="23" customFormat="1" ht="15" x14ac:dyDescent="0.2">
      <c r="G570" s="48"/>
      <c r="H570" s="137"/>
      <c r="I570" s="138"/>
      <c r="K570" s="48"/>
      <c r="M570" s="48"/>
    </row>
    <row r="571" spans="7:13" s="23" customFormat="1" ht="15" x14ac:dyDescent="0.2">
      <c r="G571" s="48"/>
      <c r="H571" s="137"/>
      <c r="I571" s="138"/>
      <c r="K571" s="48"/>
      <c r="M571" s="48"/>
    </row>
    <row r="572" spans="7:13" s="23" customFormat="1" ht="15" x14ac:dyDescent="0.2">
      <c r="G572" s="48"/>
      <c r="H572" s="137"/>
      <c r="I572" s="138"/>
      <c r="K572" s="48"/>
      <c r="M572" s="48"/>
    </row>
    <row r="573" spans="7:13" s="23" customFormat="1" ht="15" x14ac:dyDescent="0.2">
      <c r="G573" s="48"/>
      <c r="H573" s="137"/>
      <c r="I573" s="138"/>
      <c r="K573" s="48"/>
      <c r="M573" s="48"/>
    </row>
    <row r="574" spans="7:13" s="23" customFormat="1" ht="15" x14ac:dyDescent="0.2">
      <c r="G574" s="48"/>
      <c r="H574" s="137"/>
      <c r="I574" s="138"/>
      <c r="K574" s="48"/>
      <c r="M574" s="48"/>
    </row>
    <row r="575" spans="7:13" s="23" customFormat="1" ht="15" x14ac:dyDescent="0.2">
      <c r="G575" s="48"/>
      <c r="H575" s="137"/>
      <c r="I575" s="138"/>
      <c r="K575" s="48"/>
      <c r="M575" s="48"/>
    </row>
    <row r="576" spans="7:13" s="23" customFormat="1" ht="15" x14ac:dyDescent="0.2">
      <c r="G576" s="48"/>
      <c r="H576" s="137"/>
      <c r="I576" s="138"/>
      <c r="K576" s="48"/>
      <c r="M576" s="48"/>
    </row>
    <row r="577" spans="7:13" s="23" customFormat="1" ht="15" x14ac:dyDescent="0.2">
      <c r="G577" s="48"/>
      <c r="H577" s="137"/>
      <c r="I577" s="138"/>
      <c r="K577" s="48"/>
      <c r="M577" s="48"/>
    </row>
    <row r="578" spans="7:13" s="23" customFormat="1" ht="15" x14ac:dyDescent="0.2">
      <c r="G578" s="48"/>
      <c r="H578" s="137"/>
      <c r="I578" s="138"/>
      <c r="K578" s="48"/>
      <c r="M578" s="48"/>
    </row>
    <row r="579" spans="7:13" s="23" customFormat="1" ht="15" x14ac:dyDescent="0.2">
      <c r="G579" s="48"/>
      <c r="H579" s="137"/>
      <c r="I579" s="138"/>
      <c r="K579" s="48"/>
      <c r="M579" s="48"/>
    </row>
    <row r="580" spans="7:13" s="23" customFormat="1" ht="15" x14ac:dyDescent="0.2">
      <c r="G580" s="48"/>
      <c r="H580" s="137"/>
      <c r="I580" s="138"/>
      <c r="K580" s="48"/>
      <c r="M580" s="48"/>
    </row>
    <row r="581" spans="7:13" s="23" customFormat="1" ht="15" x14ac:dyDescent="0.2">
      <c r="G581" s="48"/>
      <c r="H581" s="137"/>
      <c r="I581" s="138"/>
      <c r="K581" s="48"/>
      <c r="M581" s="48"/>
    </row>
    <row r="582" spans="7:13" s="23" customFormat="1" ht="15" x14ac:dyDescent="0.2">
      <c r="G582" s="48"/>
      <c r="H582" s="137"/>
      <c r="I582" s="138"/>
      <c r="K582" s="48"/>
      <c r="M582" s="48"/>
    </row>
    <row r="583" spans="7:13" s="23" customFormat="1" ht="15" x14ac:dyDescent="0.2">
      <c r="G583" s="48"/>
      <c r="H583" s="137"/>
      <c r="I583" s="138"/>
      <c r="K583" s="48"/>
      <c r="M583" s="48"/>
    </row>
    <row r="584" spans="7:13" s="23" customFormat="1" ht="15" x14ac:dyDescent="0.2">
      <c r="G584" s="48"/>
      <c r="H584" s="137"/>
      <c r="I584" s="138"/>
      <c r="K584" s="48"/>
      <c r="M584" s="48"/>
    </row>
    <row r="585" spans="7:13" s="23" customFormat="1" ht="15" x14ac:dyDescent="0.2">
      <c r="G585" s="48"/>
      <c r="H585" s="137"/>
      <c r="I585" s="138"/>
      <c r="K585" s="48"/>
      <c r="M585" s="48"/>
    </row>
    <row r="586" spans="7:13" s="23" customFormat="1" ht="15" x14ac:dyDescent="0.2">
      <c r="G586" s="48"/>
      <c r="H586" s="137"/>
      <c r="I586" s="138"/>
      <c r="K586" s="48"/>
      <c r="M586" s="48"/>
    </row>
    <row r="587" spans="7:13" s="23" customFormat="1" ht="15" x14ac:dyDescent="0.2">
      <c r="G587" s="48"/>
      <c r="H587" s="137"/>
      <c r="I587" s="138"/>
      <c r="K587" s="48"/>
      <c r="M587" s="48"/>
    </row>
    <row r="588" spans="7:13" s="23" customFormat="1" ht="15" x14ac:dyDescent="0.2">
      <c r="G588" s="48"/>
      <c r="H588" s="137"/>
      <c r="I588" s="138"/>
      <c r="K588" s="48"/>
      <c r="M588" s="48"/>
    </row>
    <row r="589" spans="7:13" s="23" customFormat="1" ht="15" x14ac:dyDescent="0.2">
      <c r="G589" s="48"/>
      <c r="H589" s="137"/>
      <c r="I589" s="138"/>
      <c r="K589" s="48"/>
      <c r="M589" s="48"/>
    </row>
    <row r="590" spans="7:13" s="23" customFormat="1" ht="15" x14ac:dyDescent="0.2">
      <c r="G590" s="48"/>
      <c r="H590" s="137"/>
      <c r="I590" s="138"/>
      <c r="K590" s="48"/>
      <c r="M590" s="48"/>
    </row>
    <row r="591" spans="7:13" s="23" customFormat="1" ht="15" x14ac:dyDescent="0.2">
      <c r="G591" s="48"/>
      <c r="H591" s="137"/>
      <c r="I591" s="138"/>
      <c r="K591" s="48"/>
      <c r="M591" s="48"/>
    </row>
    <row r="592" spans="7:13" s="23" customFormat="1" ht="15" x14ac:dyDescent="0.2">
      <c r="G592" s="48"/>
      <c r="H592" s="137"/>
      <c r="I592" s="138"/>
      <c r="K592" s="48"/>
      <c r="M592" s="48"/>
    </row>
    <row r="593" spans="7:13" s="23" customFormat="1" ht="15" x14ac:dyDescent="0.2">
      <c r="G593" s="48"/>
      <c r="H593" s="137"/>
      <c r="I593" s="138"/>
      <c r="K593" s="48"/>
      <c r="M593" s="48"/>
    </row>
    <row r="594" spans="7:13" s="23" customFormat="1" ht="15" x14ac:dyDescent="0.2">
      <c r="G594" s="48"/>
      <c r="H594" s="137"/>
      <c r="I594" s="138"/>
      <c r="K594" s="48"/>
      <c r="M594" s="48"/>
    </row>
    <row r="595" spans="7:13" s="23" customFormat="1" ht="15" x14ac:dyDescent="0.2">
      <c r="G595" s="48"/>
      <c r="H595" s="137"/>
      <c r="I595" s="138"/>
      <c r="K595" s="48"/>
      <c r="M595" s="48"/>
    </row>
    <row r="596" spans="7:13" s="23" customFormat="1" ht="15" x14ac:dyDescent="0.2">
      <c r="G596" s="48"/>
      <c r="H596" s="137"/>
      <c r="I596" s="138"/>
      <c r="K596" s="48"/>
      <c r="M596" s="48"/>
    </row>
    <row r="597" spans="7:13" s="23" customFormat="1" ht="15" x14ac:dyDescent="0.2">
      <c r="G597" s="48"/>
      <c r="H597" s="137"/>
      <c r="I597" s="138"/>
      <c r="K597" s="48"/>
      <c r="M597" s="48"/>
    </row>
    <row r="598" spans="7:13" s="23" customFormat="1" ht="15" x14ac:dyDescent="0.2">
      <c r="G598" s="48"/>
      <c r="H598" s="137"/>
      <c r="I598" s="138"/>
      <c r="K598" s="48"/>
      <c r="M598" s="48"/>
    </row>
    <row r="599" spans="7:13" s="23" customFormat="1" ht="15" x14ac:dyDescent="0.2">
      <c r="G599" s="48"/>
      <c r="H599" s="137"/>
      <c r="I599" s="138"/>
      <c r="K599" s="48"/>
      <c r="M599" s="48"/>
    </row>
    <row r="600" spans="7:13" s="23" customFormat="1" ht="15" x14ac:dyDescent="0.2">
      <c r="G600" s="48"/>
      <c r="H600" s="137"/>
      <c r="I600" s="138"/>
      <c r="K600" s="48"/>
      <c r="M600" s="48"/>
    </row>
    <row r="601" spans="7:13" s="23" customFormat="1" ht="15" x14ac:dyDescent="0.2">
      <c r="G601" s="48"/>
      <c r="H601" s="137"/>
      <c r="I601" s="138"/>
      <c r="K601" s="48"/>
      <c r="M601" s="48"/>
    </row>
    <row r="602" spans="7:13" s="23" customFormat="1" ht="15" x14ac:dyDescent="0.2">
      <c r="G602" s="48"/>
      <c r="H602" s="137"/>
      <c r="I602" s="138"/>
      <c r="K602" s="48"/>
      <c r="M602" s="48"/>
    </row>
    <row r="603" spans="7:13" s="23" customFormat="1" ht="15" x14ac:dyDescent="0.2">
      <c r="G603" s="48"/>
      <c r="H603" s="137"/>
      <c r="I603" s="138"/>
      <c r="K603" s="48"/>
      <c r="M603" s="48"/>
    </row>
    <row r="604" spans="7:13" s="23" customFormat="1" ht="15" x14ac:dyDescent="0.2">
      <c r="G604" s="48"/>
      <c r="H604" s="137"/>
      <c r="I604" s="138"/>
      <c r="K604" s="48"/>
      <c r="M604" s="48"/>
    </row>
    <row r="605" spans="7:13" s="23" customFormat="1" ht="15" x14ac:dyDescent="0.2">
      <c r="G605" s="48"/>
      <c r="H605" s="137"/>
      <c r="I605" s="138"/>
      <c r="K605" s="48"/>
      <c r="M605" s="48"/>
    </row>
    <row r="606" spans="7:13" s="23" customFormat="1" ht="15" x14ac:dyDescent="0.2">
      <c r="G606" s="48"/>
      <c r="H606" s="137"/>
      <c r="I606" s="138"/>
      <c r="K606" s="48"/>
      <c r="M606" s="48"/>
    </row>
    <row r="607" spans="7:13" s="23" customFormat="1" ht="15" x14ac:dyDescent="0.2">
      <c r="G607" s="48"/>
      <c r="H607" s="137"/>
      <c r="I607" s="138"/>
      <c r="K607" s="48"/>
      <c r="M607" s="48"/>
    </row>
    <row r="608" spans="7:13" s="23" customFormat="1" ht="15" x14ac:dyDescent="0.2">
      <c r="G608" s="48"/>
      <c r="H608" s="137"/>
      <c r="I608" s="138"/>
      <c r="K608" s="48"/>
      <c r="M608" s="48"/>
    </row>
    <row r="609" spans="7:13" s="23" customFormat="1" ht="15" x14ac:dyDescent="0.2">
      <c r="G609" s="48"/>
      <c r="H609" s="137"/>
      <c r="I609" s="138"/>
      <c r="K609" s="48"/>
      <c r="M609" s="48"/>
    </row>
    <row r="610" spans="7:13" s="23" customFormat="1" ht="15" x14ac:dyDescent="0.2">
      <c r="G610" s="48"/>
      <c r="H610" s="137"/>
      <c r="I610" s="138"/>
      <c r="K610" s="48"/>
      <c r="M610" s="48"/>
    </row>
    <row r="611" spans="7:13" s="23" customFormat="1" ht="15" x14ac:dyDescent="0.2">
      <c r="G611" s="48"/>
      <c r="H611" s="137"/>
      <c r="I611" s="138"/>
      <c r="K611" s="48"/>
      <c r="M611" s="48"/>
    </row>
    <row r="612" spans="7:13" s="23" customFormat="1" ht="15" x14ac:dyDescent="0.2">
      <c r="G612" s="48"/>
      <c r="H612" s="137"/>
      <c r="I612" s="138"/>
      <c r="K612" s="48"/>
      <c r="M612" s="48"/>
    </row>
    <row r="613" spans="7:13" s="23" customFormat="1" ht="15" x14ac:dyDescent="0.2">
      <c r="G613" s="48"/>
      <c r="H613" s="137"/>
      <c r="I613" s="138"/>
      <c r="K613" s="48"/>
      <c r="M613" s="48"/>
    </row>
    <row r="614" spans="7:13" s="23" customFormat="1" ht="15" x14ac:dyDescent="0.2">
      <c r="G614" s="48"/>
      <c r="H614" s="137"/>
      <c r="I614" s="138"/>
      <c r="K614" s="48"/>
      <c r="M614" s="48"/>
    </row>
    <row r="615" spans="7:13" s="23" customFormat="1" ht="15" x14ac:dyDescent="0.2">
      <c r="G615" s="48"/>
      <c r="H615" s="137"/>
      <c r="I615" s="138"/>
      <c r="K615" s="48"/>
      <c r="M615" s="48"/>
    </row>
    <row r="616" spans="7:13" s="23" customFormat="1" ht="15" x14ac:dyDescent="0.2">
      <c r="G616" s="48"/>
      <c r="H616" s="137"/>
      <c r="I616" s="138"/>
      <c r="K616" s="48"/>
      <c r="M616" s="48"/>
    </row>
    <row r="617" spans="7:13" s="23" customFormat="1" ht="15" x14ac:dyDescent="0.2">
      <c r="G617" s="48"/>
      <c r="H617" s="137"/>
      <c r="I617" s="138"/>
      <c r="K617" s="48"/>
      <c r="M617" s="48"/>
    </row>
    <row r="618" spans="7:13" s="23" customFormat="1" ht="15" x14ac:dyDescent="0.2">
      <c r="G618" s="48"/>
      <c r="H618" s="137"/>
      <c r="I618" s="138"/>
      <c r="K618" s="48"/>
      <c r="M618" s="48"/>
    </row>
    <row r="619" spans="7:13" s="23" customFormat="1" ht="15" x14ac:dyDescent="0.2">
      <c r="G619" s="48"/>
      <c r="H619" s="137"/>
      <c r="I619" s="138"/>
      <c r="K619" s="48"/>
      <c r="M619" s="48"/>
    </row>
    <row r="620" spans="7:13" s="23" customFormat="1" ht="15" x14ac:dyDescent="0.2">
      <c r="G620" s="48"/>
      <c r="H620" s="137"/>
      <c r="I620" s="138"/>
      <c r="K620" s="48"/>
      <c r="M620" s="48"/>
    </row>
    <row r="621" spans="7:13" s="23" customFormat="1" ht="15" x14ac:dyDescent="0.2">
      <c r="G621" s="48"/>
      <c r="H621" s="137"/>
      <c r="I621" s="138"/>
      <c r="K621" s="48"/>
      <c r="M621" s="48"/>
    </row>
    <row r="622" spans="7:13" s="23" customFormat="1" ht="15" x14ac:dyDescent="0.2">
      <c r="G622" s="48"/>
      <c r="H622" s="137"/>
      <c r="I622" s="138"/>
      <c r="K622" s="48"/>
      <c r="M622" s="48"/>
    </row>
    <row r="623" spans="7:13" s="23" customFormat="1" ht="15" x14ac:dyDescent="0.2">
      <c r="G623" s="48"/>
      <c r="H623" s="137"/>
      <c r="I623" s="138"/>
      <c r="K623" s="48"/>
      <c r="M623" s="48"/>
    </row>
    <row r="624" spans="7:13" s="23" customFormat="1" ht="15" x14ac:dyDescent="0.2">
      <c r="G624" s="48"/>
      <c r="H624" s="137"/>
      <c r="I624" s="138"/>
      <c r="K624" s="48"/>
      <c r="M624" s="48"/>
    </row>
    <row r="625" spans="7:13" s="23" customFormat="1" ht="15" x14ac:dyDescent="0.2">
      <c r="G625" s="48"/>
      <c r="H625" s="137"/>
      <c r="I625" s="138"/>
      <c r="K625" s="48"/>
      <c r="M625" s="48"/>
    </row>
    <row r="626" spans="7:13" s="23" customFormat="1" ht="15" x14ac:dyDescent="0.2">
      <c r="G626" s="48"/>
      <c r="H626" s="137"/>
      <c r="I626" s="138"/>
      <c r="K626" s="48"/>
      <c r="M626" s="48"/>
    </row>
    <row r="627" spans="7:13" s="23" customFormat="1" ht="15" x14ac:dyDescent="0.2">
      <c r="G627" s="48"/>
      <c r="H627" s="137"/>
      <c r="I627" s="138"/>
      <c r="K627" s="48"/>
      <c r="M627" s="48"/>
    </row>
    <row r="628" spans="7:13" s="23" customFormat="1" ht="15" x14ac:dyDescent="0.2">
      <c r="G628" s="48"/>
      <c r="H628" s="137"/>
      <c r="I628" s="138"/>
      <c r="K628" s="48"/>
      <c r="M628" s="48"/>
    </row>
    <row r="629" spans="7:13" s="23" customFormat="1" ht="15" x14ac:dyDescent="0.2">
      <c r="G629" s="48"/>
      <c r="H629" s="137"/>
      <c r="I629" s="138"/>
      <c r="K629" s="48"/>
      <c r="M629" s="48"/>
    </row>
    <row r="630" spans="7:13" s="23" customFormat="1" ht="15" x14ac:dyDescent="0.2">
      <c r="G630" s="48"/>
      <c r="H630" s="137"/>
      <c r="I630" s="138"/>
      <c r="K630" s="48"/>
      <c r="M630" s="48"/>
    </row>
    <row r="631" spans="7:13" s="23" customFormat="1" ht="15" x14ac:dyDescent="0.2">
      <c r="G631" s="48"/>
      <c r="H631" s="137"/>
      <c r="I631" s="138"/>
      <c r="K631" s="48"/>
      <c r="M631" s="48"/>
    </row>
    <row r="632" spans="7:13" s="23" customFormat="1" ht="15" x14ac:dyDescent="0.2">
      <c r="G632" s="48"/>
      <c r="H632" s="137"/>
      <c r="I632" s="138"/>
      <c r="K632" s="48"/>
      <c r="M632" s="48"/>
    </row>
    <row r="633" spans="7:13" s="23" customFormat="1" ht="15" x14ac:dyDescent="0.2">
      <c r="G633" s="48"/>
      <c r="H633" s="137"/>
      <c r="I633" s="138"/>
      <c r="K633" s="48"/>
      <c r="M633" s="48"/>
    </row>
    <row r="634" spans="7:13" s="23" customFormat="1" ht="15" x14ac:dyDescent="0.2">
      <c r="G634" s="48"/>
      <c r="H634" s="137"/>
      <c r="I634" s="138"/>
      <c r="K634" s="48"/>
      <c r="M634" s="48"/>
    </row>
    <row r="635" spans="7:13" s="23" customFormat="1" ht="15" x14ac:dyDescent="0.2">
      <c r="G635" s="48"/>
      <c r="H635" s="137"/>
      <c r="I635" s="138"/>
      <c r="K635" s="48"/>
      <c r="M635" s="48"/>
    </row>
    <row r="636" spans="7:13" s="23" customFormat="1" ht="15" x14ac:dyDescent="0.2">
      <c r="G636" s="48"/>
      <c r="H636" s="137"/>
      <c r="I636" s="138"/>
      <c r="K636" s="48"/>
      <c r="M636" s="48"/>
    </row>
    <row r="637" spans="7:13" s="23" customFormat="1" ht="15" x14ac:dyDescent="0.2">
      <c r="G637" s="48"/>
      <c r="H637" s="137"/>
      <c r="I637" s="138"/>
      <c r="K637" s="48"/>
      <c r="M637" s="48"/>
    </row>
    <row r="638" spans="7:13" s="23" customFormat="1" ht="15" x14ac:dyDescent="0.2">
      <c r="G638" s="48"/>
      <c r="H638" s="137"/>
      <c r="I638" s="138"/>
      <c r="K638" s="48"/>
      <c r="M638" s="48"/>
    </row>
    <row r="639" spans="7:13" s="23" customFormat="1" ht="15" x14ac:dyDescent="0.2">
      <c r="G639" s="48"/>
      <c r="H639" s="137"/>
      <c r="I639" s="138"/>
      <c r="K639" s="48"/>
      <c r="M639" s="48"/>
    </row>
    <row r="640" spans="7:13" s="23" customFormat="1" ht="15" x14ac:dyDescent="0.2">
      <c r="G640" s="48"/>
      <c r="H640" s="137"/>
      <c r="I640" s="138"/>
      <c r="K640" s="48"/>
      <c r="M640" s="48"/>
    </row>
    <row r="641" spans="7:13" s="23" customFormat="1" ht="15" x14ac:dyDescent="0.2">
      <c r="G641" s="48"/>
      <c r="H641" s="137"/>
      <c r="I641" s="138"/>
      <c r="K641" s="48"/>
      <c r="M641" s="48"/>
    </row>
    <row r="642" spans="7:13" s="23" customFormat="1" ht="15" x14ac:dyDescent="0.2">
      <c r="G642" s="48"/>
      <c r="H642" s="137"/>
      <c r="I642" s="138"/>
      <c r="K642" s="48"/>
      <c r="M642" s="48"/>
    </row>
    <row r="643" spans="7:13" s="23" customFormat="1" ht="15" x14ac:dyDescent="0.2">
      <c r="G643" s="48"/>
      <c r="H643" s="137"/>
      <c r="I643" s="138"/>
      <c r="K643" s="48"/>
      <c r="M643" s="48"/>
    </row>
    <row r="644" spans="7:13" s="23" customFormat="1" ht="15" x14ac:dyDescent="0.2">
      <c r="G644" s="48"/>
      <c r="H644" s="137"/>
      <c r="I644" s="138"/>
      <c r="K644" s="48"/>
      <c r="M644" s="48"/>
    </row>
    <row r="645" spans="7:13" s="23" customFormat="1" ht="15" x14ac:dyDescent="0.2">
      <c r="G645" s="48"/>
      <c r="H645" s="137"/>
      <c r="I645" s="138"/>
      <c r="K645" s="48"/>
      <c r="M645" s="48"/>
    </row>
    <row r="646" spans="7:13" s="23" customFormat="1" ht="15" x14ac:dyDescent="0.2">
      <c r="G646" s="48"/>
      <c r="H646" s="137"/>
      <c r="I646" s="138"/>
      <c r="K646" s="48"/>
      <c r="M646" s="48"/>
    </row>
    <row r="647" spans="7:13" s="23" customFormat="1" ht="15" x14ac:dyDescent="0.2">
      <c r="G647" s="48"/>
      <c r="H647" s="137"/>
      <c r="I647" s="138"/>
      <c r="K647" s="48"/>
      <c r="M647" s="48"/>
    </row>
    <row r="648" spans="7:13" s="23" customFormat="1" ht="15" x14ac:dyDescent="0.2">
      <c r="G648" s="48"/>
      <c r="H648" s="137"/>
      <c r="I648" s="138"/>
      <c r="K648" s="48"/>
      <c r="M648" s="48"/>
    </row>
    <row r="649" spans="7:13" s="23" customFormat="1" ht="15" x14ac:dyDescent="0.2">
      <c r="G649" s="48"/>
      <c r="H649" s="137"/>
      <c r="I649" s="138"/>
      <c r="K649" s="48"/>
      <c r="M649" s="48"/>
    </row>
    <row r="650" spans="7:13" s="23" customFormat="1" ht="15" x14ac:dyDescent="0.2">
      <c r="G650" s="48"/>
      <c r="H650" s="137"/>
      <c r="I650" s="138"/>
      <c r="K650" s="48"/>
      <c r="M650" s="48"/>
    </row>
    <row r="651" spans="7:13" s="23" customFormat="1" ht="15" x14ac:dyDescent="0.2">
      <c r="G651" s="48"/>
      <c r="H651" s="137"/>
      <c r="I651" s="138"/>
      <c r="K651" s="48"/>
      <c r="M651" s="48"/>
    </row>
    <row r="652" spans="7:13" s="23" customFormat="1" ht="15" x14ac:dyDescent="0.2">
      <c r="G652" s="48"/>
      <c r="H652" s="137"/>
      <c r="I652" s="138"/>
      <c r="K652" s="48"/>
      <c r="M652" s="48"/>
    </row>
    <row r="653" spans="7:13" s="23" customFormat="1" ht="15" x14ac:dyDescent="0.2">
      <c r="G653" s="48"/>
      <c r="H653" s="137"/>
      <c r="I653" s="138"/>
      <c r="K653" s="48"/>
      <c r="M653" s="48"/>
    </row>
    <row r="654" spans="7:13" s="23" customFormat="1" ht="15" x14ac:dyDescent="0.2">
      <c r="G654" s="48"/>
      <c r="H654" s="137"/>
      <c r="I654" s="138"/>
      <c r="K654" s="48"/>
      <c r="M654" s="48"/>
    </row>
    <row r="655" spans="7:13" s="23" customFormat="1" ht="15" x14ac:dyDescent="0.2">
      <c r="G655" s="48"/>
      <c r="H655" s="137"/>
      <c r="I655" s="138"/>
      <c r="K655" s="48"/>
      <c r="M655" s="48"/>
    </row>
    <row r="656" spans="7:13" s="23" customFormat="1" ht="15" x14ac:dyDescent="0.2">
      <c r="G656" s="48"/>
      <c r="H656" s="137"/>
      <c r="I656" s="138"/>
      <c r="K656" s="48"/>
      <c r="M656" s="48"/>
    </row>
    <row r="657" spans="7:13" s="23" customFormat="1" ht="15" x14ac:dyDescent="0.2">
      <c r="G657" s="48"/>
      <c r="H657" s="137"/>
      <c r="I657" s="138"/>
      <c r="K657" s="48"/>
      <c r="M657" s="48"/>
    </row>
    <row r="658" spans="7:13" s="23" customFormat="1" ht="15" x14ac:dyDescent="0.2">
      <c r="G658" s="48"/>
      <c r="H658" s="137"/>
      <c r="I658" s="138"/>
      <c r="K658" s="48"/>
      <c r="M658" s="48"/>
    </row>
    <row r="659" spans="7:13" s="23" customFormat="1" ht="15" x14ac:dyDescent="0.2">
      <c r="G659" s="48"/>
      <c r="H659" s="137"/>
      <c r="I659" s="138"/>
      <c r="K659" s="48"/>
      <c r="M659" s="48"/>
    </row>
    <row r="660" spans="7:13" s="23" customFormat="1" ht="15" x14ac:dyDescent="0.2">
      <c r="G660" s="48"/>
      <c r="H660" s="137"/>
      <c r="I660" s="138"/>
      <c r="K660" s="48"/>
      <c r="M660" s="48"/>
    </row>
    <row r="661" spans="7:13" s="23" customFormat="1" ht="15" x14ac:dyDescent="0.2">
      <c r="G661" s="48"/>
      <c r="H661" s="137"/>
      <c r="I661" s="138"/>
      <c r="K661" s="48"/>
      <c r="M661" s="48"/>
    </row>
    <row r="662" spans="7:13" s="23" customFormat="1" ht="15" x14ac:dyDescent="0.2">
      <c r="G662" s="48"/>
      <c r="H662" s="137"/>
      <c r="I662" s="138"/>
      <c r="K662" s="48"/>
      <c r="M662" s="48"/>
    </row>
    <row r="663" spans="7:13" s="23" customFormat="1" ht="15" x14ac:dyDescent="0.2">
      <c r="G663" s="48"/>
      <c r="H663" s="137"/>
      <c r="I663" s="138"/>
      <c r="K663" s="48"/>
      <c r="M663" s="48"/>
    </row>
    <row r="664" spans="7:13" s="23" customFormat="1" ht="15" x14ac:dyDescent="0.2">
      <c r="G664" s="48"/>
      <c r="H664" s="137"/>
      <c r="I664" s="138"/>
      <c r="K664" s="48"/>
      <c r="M664" s="48"/>
    </row>
    <row r="665" spans="7:13" s="23" customFormat="1" ht="15" x14ac:dyDescent="0.2">
      <c r="G665" s="48"/>
      <c r="H665" s="137"/>
      <c r="I665" s="138"/>
      <c r="K665" s="48"/>
      <c r="M665" s="48"/>
    </row>
    <row r="666" spans="7:13" s="23" customFormat="1" ht="15" x14ac:dyDescent="0.2">
      <c r="G666" s="48"/>
      <c r="H666" s="137"/>
      <c r="I666" s="138"/>
      <c r="K666" s="48"/>
      <c r="M666" s="48"/>
    </row>
    <row r="667" spans="7:13" s="23" customFormat="1" ht="15" x14ac:dyDescent="0.2">
      <c r="G667" s="48"/>
      <c r="H667" s="137"/>
      <c r="I667" s="138"/>
      <c r="K667" s="48"/>
      <c r="M667" s="48"/>
    </row>
    <row r="668" spans="7:13" s="23" customFormat="1" ht="15" x14ac:dyDescent="0.2">
      <c r="G668" s="48"/>
      <c r="H668" s="137"/>
      <c r="I668" s="138"/>
      <c r="K668" s="48"/>
      <c r="M668" s="48"/>
    </row>
    <row r="669" spans="7:13" s="23" customFormat="1" ht="15" x14ac:dyDescent="0.2">
      <c r="G669" s="48"/>
      <c r="H669" s="137"/>
      <c r="I669" s="138"/>
      <c r="K669" s="48"/>
      <c r="M669" s="48"/>
    </row>
    <row r="670" spans="7:13" s="23" customFormat="1" ht="15" x14ac:dyDescent="0.2">
      <c r="G670" s="48"/>
      <c r="H670" s="137"/>
      <c r="I670" s="138"/>
      <c r="K670" s="48"/>
      <c r="M670" s="48"/>
    </row>
    <row r="671" spans="7:13" s="23" customFormat="1" ht="15" x14ac:dyDescent="0.2">
      <c r="G671" s="48"/>
      <c r="H671" s="137"/>
      <c r="I671" s="138"/>
      <c r="K671" s="48"/>
      <c r="M671" s="48"/>
    </row>
    <row r="672" spans="7:13" s="23" customFormat="1" ht="15" x14ac:dyDescent="0.2">
      <c r="G672" s="48"/>
      <c r="H672" s="137"/>
      <c r="I672" s="138"/>
      <c r="K672" s="48"/>
      <c r="M672" s="48"/>
    </row>
    <row r="673" spans="7:13" s="23" customFormat="1" ht="15" x14ac:dyDescent="0.2">
      <c r="G673" s="48"/>
      <c r="H673" s="137"/>
      <c r="I673" s="138"/>
      <c r="K673" s="48"/>
      <c r="M673" s="48"/>
    </row>
    <row r="674" spans="7:13" s="23" customFormat="1" ht="15" x14ac:dyDescent="0.2">
      <c r="G674" s="48"/>
      <c r="H674" s="137"/>
      <c r="I674" s="138"/>
      <c r="K674" s="48"/>
      <c r="M674" s="48"/>
    </row>
    <row r="675" spans="7:13" s="23" customFormat="1" ht="15" x14ac:dyDescent="0.2">
      <c r="G675" s="48"/>
      <c r="H675" s="137"/>
      <c r="I675" s="138"/>
      <c r="K675" s="48"/>
      <c r="M675" s="48"/>
    </row>
    <row r="676" spans="7:13" s="23" customFormat="1" ht="15" x14ac:dyDescent="0.2">
      <c r="G676" s="48"/>
      <c r="H676" s="137"/>
      <c r="I676" s="138"/>
      <c r="K676" s="48"/>
      <c r="M676" s="48"/>
    </row>
    <row r="677" spans="7:13" s="23" customFormat="1" ht="15" x14ac:dyDescent="0.2">
      <c r="G677" s="48"/>
      <c r="H677" s="137"/>
      <c r="I677" s="138"/>
      <c r="K677" s="48"/>
      <c r="M677" s="48"/>
    </row>
    <row r="678" spans="7:13" s="23" customFormat="1" ht="15" x14ac:dyDescent="0.2">
      <c r="G678" s="48"/>
      <c r="H678" s="137"/>
      <c r="I678" s="138"/>
      <c r="K678" s="48"/>
      <c r="M678" s="48"/>
    </row>
    <row r="679" spans="7:13" s="23" customFormat="1" ht="15" x14ac:dyDescent="0.2">
      <c r="G679" s="48"/>
      <c r="H679" s="137"/>
      <c r="I679" s="138"/>
      <c r="K679" s="48"/>
      <c r="M679" s="48"/>
    </row>
    <row r="680" spans="7:13" s="23" customFormat="1" ht="15" x14ac:dyDescent="0.2">
      <c r="G680" s="48"/>
      <c r="H680" s="137"/>
      <c r="I680" s="138"/>
      <c r="K680" s="48"/>
      <c r="M680" s="48"/>
    </row>
    <row r="681" spans="7:13" s="23" customFormat="1" ht="15" x14ac:dyDescent="0.2">
      <c r="G681" s="48"/>
      <c r="H681" s="137"/>
      <c r="I681" s="138"/>
      <c r="K681" s="48"/>
      <c r="M681" s="48"/>
    </row>
    <row r="682" spans="7:13" s="23" customFormat="1" ht="15" x14ac:dyDescent="0.2">
      <c r="G682" s="48"/>
      <c r="H682" s="137"/>
      <c r="I682" s="138"/>
      <c r="K682" s="48"/>
      <c r="M682" s="48"/>
    </row>
    <row r="683" spans="7:13" s="23" customFormat="1" ht="15" x14ac:dyDescent="0.2">
      <c r="G683" s="48"/>
      <c r="H683" s="137"/>
      <c r="I683" s="138"/>
      <c r="K683" s="48"/>
      <c r="M683" s="48"/>
    </row>
    <row r="684" spans="7:13" s="23" customFormat="1" ht="15" x14ac:dyDescent="0.2">
      <c r="G684" s="48"/>
      <c r="H684" s="137"/>
      <c r="I684" s="138"/>
      <c r="K684" s="48"/>
      <c r="M684" s="48"/>
    </row>
    <row r="685" spans="7:13" s="23" customFormat="1" ht="15" x14ac:dyDescent="0.2">
      <c r="G685" s="48"/>
      <c r="H685" s="137"/>
      <c r="I685" s="138"/>
      <c r="K685" s="48"/>
      <c r="M685" s="48"/>
    </row>
    <row r="686" spans="7:13" s="23" customFormat="1" ht="15" x14ac:dyDescent="0.2">
      <c r="G686" s="48"/>
      <c r="H686" s="137"/>
      <c r="I686" s="138"/>
      <c r="K686" s="48"/>
      <c r="M686" s="48"/>
    </row>
    <row r="687" spans="7:13" s="23" customFormat="1" ht="15" x14ac:dyDescent="0.2">
      <c r="G687" s="48"/>
      <c r="H687" s="137"/>
      <c r="I687" s="138"/>
      <c r="K687" s="48"/>
      <c r="M687" s="48"/>
    </row>
    <row r="688" spans="7:13" s="23" customFormat="1" ht="15" x14ac:dyDescent="0.2">
      <c r="G688" s="48"/>
      <c r="H688" s="137"/>
      <c r="I688" s="138"/>
      <c r="K688" s="48"/>
      <c r="M688" s="48"/>
    </row>
    <row r="689" spans="7:13" s="23" customFormat="1" ht="15" x14ac:dyDescent="0.2">
      <c r="G689" s="48"/>
      <c r="H689" s="137"/>
      <c r="I689" s="138"/>
      <c r="K689" s="48"/>
      <c r="M689" s="48"/>
    </row>
    <row r="690" spans="7:13" s="23" customFormat="1" ht="15" x14ac:dyDescent="0.2">
      <c r="G690" s="48"/>
      <c r="H690" s="137"/>
      <c r="I690" s="138"/>
      <c r="K690" s="48"/>
      <c r="M690" s="48"/>
    </row>
    <row r="691" spans="7:13" s="23" customFormat="1" ht="15" x14ac:dyDescent="0.2">
      <c r="G691" s="48"/>
      <c r="H691" s="137"/>
      <c r="I691" s="138"/>
      <c r="K691" s="48"/>
      <c r="M691" s="48"/>
    </row>
    <row r="692" spans="7:13" s="23" customFormat="1" ht="15" x14ac:dyDescent="0.2">
      <c r="G692" s="48"/>
      <c r="H692" s="137"/>
      <c r="I692" s="138"/>
      <c r="K692" s="48"/>
      <c r="M692" s="48"/>
    </row>
    <row r="693" spans="7:13" s="23" customFormat="1" ht="15" x14ac:dyDescent="0.2">
      <c r="G693" s="48"/>
      <c r="H693" s="137"/>
      <c r="I693" s="138"/>
      <c r="K693" s="48"/>
      <c r="M693" s="48"/>
    </row>
    <row r="694" spans="7:13" s="23" customFormat="1" ht="15" x14ac:dyDescent="0.2">
      <c r="G694" s="48"/>
      <c r="H694" s="137"/>
      <c r="I694" s="138"/>
      <c r="K694" s="48"/>
      <c r="M694" s="48"/>
    </row>
    <row r="695" spans="7:13" s="23" customFormat="1" ht="15" x14ac:dyDescent="0.2">
      <c r="G695" s="48"/>
      <c r="H695" s="137"/>
      <c r="I695" s="138"/>
      <c r="K695" s="48"/>
      <c r="M695" s="48"/>
    </row>
    <row r="696" spans="7:13" s="23" customFormat="1" ht="15" x14ac:dyDescent="0.2">
      <c r="G696" s="48"/>
      <c r="H696" s="137"/>
      <c r="I696" s="138"/>
      <c r="K696" s="48"/>
      <c r="M696" s="48"/>
    </row>
    <row r="697" spans="7:13" s="23" customFormat="1" ht="15" x14ac:dyDescent="0.2">
      <c r="G697" s="48"/>
      <c r="H697" s="137"/>
      <c r="I697" s="138"/>
      <c r="K697" s="48"/>
      <c r="M697" s="48"/>
    </row>
    <row r="698" spans="7:13" s="23" customFormat="1" ht="15" x14ac:dyDescent="0.2">
      <c r="G698" s="48"/>
      <c r="H698" s="137"/>
      <c r="I698" s="138"/>
      <c r="K698" s="48"/>
      <c r="M698" s="48"/>
    </row>
    <row r="699" spans="7:13" s="23" customFormat="1" ht="15" x14ac:dyDescent="0.2">
      <c r="G699" s="48"/>
      <c r="H699" s="137"/>
      <c r="I699" s="138"/>
      <c r="K699" s="48"/>
      <c r="M699" s="48"/>
    </row>
    <row r="700" spans="7:13" s="23" customFormat="1" ht="15" x14ac:dyDescent="0.2">
      <c r="G700" s="48"/>
      <c r="H700" s="137"/>
      <c r="I700" s="138"/>
      <c r="K700" s="48"/>
      <c r="M700" s="48"/>
    </row>
    <row r="701" spans="7:13" s="23" customFormat="1" ht="15" x14ac:dyDescent="0.2">
      <c r="G701" s="48"/>
      <c r="H701" s="137"/>
      <c r="I701" s="138"/>
      <c r="K701" s="48"/>
      <c r="M701" s="48"/>
    </row>
    <row r="702" spans="7:13" s="23" customFormat="1" ht="15" x14ac:dyDescent="0.2">
      <c r="G702" s="48"/>
      <c r="H702" s="137"/>
      <c r="I702" s="138"/>
      <c r="K702" s="48"/>
      <c r="M702" s="48"/>
    </row>
    <row r="703" spans="7:13" s="23" customFormat="1" ht="15" x14ac:dyDescent="0.2">
      <c r="G703" s="48"/>
      <c r="H703" s="137"/>
      <c r="I703" s="138"/>
      <c r="K703" s="48"/>
      <c r="M703" s="48"/>
    </row>
    <row r="704" spans="7:13" s="23" customFormat="1" ht="15" x14ac:dyDescent="0.2">
      <c r="G704" s="48"/>
      <c r="H704" s="137"/>
      <c r="I704" s="138"/>
      <c r="K704" s="48"/>
      <c r="M704" s="48"/>
    </row>
    <row r="705" spans="7:13" s="23" customFormat="1" ht="15" x14ac:dyDescent="0.2">
      <c r="G705" s="48"/>
      <c r="H705" s="137"/>
      <c r="I705" s="138"/>
      <c r="K705" s="48"/>
      <c r="M705" s="48"/>
    </row>
    <row r="706" spans="7:13" s="23" customFormat="1" ht="15" x14ac:dyDescent="0.2">
      <c r="G706" s="48"/>
      <c r="H706" s="137"/>
      <c r="I706" s="138"/>
      <c r="K706" s="48"/>
      <c r="M706" s="48"/>
    </row>
    <row r="707" spans="7:13" s="23" customFormat="1" ht="15" x14ac:dyDescent="0.2">
      <c r="G707" s="48"/>
      <c r="H707" s="137"/>
      <c r="I707" s="138"/>
      <c r="K707" s="48"/>
      <c r="M707" s="48"/>
    </row>
    <row r="708" spans="7:13" s="23" customFormat="1" ht="15" x14ac:dyDescent="0.2">
      <c r="G708" s="48"/>
      <c r="H708" s="137"/>
      <c r="I708" s="138"/>
      <c r="K708" s="48"/>
      <c r="M708" s="48"/>
    </row>
    <row r="709" spans="7:13" s="23" customFormat="1" ht="15" x14ac:dyDescent="0.2">
      <c r="G709" s="48"/>
      <c r="H709" s="137"/>
      <c r="I709" s="138"/>
      <c r="K709" s="48"/>
      <c r="M709" s="48"/>
    </row>
    <row r="710" spans="7:13" s="23" customFormat="1" ht="15" x14ac:dyDescent="0.2">
      <c r="G710" s="48"/>
      <c r="H710" s="137"/>
      <c r="I710" s="138"/>
      <c r="K710" s="48"/>
      <c r="M710" s="48"/>
    </row>
    <row r="711" spans="7:13" s="23" customFormat="1" ht="15" x14ac:dyDescent="0.2">
      <c r="G711" s="48"/>
      <c r="H711" s="137"/>
      <c r="I711" s="138"/>
      <c r="K711" s="48"/>
      <c r="M711" s="48"/>
    </row>
    <row r="712" spans="7:13" s="23" customFormat="1" ht="15" x14ac:dyDescent="0.2">
      <c r="G712" s="48"/>
      <c r="H712" s="137"/>
      <c r="I712" s="138"/>
      <c r="K712" s="48"/>
      <c r="M712" s="48"/>
    </row>
    <row r="713" spans="7:13" s="23" customFormat="1" ht="15" x14ac:dyDescent="0.2">
      <c r="G713" s="48"/>
      <c r="H713" s="137"/>
      <c r="I713" s="138"/>
      <c r="K713" s="48"/>
      <c r="M713" s="48"/>
    </row>
    <row r="714" spans="7:13" s="23" customFormat="1" ht="15" x14ac:dyDescent="0.2">
      <c r="G714" s="48"/>
      <c r="H714" s="137"/>
      <c r="I714" s="138"/>
      <c r="K714" s="48"/>
      <c r="M714" s="48"/>
    </row>
    <row r="715" spans="7:13" s="23" customFormat="1" ht="15" x14ac:dyDescent="0.2">
      <c r="G715" s="48"/>
      <c r="H715" s="137"/>
      <c r="I715" s="138"/>
      <c r="K715" s="48"/>
      <c r="M715" s="48"/>
    </row>
    <row r="716" spans="7:13" s="23" customFormat="1" ht="15" x14ac:dyDescent="0.2">
      <c r="G716" s="48"/>
      <c r="H716" s="137"/>
      <c r="I716" s="138"/>
      <c r="K716" s="48"/>
      <c r="M716" s="48"/>
    </row>
    <row r="717" spans="7:13" s="23" customFormat="1" ht="15" x14ac:dyDescent="0.2">
      <c r="G717" s="48"/>
      <c r="H717" s="137"/>
      <c r="I717" s="138"/>
      <c r="K717" s="48"/>
      <c r="M717" s="48"/>
    </row>
    <row r="718" spans="7:13" s="23" customFormat="1" ht="15" x14ac:dyDescent="0.2">
      <c r="G718" s="48"/>
      <c r="H718" s="137"/>
      <c r="I718" s="138"/>
      <c r="K718" s="48"/>
      <c r="M718" s="48"/>
    </row>
    <row r="719" spans="7:13" s="23" customFormat="1" ht="15" x14ac:dyDescent="0.2">
      <c r="G719" s="48"/>
      <c r="H719" s="137"/>
      <c r="I719" s="138"/>
      <c r="K719" s="48"/>
      <c r="M719" s="48"/>
    </row>
    <row r="720" spans="7:13" s="23" customFormat="1" ht="15" x14ac:dyDescent="0.2">
      <c r="G720" s="48"/>
      <c r="H720" s="137"/>
      <c r="I720" s="138"/>
      <c r="K720" s="48"/>
      <c r="M720" s="48"/>
    </row>
    <row r="721" spans="7:13" s="23" customFormat="1" ht="15" x14ac:dyDescent="0.2">
      <c r="G721" s="48"/>
      <c r="H721" s="137"/>
      <c r="I721" s="138"/>
      <c r="K721" s="48"/>
      <c r="M721" s="48"/>
    </row>
    <row r="722" spans="7:13" s="23" customFormat="1" ht="15" x14ac:dyDescent="0.2">
      <c r="G722" s="48"/>
      <c r="H722" s="137"/>
      <c r="I722" s="138"/>
      <c r="K722" s="48"/>
      <c r="M722" s="48"/>
    </row>
    <row r="723" spans="7:13" s="23" customFormat="1" ht="15" x14ac:dyDescent="0.2">
      <c r="G723" s="48"/>
      <c r="H723" s="137"/>
      <c r="I723" s="138"/>
      <c r="K723" s="48"/>
      <c r="M723" s="48"/>
    </row>
    <row r="724" spans="7:13" s="23" customFormat="1" ht="15" x14ac:dyDescent="0.2">
      <c r="G724" s="48"/>
      <c r="H724" s="137"/>
      <c r="I724" s="138"/>
      <c r="K724" s="48"/>
      <c r="M724" s="48"/>
    </row>
    <row r="725" spans="7:13" s="23" customFormat="1" ht="15" x14ac:dyDescent="0.2">
      <c r="G725" s="48"/>
      <c r="H725" s="137"/>
      <c r="I725" s="138"/>
      <c r="K725" s="48"/>
      <c r="M725" s="48"/>
    </row>
    <row r="726" spans="7:13" s="23" customFormat="1" ht="15" x14ac:dyDescent="0.2">
      <c r="G726" s="48"/>
      <c r="H726" s="137"/>
      <c r="I726" s="138"/>
      <c r="K726" s="48"/>
      <c r="M726" s="48"/>
    </row>
    <row r="727" spans="7:13" s="23" customFormat="1" ht="15" x14ac:dyDescent="0.2">
      <c r="G727" s="48"/>
      <c r="H727" s="137"/>
      <c r="I727" s="138"/>
      <c r="K727" s="48"/>
      <c r="M727" s="48"/>
    </row>
    <row r="728" spans="7:13" s="23" customFormat="1" ht="15" x14ac:dyDescent="0.2">
      <c r="G728" s="48"/>
      <c r="H728" s="137"/>
      <c r="I728" s="138"/>
      <c r="K728" s="48"/>
      <c r="M728" s="48"/>
    </row>
    <row r="729" spans="7:13" s="23" customFormat="1" ht="15" x14ac:dyDescent="0.2">
      <c r="G729" s="48"/>
      <c r="H729" s="137"/>
      <c r="I729" s="138"/>
      <c r="K729" s="48"/>
      <c r="M729" s="48"/>
    </row>
    <row r="730" spans="7:13" s="23" customFormat="1" ht="15" x14ac:dyDescent="0.2">
      <c r="G730" s="48"/>
      <c r="H730" s="137"/>
      <c r="I730" s="138"/>
      <c r="K730" s="48"/>
      <c r="M730" s="48"/>
    </row>
    <row r="731" spans="7:13" s="23" customFormat="1" ht="15" x14ac:dyDescent="0.2">
      <c r="G731" s="48"/>
      <c r="H731" s="137"/>
      <c r="I731" s="138"/>
      <c r="K731" s="48"/>
      <c r="M731" s="48"/>
    </row>
    <row r="732" spans="7:13" s="23" customFormat="1" ht="15" x14ac:dyDescent="0.2">
      <c r="G732" s="48"/>
      <c r="H732" s="137"/>
      <c r="I732" s="138"/>
      <c r="K732" s="48"/>
      <c r="M732" s="48"/>
    </row>
    <row r="733" spans="7:13" s="23" customFormat="1" ht="15" x14ac:dyDescent="0.2">
      <c r="G733" s="48"/>
      <c r="H733" s="137"/>
      <c r="I733" s="138"/>
      <c r="K733" s="48"/>
      <c r="M733" s="48"/>
    </row>
    <row r="734" spans="7:13" s="23" customFormat="1" ht="15" x14ac:dyDescent="0.2">
      <c r="G734" s="48"/>
      <c r="H734" s="137"/>
      <c r="I734" s="138"/>
      <c r="K734" s="48"/>
      <c r="M734" s="48"/>
    </row>
    <row r="735" spans="7:13" s="23" customFormat="1" ht="15" x14ac:dyDescent="0.2">
      <c r="G735" s="48"/>
      <c r="H735" s="137"/>
      <c r="I735" s="138"/>
      <c r="K735" s="48"/>
      <c r="M735" s="48"/>
    </row>
    <row r="736" spans="7:13" s="23" customFormat="1" ht="15" x14ac:dyDescent="0.2">
      <c r="G736" s="48"/>
      <c r="H736" s="137"/>
      <c r="I736" s="138"/>
      <c r="K736" s="48"/>
      <c r="M736" s="48"/>
    </row>
    <row r="737" spans="7:13" s="23" customFormat="1" ht="15" x14ac:dyDescent="0.2">
      <c r="G737" s="48"/>
      <c r="H737" s="137"/>
      <c r="I737" s="138"/>
      <c r="K737" s="48"/>
      <c r="M737" s="48"/>
    </row>
    <row r="738" spans="7:13" s="23" customFormat="1" ht="15" x14ac:dyDescent="0.2">
      <c r="G738" s="48"/>
      <c r="H738" s="137"/>
      <c r="I738" s="138"/>
      <c r="K738" s="48"/>
      <c r="M738" s="48"/>
    </row>
    <row r="739" spans="7:13" s="23" customFormat="1" ht="15" x14ac:dyDescent="0.2">
      <c r="G739" s="48"/>
      <c r="H739" s="137"/>
      <c r="I739" s="138"/>
      <c r="K739" s="48"/>
      <c r="M739" s="48"/>
    </row>
    <row r="740" spans="7:13" s="23" customFormat="1" ht="15" x14ac:dyDescent="0.2">
      <c r="G740" s="48"/>
      <c r="H740" s="137"/>
      <c r="I740" s="138"/>
      <c r="K740" s="48"/>
      <c r="M740" s="48"/>
    </row>
    <row r="741" spans="7:13" s="23" customFormat="1" ht="15" x14ac:dyDescent="0.2">
      <c r="G741" s="48"/>
      <c r="H741" s="137"/>
      <c r="I741" s="138"/>
      <c r="K741" s="48"/>
      <c r="M741" s="48"/>
    </row>
    <row r="742" spans="7:13" s="23" customFormat="1" ht="15" x14ac:dyDescent="0.2">
      <c r="G742" s="48"/>
      <c r="H742" s="137"/>
      <c r="I742" s="138"/>
      <c r="K742" s="48"/>
      <c r="M742" s="48"/>
    </row>
    <row r="743" spans="7:13" s="23" customFormat="1" ht="15" x14ac:dyDescent="0.2">
      <c r="G743" s="48"/>
      <c r="H743" s="137"/>
      <c r="I743" s="138"/>
      <c r="K743" s="48"/>
      <c r="M743" s="48"/>
    </row>
    <row r="744" spans="7:13" s="23" customFormat="1" ht="15" x14ac:dyDescent="0.2">
      <c r="G744" s="48"/>
      <c r="H744" s="137"/>
      <c r="I744" s="138"/>
      <c r="K744" s="48"/>
      <c r="M744" s="48"/>
    </row>
    <row r="745" spans="7:13" s="23" customFormat="1" ht="15" x14ac:dyDescent="0.2">
      <c r="G745" s="48"/>
      <c r="H745" s="137"/>
      <c r="I745" s="138"/>
      <c r="K745" s="48"/>
      <c r="M745" s="48"/>
    </row>
    <row r="746" spans="7:13" s="23" customFormat="1" ht="15" x14ac:dyDescent="0.2">
      <c r="G746" s="48"/>
      <c r="H746" s="137"/>
      <c r="I746" s="138"/>
      <c r="K746" s="48"/>
      <c r="M746" s="48"/>
    </row>
    <row r="747" spans="7:13" s="23" customFormat="1" ht="15" x14ac:dyDescent="0.2">
      <c r="G747" s="48"/>
      <c r="H747" s="137"/>
      <c r="I747" s="138"/>
      <c r="K747" s="48"/>
      <c r="M747" s="48"/>
    </row>
    <row r="748" spans="7:13" s="23" customFormat="1" ht="15" x14ac:dyDescent="0.2">
      <c r="G748" s="48"/>
      <c r="H748" s="137"/>
      <c r="I748" s="138"/>
      <c r="K748" s="48"/>
      <c r="M748" s="48"/>
    </row>
    <row r="749" spans="7:13" s="23" customFormat="1" ht="15" x14ac:dyDescent="0.2">
      <c r="G749" s="48"/>
      <c r="H749" s="137"/>
      <c r="I749" s="138"/>
      <c r="K749" s="48"/>
      <c r="M749" s="48"/>
    </row>
    <row r="750" spans="7:13" s="23" customFormat="1" ht="15" x14ac:dyDescent="0.2">
      <c r="G750" s="48"/>
      <c r="H750" s="137"/>
      <c r="I750" s="138"/>
      <c r="K750" s="48"/>
      <c r="M750" s="48"/>
    </row>
    <row r="751" spans="7:13" s="23" customFormat="1" ht="15" x14ac:dyDescent="0.2">
      <c r="G751" s="48"/>
      <c r="H751" s="137"/>
      <c r="I751" s="138"/>
      <c r="K751" s="48"/>
      <c r="M751" s="48"/>
    </row>
    <row r="752" spans="7:13" s="23" customFormat="1" ht="15" x14ac:dyDescent="0.2">
      <c r="G752" s="48"/>
      <c r="H752" s="137"/>
      <c r="I752" s="138"/>
      <c r="K752" s="48"/>
      <c r="M752" s="48"/>
    </row>
    <row r="753" spans="7:13" s="23" customFormat="1" ht="15" x14ac:dyDescent="0.2">
      <c r="G753" s="48"/>
      <c r="H753" s="137"/>
      <c r="I753" s="138"/>
      <c r="K753" s="48"/>
      <c r="M753" s="48"/>
    </row>
    <row r="754" spans="7:13" s="23" customFormat="1" ht="15" x14ac:dyDescent="0.2">
      <c r="G754" s="48"/>
      <c r="H754" s="137"/>
      <c r="I754" s="138"/>
      <c r="K754" s="48"/>
      <c r="M754" s="48"/>
    </row>
    <row r="755" spans="7:13" s="23" customFormat="1" ht="15" x14ac:dyDescent="0.2">
      <c r="G755" s="48"/>
      <c r="H755" s="137"/>
      <c r="I755" s="138"/>
      <c r="K755" s="48"/>
      <c r="M755" s="48"/>
    </row>
    <row r="756" spans="7:13" s="23" customFormat="1" ht="15" x14ac:dyDescent="0.2">
      <c r="G756" s="48"/>
      <c r="H756" s="137"/>
      <c r="I756" s="138"/>
      <c r="K756" s="48"/>
      <c r="M756" s="48"/>
    </row>
    <row r="757" spans="7:13" s="23" customFormat="1" ht="15" x14ac:dyDescent="0.2">
      <c r="G757" s="48"/>
      <c r="H757" s="137"/>
      <c r="I757" s="138"/>
      <c r="K757" s="48"/>
      <c r="M757" s="48"/>
    </row>
    <row r="758" spans="7:13" s="23" customFormat="1" ht="15" x14ac:dyDescent="0.2">
      <c r="G758" s="48"/>
      <c r="H758" s="137"/>
      <c r="I758" s="138"/>
      <c r="K758" s="48"/>
      <c r="M758" s="48"/>
    </row>
    <row r="759" spans="7:13" s="23" customFormat="1" ht="15" x14ac:dyDescent="0.2">
      <c r="G759" s="48"/>
      <c r="H759" s="137"/>
      <c r="I759" s="138"/>
      <c r="K759" s="48"/>
      <c r="M759" s="48"/>
    </row>
    <row r="760" spans="7:13" s="23" customFormat="1" ht="15" x14ac:dyDescent="0.2">
      <c r="G760" s="48"/>
      <c r="H760" s="137"/>
      <c r="I760" s="138"/>
      <c r="K760" s="48"/>
      <c r="M760" s="48"/>
    </row>
    <row r="761" spans="7:13" s="23" customFormat="1" ht="15" x14ac:dyDescent="0.2">
      <c r="G761" s="48"/>
      <c r="H761" s="137"/>
      <c r="I761" s="138"/>
      <c r="K761" s="48"/>
      <c r="M761" s="48"/>
    </row>
    <row r="762" spans="7:13" s="23" customFormat="1" ht="15" x14ac:dyDescent="0.2">
      <c r="G762" s="48"/>
      <c r="H762" s="137"/>
      <c r="I762" s="138"/>
      <c r="K762" s="48"/>
      <c r="M762" s="48"/>
    </row>
    <row r="763" spans="7:13" s="23" customFormat="1" ht="15" x14ac:dyDescent="0.2">
      <c r="G763" s="48"/>
      <c r="H763" s="137"/>
      <c r="I763" s="138"/>
      <c r="K763" s="48"/>
      <c r="M763" s="48"/>
    </row>
    <row r="764" spans="7:13" s="23" customFormat="1" ht="15" x14ac:dyDescent="0.2">
      <c r="G764" s="48"/>
      <c r="H764" s="137"/>
      <c r="I764" s="138"/>
      <c r="K764" s="48"/>
      <c r="M764" s="48"/>
    </row>
    <row r="765" spans="7:13" s="23" customFormat="1" ht="15" x14ac:dyDescent="0.2">
      <c r="G765" s="48"/>
      <c r="H765" s="137"/>
      <c r="I765" s="138"/>
      <c r="K765" s="48"/>
      <c r="M765" s="48"/>
    </row>
    <row r="766" spans="7:13" s="23" customFormat="1" ht="15" x14ac:dyDescent="0.2">
      <c r="G766" s="48"/>
      <c r="H766" s="137"/>
      <c r="I766" s="138"/>
      <c r="K766" s="48"/>
      <c r="M766" s="48"/>
    </row>
    <row r="767" spans="7:13" s="23" customFormat="1" ht="15" x14ac:dyDescent="0.2">
      <c r="G767" s="48"/>
      <c r="H767" s="137"/>
      <c r="I767" s="138"/>
      <c r="K767" s="48"/>
      <c r="M767" s="48"/>
    </row>
    <row r="768" spans="7:13" s="23" customFormat="1" ht="15" x14ac:dyDescent="0.2">
      <c r="G768" s="48"/>
      <c r="H768" s="137"/>
      <c r="I768" s="138"/>
      <c r="K768" s="48"/>
      <c r="M768" s="48"/>
    </row>
    <row r="769" spans="7:13" s="23" customFormat="1" ht="15" x14ac:dyDescent="0.2">
      <c r="G769" s="48"/>
      <c r="H769" s="137"/>
      <c r="I769" s="138"/>
      <c r="K769" s="48"/>
      <c r="M769" s="48"/>
    </row>
    <row r="770" spans="7:13" s="23" customFormat="1" ht="15" x14ac:dyDescent="0.2">
      <c r="G770" s="48"/>
      <c r="H770" s="137"/>
      <c r="I770" s="138"/>
      <c r="K770" s="48"/>
      <c r="M770" s="48"/>
    </row>
    <row r="771" spans="7:13" s="23" customFormat="1" ht="15" x14ac:dyDescent="0.2">
      <c r="G771" s="48"/>
      <c r="H771" s="137"/>
      <c r="I771" s="138"/>
      <c r="K771" s="48"/>
      <c r="M771" s="48"/>
    </row>
    <row r="772" spans="7:13" s="23" customFormat="1" ht="15" x14ac:dyDescent="0.2">
      <c r="G772" s="48"/>
      <c r="H772" s="137"/>
      <c r="I772" s="138"/>
      <c r="K772" s="48"/>
      <c r="M772" s="48"/>
    </row>
    <row r="773" spans="7:13" s="23" customFormat="1" ht="15" x14ac:dyDescent="0.2">
      <c r="G773" s="48"/>
      <c r="H773" s="137"/>
      <c r="I773" s="138"/>
      <c r="K773" s="48"/>
      <c r="M773" s="48"/>
    </row>
    <row r="774" spans="7:13" s="23" customFormat="1" ht="15" x14ac:dyDescent="0.2">
      <c r="G774" s="48"/>
      <c r="H774" s="137"/>
      <c r="I774" s="138"/>
      <c r="K774" s="48"/>
      <c r="M774" s="48"/>
    </row>
    <row r="775" spans="7:13" s="23" customFormat="1" ht="15" x14ac:dyDescent="0.2">
      <c r="G775" s="48"/>
      <c r="H775" s="137"/>
      <c r="I775" s="138"/>
      <c r="K775" s="48"/>
      <c r="M775" s="48"/>
    </row>
    <row r="776" spans="7:13" s="23" customFormat="1" ht="15" x14ac:dyDescent="0.2">
      <c r="G776" s="48"/>
      <c r="H776" s="137"/>
      <c r="I776" s="138"/>
      <c r="K776" s="48"/>
      <c r="M776" s="48"/>
    </row>
    <row r="777" spans="7:13" s="23" customFormat="1" ht="15" x14ac:dyDescent="0.2">
      <c r="G777" s="48"/>
      <c r="H777" s="137"/>
      <c r="I777" s="138"/>
      <c r="K777" s="48"/>
      <c r="M777" s="48"/>
    </row>
    <row r="778" spans="7:13" s="23" customFormat="1" ht="15" x14ac:dyDescent="0.2">
      <c r="G778" s="48"/>
      <c r="H778" s="137"/>
      <c r="I778" s="138"/>
      <c r="K778" s="48"/>
      <c r="M778" s="48"/>
    </row>
    <row r="779" spans="7:13" s="23" customFormat="1" ht="15" x14ac:dyDescent="0.2">
      <c r="G779" s="48"/>
      <c r="H779" s="137"/>
      <c r="I779" s="138"/>
      <c r="K779" s="48"/>
      <c r="M779" s="48"/>
    </row>
    <row r="780" spans="7:13" s="23" customFormat="1" ht="15" x14ac:dyDescent="0.2">
      <c r="G780" s="48"/>
      <c r="H780" s="137"/>
      <c r="I780" s="138"/>
      <c r="K780" s="48"/>
      <c r="M780" s="48"/>
    </row>
    <row r="781" spans="7:13" s="23" customFormat="1" ht="15" x14ac:dyDescent="0.2">
      <c r="G781" s="48"/>
      <c r="H781" s="137"/>
      <c r="I781" s="138"/>
      <c r="K781" s="48"/>
      <c r="M781" s="48"/>
    </row>
    <row r="782" spans="7:13" s="23" customFormat="1" ht="15" x14ac:dyDescent="0.2">
      <c r="G782" s="48"/>
      <c r="H782" s="137"/>
      <c r="I782" s="138"/>
      <c r="K782" s="48"/>
      <c r="M782" s="48"/>
    </row>
    <row r="783" spans="7:13" s="23" customFormat="1" ht="15" x14ac:dyDescent="0.2">
      <c r="G783" s="48"/>
      <c r="H783" s="137"/>
      <c r="I783" s="138"/>
      <c r="K783" s="48"/>
      <c r="M783" s="48"/>
    </row>
    <row r="784" spans="7:13" s="23" customFormat="1" ht="15" x14ac:dyDescent="0.2">
      <c r="G784" s="48"/>
      <c r="H784" s="137"/>
      <c r="I784" s="138"/>
      <c r="K784" s="48"/>
      <c r="M784" s="48"/>
    </row>
    <row r="785" spans="7:13" s="23" customFormat="1" ht="15" x14ac:dyDescent="0.2">
      <c r="G785" s="48"/>
      <c r="H785" s="137"/>
      <c r="I785" s="138"/>
      <c r="K785" s="48"/>
      <c r="M785" s="48"/>
    </row>
    <row r="786" spans="7:13" s="23" customFormat="1" ht="15" x14ac:dyDescent="0.2">
      <c r="G786" s="48"/>
      <c r="H786" s="137"/>
      <c r="I786" s="138"/>
      <c r="K786" s="48"/>
      <c r="M786" s="48"/>
    </row>
    <row r="787" spans="7:13" s="23" customFormat="1" ht="15" x14ac:dyDescent="0.2">
      <c r="G787" s="48"/>
      <c r="H787" s="137"/>
      <c r="I787" s="138"/>
      <c r="K787" s="48"/>
      <c r="M787" s="48"/>
    </row>
    <row r="788" spans="7:13" s="23" customFormat="1" ht="15" x14ac:dyDescent="0.2">
      <c r="G788" s="48"/>
      <c r="H788" s="137"/>
      <c r="I788" s="138"/>
      <c r="K788" s="48"/>
      <c r="M788" s="48"/>
    </row>
    <row r="789" spans="7:13" s="23" customFormat="1" ht="15" x14ac:dyDescent="0.2">
      <c r="G789" s="48"/>
      <c r="H789" s="137"/>
      <c r="I789" s="138"/>
      <c r="K789" s="48"/>
      <c r="M789" s="48"/>
    </row>
    <row r="790" spans="7:13" s="23" customFormat="1" ht="15" x14ac:dyDescent="0.2">
      <c r="G790" s="48"/>
      <c r="H790" s="137"/>
      <c r="I790" s="138"/>
      <c r="K790" s="48"/>
      <c r="M790" s="48"/>
    </row>
    <row r="791" spans="7:13" s="23" customFormat="1" ht="15" x14ac:dyDescent="0.2">
      <c r="G791" s="48"/>
      <c r="H791" s="137"/>
      <c r="I791" s="138"/>
      <c r="K791" s="48"/>
      <c r="M791" s="48"/>
    </row>
    <row r="792" spans="7:13" s="23" customFormat="1" ht="15" x14ac:dyDescent="0.2">
      <c r="G792" s="48"/>
      <c r="H792" s="137"/>
      <c r="I792" s="138"/>
      <c r="K792" s="48"/>
      <c r="M792" s="48"/>
    </row>
    <row r="793" spans="7:13" s="23" customFormat="1" ht="15" x14ac:dyDescent="0.2">
      <c r="G793" s="48"/>
      <c r="H793" s="137"/>
      <c r="I793" s="138"/>
      <c r="K793" s="48"/>
      <c r="M793" s="48"/>
    </row>
    <row r="794" spans="7:13" s="23" customFormat="1" ht="15" x14ac:dyDescent="0.2">
      <c r="G794" s="48"/>
      <c r="H794" s="137"/>
      <c r="I794" s="138"/>
      <c r="K794" s="48"/>
      <c r="M794" s="48"/>
    </row>
    <row r="795" spans="7:13" s="23" customFormat="1" ht="15" x14ac:dyDescent="0.2">
      <c r="G795" s="48"/>
      <c r="H795" s="137"/>
      <c r="I795" s="138"/>
      <c r="K795" s="48"/>
      <c r="M795" s="48"/>
    </row>
    <row r="796" spans="7:13" s="23" customFormat="1" ht="15" x14ac:dyDescent="0.2">
      <c r="G796" s="48"/>
      <c r="H796" s="137"/>
      <c r="I796" s="138"/>
      <c r="K796" s="48"/>
      <c r="M796" s="48"/>
    </row>
    <row r="797" spans="7:13" s="23" customFormat="1" ht="15" x14ac:dyDescent="0.2">
      <c r="G797" s="48"/>
      <c r="H797" s="137"/>
      <c r="I797" s="138"/>
      <c r="K797" s="48"/>
      <c r="M797" s="48"/>
    </row>
    <row r="798" spans="7:13" s="23" customFormat="1" ht="15" x14ac:dyDescent="0.2">
      <c r="G798" s="48"/>
      <c r="H798" s="137"/>
      <c r="I798" s="138"/>
      <c r="K798" s="48"/>
      <c r="M798" s="48"/>
    </row>
    <row r="799" spans="7:13" s="23" customFormat="1" ht="15" x14ac:dyDescent="0.2">
      <c r="G799" s="48"/>
      <c r="H799" s="137"/>
      <c r="I799" s="138"/>
      <c r="K799" s="48"/>
      <c r="M799" s="48"/>
    </row>
    <row r="800" spans="7:13" s="23" customFormat="1" ht="15" x14ac:dyDescent="0.2">
      <c r="G800" s="48"/>
      <c r="H800" s="137"/>
      <c r="I800" s="138"/>
      <c r="K800" s="48"/>
      <c r="M800" s="48"/>
    </row>
    <row r="801" spans="7:13" s="23" customFormat="1" ht="15" x14ac:dyDescent="0.2">
      <c r="G801" s="48"/>
      <c r="H801" s="137"/>
      <c r="I801" s="138"/>
      <c r="K801" s="48"/>
      <c r="M801" s="48"/>
    </row>
    <row r="802" spans="7:13" s="23" customFormat="1" ht="15" x14ac:dyDescent="0.2">
      <c r="G802" s="48"/>
      <c r="H802" s="137"/>
      <c r="I802" s="138"/>
      <c r="K802" s="48"/>
      <c r="M802" s="48"/>
    </row>
    <row r="803" spans="7:13" s="23" customFormat="1" ht="15" x14ac:dyDescent="0.2">
      <c r="G803" s="48"/>
      <c r="H803" s="137"/>
      <c r="I803" s="138"/>
      <c r="K803" s="48"/>
      <c r="M803" s="48"/>
    </row>
    <row r="804" spans="7:13" s="23" customFormat="1" ht="15" x14ac:dyDescent="0.2">
      <c r="G804" s="48"/>
      <c r="H804" s="137"/>
      <c r="I804" s="138"/>
      <c r="K804" s="48"/>
      <c r="M804" s="48"/>
    </row>
    <row r="805" spans="7:13" s="23" customFormat="1" ht="15" x14ac:dyDescent="0.2">
      <c r="G805" s="48"/>
      <c r="H805" s="137"/>
      <c r="I805" s="138"/>
      <c r="K805" s="48"/>
      <c r="M805" s="48"/>
    </row>
    <row r="806" spans="7:13" s="23" customFormat="1" ht="15" x14ac:dyDescent="0.2">
      <c r="G806" s="48"/>
      <c r="H806" s="137"/>
      <c r="I806" s="138"/>
      <c r="K806" s="48"/>
      <c r="M806" s="48"/>
    </row>
    <row r="807" spans="7:13" s="23" customFormat="1" ht="15" x14ac:dyDescent="0.2">
      <c r="G807" s="48"/>
      <c r="H807" s="137"/>
      <c r="I807" s="138"/>
      <c r="K807" s="48"/>
      <c r="M807" s="48"/>
    </row>
    <row r="808" spans="7:13" s="23" customFormat="1" ht="15" x14ac:dyDescent="0.2">
      <c r="G808" s="48"/>
      <c r="H808" s="137"/>
      <c r="I808" s="138"/>
      <c r="K808" s="48"/>
      <c r="M808" s="48"/>
    </row>
    <row r="809" spans="7:13" s="23" customFormat="1" ht="15" x14ac:dyDescent="0.2">
      <c r="G809" s="48"/>
      <c r="H809" s="137"/>
      <c r="I809" s="138"/>
      <c r="K809" s="48"/>
      <c r="M809" s="48"/>
    </row>
    <row r="810" spans="7:13" s="23" customFormat="1" ht="15" x14ac:dyDescent="0.2">
      <c r="G810" s="48"/>
      <c r="H810" s="137"/>
      <c r="I810" s="138"/>
      <c r="K810" s="48"/>
      <c r="M810" s="48"/>
    </row>
    <row r="811" spans="7:13" s="23" customFormat="1" ht="15" x14ac:dyDescent="0.2">
      <c r="G811" s="48"/>
      <c r="H811" s="137"/>
      <c r="I811" s="138"/>
      <c r="K811" s="48"/>
      <c r="M811" s="48"/>
    </row>
    <row r="812" spans="7:13" s="23" customFormat="1" ht="15" x14ac:dyDescent="0.2">
      <c r="G812" s="48"/>
      <c r="H812" s="137"/>
      <c r="I812" s="138"/>
      <c r="K812" s="48"/>
      <c r="M812" s="48"/>
    </row>
    <row r="813" spans="7:13" s="23" customFormat="1" ht="15" x14ac:dyDescent="0.2">
      <c r="G813" s="48"/>
      <c r="H813" s="137"/>
      <c r="I813" s="138"/>
      <c r="K813" s="48"/>
      <c r="M813" s="48"/>
    </row>
    <row r="814" spans="7:13" s="23" customFormat="1" ht="15" x14ac:dyDescent="0.2">
      <c r="G814" s="48"/>
      <c r="H814" s="137"/>
      <c r="I814" s="138"/>
      <c r="K814" s="48"/>
      <c r="M814" s="48"/>
    </row>
    <row r="815" spans="7:13" s="23" customFormat="1" ht="15" x14ac:dyDescent="0.2">
      <c r="G815" s="48"/>
      <c r="H815" s="137"/>
      <c r="I815" s="138"/>
      <c r="K815" s="48"/>
      <c r="M815" s="48"/>
    </row>
    <row r="816" spans="7:13" s="23" customFormat="1" ht="15" x14ac:dyDescent="0.2">
      <c r="G816" s="48"/>
      <c r="H816" s="137"/>
      <c r="I816" s="138"/>
      <c r="K816" s="48"/>
      <c r="M816" s="48"/>
    </row>
    <row r="817" spans="7:13" s="23" customFormat="1" ht="15" x14ac:dyDescent="0.2">
      <c r="G817" s="48"/>
      <c r="H817" s="137"/>
      <c r="I817" s="138"/>
      <c r="K817" s="48"/>
      <c r="M817" s="48"/>
    </row>
    <row r="818" spans="7:13" s="23" customFormat="1" ht="15" x14ac:dyDescent="0.2">
      <c r="G818" s="48"/>
      <c r="H818" s="137"/>
      <c r="I818" s="138"/>
      <c r="K818" s="48"/>
      <c r="M818" s="48"/>
    </row>
    <row r="819" spans="7:13" s="23" customFormat="1" ht="15" x14ac:dyDescent="0.2">
      <c r="G819" s="48"/>
      <c r="H819" s="137"/>
      <c r="I819" s="138"/>
      <c r="K819" s="48"/>
      <c r="M819" s="48"/>
    </row>
    <row r="820" spans="7:13" s="23" customFormat="1" ht="15" x14ac:dyDescent="0.2">
      <c r="G820" s="48"/>
      <c r="H820" s="137"/>
      <c r="I820" s="138"/>
      <c r="K820" s="48"/>
      <c r="M820" s="48"/>
    </row>
    <row r="821" spans="7:13" s="23" customFormat="1" ht="15" x14ac:dyDescent="0.2">
      <c r="G821" s="48"/>
      <c r="H821" s="137"/>
      <c r="I821" s="138"/>
      <c r="K821" s="48"/>
      <c r="M821" s="48"/>
    </row>
    <row r="822" spans="7:13" s="23" customFormat="1" ht="15" x14ac:dyDescent="0.2">
      <c r="G822" s="48"/>
      <c r="H822" s="137"/>
      <c r="I822" s="138"/>
      <c r="K822" s="48"/>
      <c r="M822" s="48"/>
    </row>
    <row r="823" spans="7:13" s="23" customFormat="1" ht="15" x14ac:dyDescent="0.2">
      <c r="G823" s="48"/>
      <c r="H823" s="137"/>
      <c r="I823" s="138"/>
      <c r="K823" s="48"/>
      <c r="M823" s="48"/>
    </row>
    <row r="824" spans="7:13" s="23" customFormat="1" ht="15" x14ac:dyDescent="0.2">
      <c r="G824" s="48"/>
      <c r="H824" s="137"/>
      <c r="I824" s="138"/>
      <c r="K824" s="48"/>
      <c r="M824" s="48"/>
    </row>
    <row r="825" spans="7:13" s="23" customFormat="1" ht="15" x14ac:dyDescent="0.2">
      <c r="G825" s="48"/>
      <c r="H825" s="137"/>
      <c r="I825" s="138"/>
      <c r="K825" s="48"/>
      <c r="M825" s="48"/>
    </row>
    <row r="826" spans="7:13" s="23" customFormat="1" ht="15" x14ac:dyDescent="0.2">
      <c r="G826" s="48"/>
      <c r="H826" s="137"/>
      <c r="I826" s="138"/>
      <c r="K826" s="48"/>
      <c r="M826" s="48"/>
    </row>
    <row r="827" spans="7:13" s="23" customFormat="1" ht="15" x14ac:dyDescent="0.2">
      <c r="G827" s="48"/>
      <c r="H827" s="137"/>
      <c r="I827" s="138"/>
      <c r="K827" s="48"/>
      <c r="M827" s="48"/>
    </row>
    <row r="828" spans="7:13" s="23" customFormat="1" ht="15" x14ac:dyDescent="0.2">
      <c r="G828" s="48"/>
      <c r="H828" s="137"/>
      <c r="I828" s="138"/>
      <c r="K828" s="48"/>
      <c r="M828" s="48"/>
    </row>
    <row r="829" spans="7:13" s="23" customFormat="1" ht="15" x14ac:dyDescent="0.2">
      <c r="G829" s="48"/>
      <c r="H829" s="137"/>
      <c r="I829" s="138"/>
      <c r="K829" s="48"/>
      <c r="M829" s="48"/>
    </row>
    <row r="830" spans="7:13" s="23" customFormat="1" ht="15" x14ac:dyDescent="0.2">
      <c r="G830" s="48"/>
      <c r="H830" s="137"/>
      <c r="I830" s="138"/>
      <c r="K830" s="48"/>
      <c r="M830" s="48"/>
    </row>
    <row r="831" spans="7:13" s="23" customFormat="1" ht="15" x14ac:dyDescent="0.2">
      <c r="G831" s="48"/>
      <c r="H831" s="137"/>
      <c r="I831" s="138"/>
      <c r="K831" s="48"/>
      <c r="M831" s="48"/>
    </row>
    <row r="832" spans="7:13" s="23" customFormat="1" ht="15" x14ac:dyDescent="0.2">
      <c r="G832" s="48"/>
      <c r="H832" s="137"/>
      <c r="I832" s="138"/>
      <c r="K832" s="48"/>
      <c r="M832" s="48"/>
    </row>
    <row r="833" spans="7:13" s="23" customFormat="1" ht="15" x14ac:dyDescent="0.2">
      <c r="G833" s="48"/>
      <c r="H833" s="137"/>
      <c r="I833" s="138"/>
      <c r="K833" s="48"/>
      <c r="M833" s="48"/>
    </row>
    <row r="834" spans="7:13" s="23" customFormat="1" ht="15" x14ac:dyDescent="0.2">
      <c r="G834" s="48"/>
      <c r="H834" s="137"/>
      <c r="I834" s="138"/>
      <c r="K834" s="48"/>
      <c r="M834" s="48"/>
    </row>
    <row r="835" spans="7:13" s="23" customFormat="1" ht="15" x14ac:dyDescent="0.2">
      <c r="G835" s="48"/>
      <c r="H835" s="137"/>
      <c r="I835" s="138"/>
      <c r="K835" s="48"/>
      <c r="M835" s="48"/>
    </row>
    <row r="836" spans="7:13" s="23" customFormat="1" ht="15" x14ac:dyDescent="0.2">
      <c r="G836" s="48"/>
      <c r="H836" s="137"/>
      <c r="I836" s="138"/>
      <c r="K836" s="48"/>
      <c r="M836" s="48"/>
    </row>
    <row r="837" spans="7:13" s="23" customFormat="1" ht="15" x14ac:dyDescent="0.2">
      <c r="G837" s="48"/>
      <c r="H837" s="137"/>
      <c r="I837" s="138"/>
      <c r="K837" s="48"/>
      <c r="M837" s="48"/>
    </row>
    <row r="838" spans="7:13" s="23" customFormat="1" ht="15" x14ac:dyDescent="0.2">
      <c r="G838" s="48"/>
      <c r="H838" s="137"/>
      <c r="I838" s="138"/>
      <c r="K838" s="48"/>
      <c r="M838" s="48"/>
    </row>
    <row r="839" spans="7:13" s="23" customFormat="1" ht="15" x14ac:dyDescent="0.2">
      <c r="G839" s="48"/>
      <c r="H839" s="137"/>
      <c r="I839" s="138"/>
      <c r="K839" s="48"/>
      <c r="M839" s="48"/>
    </row>
    <row r="840" spans="7:13" s="23" customFormat="1" ht="15" x14ac:dyDescent="0.2">
      <c r="G840" s="48"/>
      <c r="H840" s="137"/>
      <c r="I840" s="138"/>
      <c r="K840" s="48"/>
      <c r="M840" s="48"/>
    </row>
    <row r="841" spans="7:13" s="23" customFormat="1" ht="15" x14ac:dyDescent="0.2">
      <c r="G841" s="48"/>
      <c r="H841" s="137"/>
      <c r="I841" s="138"/>
      <c r="K841" s="48"/>
      <c r="M841" s="48"/>
    </row>
    <row r="842" spans="7:13" s="23" customFormat="1" ht="15" x14ac:dyDescent="0.2">
      <c r="G842" s="48"/>
      <c r="H842" s="137"/>
      <c r="I842" s="138"/>
      <c r="K842" s="48"/>
      <c r="M842" s="48"/>
    </row>
    <row r="843" spans="7:13" s="23" customFormat="1" ht="15" x14ac:dyDescent="0.2">
      <c r="G843" s="48"/>
      <c r="H843" s="137"/>
      <c r="I843" s="138"/>
      <c r="K843" s="48"/>
      <c r="M843" s="48"/>
    </row>
    <row r="844" spans="7:13" s="23" customFormat="1" ht="15" x14ac:dyDescent="0.2">
      <c r="G844" s="48"/>
      <c r="H844" s="137"/>
      <c r="I844" s="138"/>
      <c r="K844" s="48"/>
      <c r="M844" s="48"/>
    </row>
    <row r="845" spans="7:13" s="23" customFormat="1" ht="15" x14ac:dyDescent="0.2">
      <c r="G845" s="48"/>
      <c r="H845" s="137"/>
      <c r="I845" s="138"/>
      <c r="K845" s="48"/>
      <c r="M845" s="48"/>
    </row>
    <row r="846" spans="7:13" s="23" customFormat="1" ht="15" x14ac:dyDescent="0.2">
      <c r="G846" s="48"/>
      <c r="H846" s="137"/>
      <c r="I846" s="138"/>
      <c r="K846" s="48"/>
      <c r="M846" s="48"/>
    </row>
    <row r="847" spans="7:13" s="23" customFormat="1" ht="15" x14ac:dyDescent="0.2">
      <c r="G847" s="48"/>
      <c r="H847" s="137"/>
      <c r="I847" s="138"/>
      <c r="K847" s="48"/>
      <c r="M847" s="48"/>
    </row>
    <row r="848" spans="7:13" s="23" customFormat="1" ht="15" x14ac:dyDescent="0.2">
      <c r="G848" s="48"/>
      <c r="H848" s="137"/>
      <c r="I848" s="138"/>
      <c r="K848" s="48"/>
      <c r="M848" s="48"/>
    </row>
    <row r="849" spans="7:13" s="23" customFormat="1" ht="15" x14ac:dyDescent="0.2">
      <c r="G849" s="48"/>
      <c r="H849" s="137"/>
      <c r="I849" s="138"/>
      <c r="K849" s="48"/>
      <c r="M849" s="48"/>
    </row>
    <row r="850" spans="7:13" s="23" customFormat="1" ht="15" x14ac:dyDescent="0.2">
      <c r="G850" s="48"/>
      <c r="H850" s="137"/>
      <c r="I850" s="138"/>
      <c r="K850" s="48"/>
      <c r="M850" s="48"/>
    </row>
    <row r="851" spans="7:13" s="23" customFormat="1" ht="15" x14ac:dyDescent="0.2">
      <c r="G851" s="48"/>
      <c r="H851" s="137"/>
      <c r="I851" s="138"/>
      <c r="K851" s="48"/>
      <c r="M851" s="48"/>
    </row>
    <row r="852" spans="7:13" s="23" customFormat="1" ht="15" x14ac:dyDescent="0.2">
      <c r="G852" s="48"/>
      <c r="H852" s="137"/>
      <c r="I852" s="138"/>
      <c r="K852" s="48"/>
      <c r="M852" s="48"/>
    </row>
    <row r="853" spans="7:13" s="23" customFormat="1" ht="15" x14ac:dyDescent="0.2">
      <c r="G853" s="48"/>
      <c r="H853" s="137"/>
      <c r="I853" s="138"/>
      <c r="K853" s="48"/>
      <c r="M853" s="48"/>
    </row>
    <row r="854" spans="7:13" s="23" customFormat="1" ht="15" x14ac:dyDescent="0.2">
      <c r="G854" s="48"/>
      <c r="H854" s="137"/>
      <c r="I854" s="138"/>
      <c r="K854" s="48"/>
      <c r="M854" s="48"/>
    </row>
    <row r="855" spans="7:13" s="23" customFormat="1" ht="15" x14ac:dyDescent="0.2">
      <c r="G855" s="48"/>
      <c r="H855" s="137"/>
      <c r="I855" s="138"/>
      <c r="K855" s="48"/>
      <c r="M855" s="48"/>
    </row>
    <row r="856" spans="7:13" s="23" customFormat="1" ht="15" x14ac:dyDescent="0.2">
      <c r="G856" s="48"/>
      <c r="H856" s="137"/>
      <c r="I856" s="138"/>
      <c r="K856" s="48"/>
      <c r="M856" s="48"/>
    </row>
    <row r="857" spans="7:13" s="23" customFormat="1" ht="15" x14ac:dyDescent="0.2">
      <c r="G857" s="48"/>
      <c r="H857" s="137"/>
      <c r="I857" s="138"/>
      <c r="K857" s="48"/>
      <c r="M857" s="48"/>
    </row>
    <row r="858" spans="7:13" s="23" customFormat="1" ht="15" x14ac:dyDescent="0.2">
      <c r="G858" s="48"/>
      <c r="H858" s="137"/>
      <c r="I858" s="138"/>
      <c r="K858" s="48"/>
      <c r="M858" s="48"/>
    </row>
    <row r="859" spans="7:13" s="23" customFormat="1" ht="15" x14ac:dyDescent="0.2">
      <c r="G859" s="48"/>
      <c r="H859" s="137"/>
      <c r="I859" s="138"/>
      <c r="K859" s="48"/>
      <c r="M859" s="48"/>
    </row>
    <row r="860" spans="7:13" s="23" customFormat="1" ht="15" x14ac:dyDescent="0.2">
      <c r="G860" s="48"/>
      <c r="H860" s="137"/>
      <c r="I860" s="138"/>
      <c r="K860" s="48"/>
      <c r="M860" s="48"/>
    </row>
    <row r="861" spans="7:13" s="23" customFormat="1" ht="15" x14ac:dyDescent="0.2">
      <c r="G861" s="48"/>
      <c r="H861" s="137"/>
      <c r="I861" s="138"/>
      <c r="K861" s="48"/>
      <c r="M861" s="48"/>
    </row>
    <row r="862" spans="7:13" s="23" customFormat="1" ht="15" x14ac:dyDescent="0.2">
      <c r="G862" s="48"/>
      <c r="H862" s="137"/>
      <c r="I862" s="138"/>
      <c r="K862" s="48"/>
      <c r="M862" s="48"/>
    </row>
    <row r="863" spans="7:13" s="23" customFormat="1" ht="15" x14ac:dyDescent="0.2">
      <c r="G863" s="48"/>
      <c r="H863" s="137"/>
      <c r="I863" s="138"/>
      <c r="K863" s="48"/>
      <c r="M863" s="48"/>
    </row>
    <row r="864" spans="7:13" s="23" customFormat="1" ht="15" x14ac:dyDescent="0.2">
      <c r="G864" s="48"/>
      <c r="H864" s="137"/>
      <c r="I864" s="138"/>
      <c r="K864" s="48"/>
      <c r="M864" s="48"/>
    </row>
    <row r="865" spans="7:13" s="23" customFormat="1" ht="15" x14ac:dyDescent="0.2">
      <c r="G865" s="48"/>
      <c r="H865" s="137"/>
      <c r="I865" s="138"/>
      <c r="K865" s="48"/>
      <c r="M865" s="48"/>
    </row>
    <row r="866" spans="7:13" s="23" customFormat="1" ht="15" x14ac:dyDescent="0.2">
      <c r="G866" s="48"/>
      <c r="H866" s="137"/>
      <c r="I866" s="138"/>
      <c r="K866" s="48"/>
      <c r="M866" s="48"/>
    </row>
    <row r="867" spans="7:13" s="23" customFormat="1" ht="15" x14ac:dyDescent="0.2">
      <c r="G867" s="48"/>
      <c r="H867" s="137"/>
      <c r="I867" s="138"/>
      <c r="K867" s="48"/>
      <c r="M867" s="48"/>
    </row>
    <row r="868" spans="7:13" s="23" customFormat="1" ht="15" x14ac:dyDescent="0.2">
      <c r="G868" s="48"/>
      <c r="H868" s="137"/>
      <c r="I868" s="138"/>
      <c r="K868" s="48"/>
      <c r="M868" s="48"/>
    </row>
    <row r="869" spans="7:13" s="23" customFormat="1" ht="15" x14ac:dyDescent="0.2">
      <c r="G869" s="48"/>
      <c r="H869" s="137"/>
      <c r="I869" s="138"/>
      <c r="K869" s="48"/>
      <c r="M869" s="48"/>
    </row>
    <row r="870" spans="7:13" s="23" customFormat="1" ht="15" x14ac:dyDescent="0.2">
      <c r="G870" s="48"/>
      <c r="H870" s="137"/>
      <c r="I870" s="138"/>
      <c r="K870" s="48"/>
      <c r="M870" s="48"/>
    </row>
    <row r="871" spans="7:13" s="23" customFormat="1" ht="15" x14ac:dyDescent="0.2">
      <c r="G871" s="48"/>
      <c r="H871" s="137"/>
      <c r="I871" s="138"/>
      <c r="K871" s="48"/>
      <c r="M871" s="48"/>
    </row>
    <row r="872" spans="7:13" s="23" customFormat="1" ht="15" x14ac:dyDescent="0.2">
      <c r="G872" s="48"/>
      <c r="H872" s="137"/>
      <c r="I872" s="138"/>
      <c r="K872" s="48"/>
      <c r="M872" s="48"/>
    </row>
    <row r="873" spans="7:13" s="23" customFormat="1" ht="15" x14ac:dyDescent="0.2">
      <c r="G873" s="48"/>
      <c r="H873" s="137"/>
      <c r="I873" s="138"/>
      <c r="K873" s="48"/>
      <c r="M873" s="48"/>
    </row>
    <row r="874" spans="7:13" s="23" customFormat="1" ht="15" x14ac:dyDescent="0.2">
      <c r="G874" s="48"/>
      <c r="H874" s="137"/>
      <c r="I874" s="138"/>
      <c r="K874" s="48"/>
      <c r="M874" s="48"/>
    </row>
    <row r="875" spans="7:13" s="23" customFormat="1" ht="15" x14ac:dyDescent="0.2">
      <c r="G875" s="48"/>
      <c r="H875" s="137"/>
      <c r="I875" s="138"/>
      <c r="K875" s="48"/>
      <c r="M875" s="48"/>
    </row>
    <row r="876" spans="7:13" s="23" customFormat="1" ht="15" x14ac:dyDescent="0.2">
      <c r="G876" s="48"/>
      <c r="H876" s="137"/>
      <c r="I876" s="138"/>
      <c r="K876" s="48"/>
      <c r="M876" s="48"/>
    </row>
    <row r="877" spans="7:13" s="23" customFormat="1" ht="15" x14ac:dyDescent="0.2">
      <c r="G877" s="48"/>
      <c r="H877" s="137"/>
      <c r="I877" s="138"/>
      <c r="K877" s="48"/>
      <c r="M877" s="48"/>
    </row>
    <row r="878" spans="7:13" s="23" customFormat="1" ht="15" x14ac:dyDescent="0.2">
      <c r="G878" s="48"/>
      <c r="H878" s="137"/>
      <c r="I878" s="138"/>
      <c r="K878" s="48"/>
      <c r="M878" s="48"/>
    </row>
    <row r="879" spans="7:13" s="23" customFormat="1" ht="15" x14ac:dyDescent="0.2">
      <c r="G879" s="48"/>
      <c r="H879" s="137"/>
      <c r="I879" s="138"/>
      <c r="K879" s="48"/>
      <c r="M879" s="48"/>
    </row>
    <row r="880" spans="7:13" s="23" customFormat="1" ht="15" x14ac:dyDescent="0.2">
      <c r="G880" s="48"/>
      <c r="H880" s="137"/>
      <c r="I880" s="138"/>
      <c r="K880" s="48"/>
      <c r="M880" s="48"/>
    </row>
    <row r="881" spans="7:13" s="23" customFormat="1" ht="15" x14ac:dyDescent="0.2">
      <c r="G881" s="48"/>
      <c r="H881" s="137"/>
      <c r="I881" s="138"/>
      <c r="K881" s="48"/>
      <c r="M881" s="48"/>
    </row>
    <row r="882" spans="7:13" s="23" customFormat="1" ht="15" x14ac:dyDescent="0.2">
      <c r="G882" s="48"/>
      <c r="H882" s="137"/>
      <c r="I882" s="138"/>
      <c r="K882" s="48"/>
      <c r="M882" s="48"/>
    </row>
    <row r="883" spans="7:13" s="23" customFormat="1" ht="15" x14ac:dyDescent="0.2">
      <c r="G883" s="48"/>
      <c r="H883" s="137"/>
      <c r="I883" s="138"/>
      <c r="K883" s="48"/>
      <c r="M883" s="48"/>
    </row>
    <row r="884" spans="7:13" s="23" customFormat="1" ht="15" x14ac:dyDescent="0.2">
      <c r="G884" s="48"/>
      <c r="H884" s="137"/>
      <c r="I884" s="138"/>
      <c r="K884" s="48"/>
      <c r="M884" s="48"/>
    </row>
    <row r="885" spans="7:13" s="23" customFormat="1" ht="15" x14ac:dyDescent="0.2">
      <c r="G885" s="48"/>
      <c r="H885" s="137"/>
      <c r="I885" s="138"/>
      <c r="K885" s="48"/>
      <c r="M885" s="48"/>
    </row>
    <row r="886" spans="7:13" s="23" customFormat="1" ht="15" x14ac:dyDescent="0.2">
      <c r="G886" s="48"/>
      <c r="H886" s="137"/>
      <c r="I886" s="138"/>
      <c r="K886" s="48"/>
      <c r="M886" s="48"/>
    </row>
    <row r="887" spans="7:13" s="23" customFormat="1" ht="15" x14ac:dyDescent="0.2">
      <c r="G887" s="48"/>
      <c r="H887" s="137"/>
      <c r="I887" s="138"/>
      <c r="K887" s="48"/>
      <c r="M887" s="48"/>
    </row>
    <row r="888" spans="7:13" s="23" customFormat="1" ht="15" x14ac:dyDescent="0.2">
      <c r="G888" s="48"/>
      <c r="H888" s="137"/>
      <c r="I888" s="138"/>
      <c r="K888" s="48"/>
      <c r="M888" s="48"/>
    </row>
    <row r="889" spans="7:13" s="23" customFormat="1" ht="15" x14ac:dyDescent="0.2">
      <c r="G889" s="48"/>
      <c r="H889" s="137"/>
      <c r="I889" s="138"/>
      <c r="K889" s="48"/>
      <c r="M889" s="48"/>
    </row>
    <row r="890" spans="7:13" s="23" customFormat="1" ht="15" x14ac:dyDescent="0.2">
      <c r="G890" s="48"/>
      <c r="H890" s="137"/>
      <c r="I890" s="138"/>
      <c r="K890" s="48"/>
      <c r="M890" s="48"/>
    </row>
    <row r="891" spans="7:13" s="23" customFormat="1" ht="15" x14ac:dyDescent="0.2">
      <c r="G891" s="48"/>
      <c r="H891" s="137"/>
      <c r="I891" s="138"/>
      <c r="K891" s="48"/>
      <c r="M891" s="48"/>
    </row>
    <row r="892" spans="7:13" s="23" customFormat="1" ht="15" x14ac:dyDescent="0.2">
      <c r="G892" s="48"/>
      <c r="H892" s="137"/>
      <c r="I892" s="138"/>
      <c r="K892" s="48"/>
      <c r="M892" s="48"/>
    </row>
    <row r="893" spans="7:13" s="23" customFormat="1" ht="15" x14ac:dyDescent="0.2">
      <c r="G893" s="48"/>
      <c r="H893" s="137"/>
      <c r="I893" s="138"/>
      <c r="K893" s="48"/>
      <c r="M893" s="48"/>
    </row>
    <row r="894" spans="7:13" s="23" customFormat="1" ht="15" x14ac:dyDescent="0.2">
      <c r="G894" s="48"/>
      <c r="H894" s="137"/>
      <c r="I894" s="138"/>
      <c r="K894" s="48"/>
      <c r="M894" s="48"/>
    </row>
    <row r="895" spans="7:13" s="23" customFormat="1" ht="15" x14ac:dyDescent="0.2">
      <c r="G895" s="48"/>
      <c r="H895" s="137"/>
      <c r="I895" s="138"/>
      <c r="K895" s="48"/>
      <c r="M895" s="48"/>
    </row>
    <row r="896" spans="7:13" s="23" customFormat="1" ht="15" x14ac:dyDescent="0.2">
      <c r="G896" s="48"/>
      <c r="H896" s="137"/>
      <c r="I896" s="138"/>
      <c r="K896" s="48"/>
      <c r="M896" s="48"/>
    </row>
    <row r="897" spans="7:13" s="23" customFormat="1" ht="15" x14ac:dyDescent="0.2">
      <c r="G897" s="48"/>
      <c r="H897" s="137"/>
      <c r="I897" s="138"/>
      <c r="K897" s="48"/>
      <c r="M897" s="48"/>
    </row>
    <row r="898" spans="7:13" s="23" customFormat="1" ht="15" x14ac:dyDescent="0.2">
      <c r="G898" s="48"/>
      <c r="H898" s="137"/>
      <c r="I898" s="138"/>
      <c r="K898" s="48"/>
      <c r="M898" s="48"/>
    </row>
    <row r="899" spans="7:13" s="23" customFormat="1" ht="15" x14ac:dyDescent="0.2">
      <c r="G899" s="48"/>
      <c r="H899" s="137"/>
      <c r="I899" s="138"/>
      <c r="K899" s="48"/>
      <c r="M899" s="48"/>
    </row>
    <row r="900" spans="7:13" s="23" customFormat="1" ht="15" x14ac:dyDescent="0.2">
      <c r="G900" s="48"/>
      <c r="H900" s="137"/>
      <c r="I900" s="138"/>
      <c r="K900" s="48"/>
      <c r="M900" s="48"/>
    </row>
    <row r="901" spans="7:13" s="23" customFormat="1" ht="15" x14ac:dyDescent="0.2">
      <c r="G901" s="48"/>
      <c r="H901" s="137"/>
      <c r="I901" s="138"/>
      <c r="K901" s="48"/>
      <c r="M901" s="48"/>
    </row>
    <row r="902" spans="7:13" s="23" customFormat="1" ht="15" x14ac:dyDescent="0.2">
      <c r="G902" s="48"/>
      <c r="H902" s="137"/>
      <c r="I902" s="138"/>
      <c r="K902" s="48"/>
      <c r="M902" s="48"/>
    </row>
    <row r="903" spans="7:13" s="23" customFormat="1" ht="15" x14ac:dyDescent="0.2">
      <c r="G903" s="48"/>
      <c r="H903" s="137"/>
      <c r="I903" s="138"/>
      <c r="K903" s="48"/>
      <c r="M903" s="48"/>
    </row>
    <row r="904" spans="7:13" s="23" customFormat="1" ht="15" x14ac:dyDescent="0.2">
      <c r="G904" s="48"/>
      <c r="H904" s="137"/>
      <c r="I904" s="138"/>
      <c r="K904" s="48"/>
      <c r="M904" s="48"/>
    </row>
    <row r="905" spans="7:13" s="23" customFormat="1" ht="15" x14ac:dyDescent="0.2">
      <c r="G905" s="48"/>
      <c r="H905" s="137"/>
      <c r="I905" s="138"/>
      <c r="K905" s="48"/>
      <c r="M905" s="48"/>
    </row>
    <row r="906" spans="7:13" s="23" customFormat="1" ht="15" x14ac:dyDescent="0.2">
      <c r="G906" s="48"/>
      <c r="H906" s="137"/>
      <c r="I906" s="138"/>
      <c r="K906" s="48"/>
      <c r="M906" s="48"/>
    </row>
    <row r="907" spans="7:13" s="23" customFormat="1" ht="15" x14ac:dyDescent="0.2">
      <c r="G907" s="48"/>
      <c r="H907" s="137"/>
      <c r="I907" s="138"/>
      <c r="K907" s="48"/>
      <c r="M907" s="48"/>
    </row>
    <row r="908" spans="7:13" s="23" customFormat="1" ht="15" x14ac:dyDescent="0.2">
      <c r="G908" s="48"/>
      <c r="H908" s="137"/>
      <c r="I908" s="138"/>
      <c r="K908" s="48"/>
      <c r="M908" s="48"/>
    </row>
    <row r="909" spans="7:13" s="23" customFormat="1" ht="15" x14ac:dyDescent="0.2">
      <c r="G909" s="48"/>
      <c r="H909" s="137"/>
      <c r="I909" s="138"/>
      <c r="K909" s="48"/>
      <c r="M909" s="48"/>
    </row>
    <row r="910" spans="7:13" s="23" customFormat="1" ht="15" x14ac:dyDescent="0.2">
      <c r="G910" s="48"/>
      <c r="H910" s="137"/>
      <c r="I910" s="138"/>
      <c r="K910" s="48"/>
      <c r="M910" s="48"/>
    </row>
    <row r="911" spans="7:13" s="23" customFormat="1" ht="15" x14ac:dyDescent="0.2">
      <c r="G911" s="48"/>
      <c r="H911" s="137"/>
      <c r="I911" s="138"/>
      <c r="K911" s="48"/>
      <c r="M911" s="48"/>
    </row>
    <row r="912" spans="7:13" s="23" customFormat="1" ht="15" x14ac:dyDescent="0.2">
      <c r="G912" s="48"/>
      <c r="H912" s="137"/>
      <c r="I912" s="138"/>
      <c r="K912" s="48"/>
      <c r="M912" s="48"/>
    </row>
    <row r="913" spans="7:13" s="23" customFormat="1" ht="15" x14ac:dyDescent="0.2">
      <c r="G913" s="48"/>
      <c r="H913" s="137"/>
      <c r="I913" s="138"/>
      <c r="K913" s="48"/>
      <c r="M913" s="48"/>
    </row>
    <row r="914" spans="7:13" s="23" customFormat="1" ht="15" x14ac:dyDescent="0.2">
      <c r="G914" s="48"/>
      <c r="H914" s="137"/>
      <c r="I914" s="138"/>
      <c r="K914" s="48"/>
      <c r="M914" s="48"/>
    </row>
    <row r="915" spans="7:13" s="23" customFormat="1" ht="15" x14ac:dyDescent="0.2">
      <c r="G915" s="48"/>
      <c r="H915" s="137"/>
      <c r="I915" s="138"/>
      <c r="K915" s="48"/>
      <c r="M915" s="48"/>
    </row>
    <row r="916" spans="7:13" s="23" customFormat="1" ht="15" x14ac:dyDescent="0.2">
      <c r="G916" s="48"/>
      <c r="H916" s="137"/>
      <c r="I916" s="138"/>
      <c r="K916" s="48"/>
      <c r="M916" s="48"/>
    </row>
    <row r="917" spans="7:13" s="23" customFormat="1" ht="15" x14ac:dyDescent="0.2">
      <c r="G917" s="48"/>
      <c r="H917" s="137"/>
      <c r="I917" s="138"/>
      <c r="K917" s="48"/>
      <c r="M917" s="48"/>
    </row>
    <row r="918" spans="7:13" s="23" customFormat="1" ht="15" x14ac:dyDescent="0.2">
      <c r="G918" s="48"/>
      <c r="H918" s="137"/>
      <c r="I918" s="138"/>
      <c r="K918" s="48"/>
      <c r="M918" s="48"/>
    </row>
    <row r="919" spans="7:13" s="23" customFormat="1" ht="15" x14ac:dyDescent="0.2">
      <c r="G919" s="48"/>
      <c r="H919" s="137"/>
      <c r="I919" s="138"/>
      <c r="K919" s="48"/>
      <c r="M919" s="48"/>
    </row>
    <row r="920" spans="7:13" s="23" customFormat="1" ht="15" x14ac:dyDescent="0.2">
      <c r="G920" s="48"/>
      <c r="H920" s="137"/>
      <c r="I920" s="138"/>
      <c r="K920" s="48"/>
      <c r="M920" s="48"/>
    </row>
    <row r="921" spans="7:13" s="23" customFormat="1" ht="15" x14ac:dyDescent="0.2">
      <c r="G921" s="48"/>
      <c r="H921" s="137"/>
      <c r="I921" s="138"/>
      <c r="K921" s="48"/>
      <c r="M921" s="48"/>
    </row>
    <row r="922" spans="7:13" s="23" customFormat="1" ht="15" x14ac:dyDescent="0.2">
      <c r="G922" s="48"/>
      <c r="H922" s="137"/>
      <c r="I922" s="138"/>
      <c r="K922" s="48"/>
      <c r="M922" s="48"/>
    </row>
    <row r="923" spans="7:13" s="23" customFormat="1" ht="15" x14ac:dyDescent="0.2">
      <c r="G923" s="48"/>
      <c r="H923" s="137"/>
      <c r="I923" s="138"/>
      <c r="K923" s="48"/>
      <c r="M923" s="48"/>
    </row>
    <row r="924" spans="7:13" s="23" customFormat="1" ht="15" x14ac:dyDescent="0.2">
      <c r="G924" s="48"/>
      <c r="H924" s="137"/>
      <c r="I924" s="138"/>
      <c r="K924" s="48"/>
      <c r="M924" s="48"/>
    </row>
    <row r="925" spans="7:13" s="23" customFormat="1" ht="15" x14ac:dyDescent="0.2">
      <c r="G925" s="48"/>
      <c r="H925" s="137"/>
      <c r="I925" s="138"/>
      <c r="K925" s="48"/>
      <c r="M925" s="48"/>
    </row>
    <row r="926" spans="7:13" s="23" customFormat="1" ht="15" x14ac:dyDescent="0.2">
      <c r="G926" s="48"/>
      <c r="H926" s="137"/>
      <c r="I926" s="138"/>
      <c r="K926" s="48"/>
      <c r="M926" s="48"/>
    </row>
    <row r="927" spans="7:13" s="23" customFormat="1" ht="15" x14ac:dyDescent="0.2">
      <c r="G927" s="48"/>
      <c r="H927" s="137"/>
      <c r="I927" s="138"/>
      <c r="K927" s="48"/>
      <c r="M927" s="48"/>
    </row>
    <row r="928" spans="7:13" s="23" customFormat="1" ht="15" x14ac:dyDescent="0.2">
      <c r="G928" s="48"/>
      <c r="H928" s="137"/>
      <c r="I928" s="138"/>
      <c r="K928" s="48"/>
      <c r="M928" s="48"/>
    </row>
    <row r="929" spans="7:13" s="23" customFormat="1" ht="15" x14ac:dyDescent="0.2">
      <c r="G929" s="48"/>
      <c r="H929" s="137"/>
      <c r="I929" s="138"/>
      <c r="K929" s="48"/>
      <c r="M929" s="48"/>
    </row>
    <row r="930" spans="7:13" s="23" customFormat="1" ht="15" x14ac:dyDescent="0.2">
      <c r="G930" s="48"/>
      <c r="H930" s="137"/>
      <c r="I930" s="138"/>
      <c r="K930" s="48"/>
      <c r="M930" s="48"/>
    </row>
    <row r="931" spans="7:13" s="23" customFormat="1" ht="15" x14ac:dyDescent="0.2">
      <c r="G931" s="48"/>
      <c r="H931" s="137"/>
      <c r="I931" s="138"/>
      <c r="K931" s="48"/>
      <c r="M931" s="48"/>
    </row>
    <row r="932" spans="7:13" s="23" customFormat="1" ht="15" x14ac:dyDescent="0.2">
      <c r="G932" s="48"/>
      <c r="H932" s="137"/>
      <c r="I932" s="138"/>
      <c r="K932" s="48"/>
      <c r="M932" s="48"/>
    </row>
    <row r="933" spans="7:13" s="23" customFormat="1" ht="15" x14ac:dyDescent="0.2">
      <c r="G933" s="48"/>
      <c r="H933" s="137"/>
      <c r="I933" s="138"/>
      <c r="K933" s="48"/>
      <c r="M933" s="48"/>
    </row>
    <row r="934" spans="7:13" s="23" customFormat="1" ht="15" x14ac:dyDescent="0.2">
      <c r="G934" s="48"/>
      <c r="H934" s="137"/>
      <c r="I934" s="138"/>
      <c r="K934" s="48"/>
      <c r="M934" s="48"/>
    </row>
    <row r="935" spans="7:13" s="23" customFormat="1" ht="15" x14ac:dyDescent="0.2">
      <c r="G935" s="48"/>
      <c r="H935" s="137"/>
      <c r="I935" s="138"/>
      <c r="K935" s="48"/>
      <c r="M935" s="48"/>
    </row>
    <row r="936" spans="7:13" s="23" customFormat="1" ht="15" x14ac:dyDescent="0.2">
      <c r="G936" s="48"/>
      <c r="H936" s="137"/>
      <c r="I936" s="138"/>
      <c r="K936" s="48"/>
      <c r="M936" s="48"/>
    </row>
    <row r="937" spans="7:13" s="23" customFormat="1" ht="15" x14ac:dyDescent="0.2">
      <c r="G937" s="48"/>
      <c r="H937" s="137"/>
      <c r="I937" s="138"/>
      <c r="K937" s="48"/>
      <c r="M937" s="48"/>
    </row>
    <row r="938" spans="7:13" s="23" customFormat="1" ht="15" x14ac:dyDescent="0.2">
      <c r="G938" s="48"/>
      <c r="H938" s="137"/>
      <c r="I938" s="138"/>
      <c r="K938" s="48"/>
      <c r="M938" s="48"/>
    </row>
    <row r="939" spans="7:13" s="23" customFormat="1" ht="15" x14ac:dyDescent="0.2">
      <c r="G939" s="48"/>
      <c r="H939" s="137"/>
      <c r="I939" s="138"/>
      <c r="K939" s="48"/>
      <c r="M939" s="48"/>
    </row>
    <row r="940" spans="7:13" s="23" customFormat="1" ht="15" x14ac:dyDescent="0.2">
      <c r="G940" s="48"/>
      <c r="H940" s="137"/>
      <c r="I940" s="138"/>
      <c r="K940" s="48"/>
      <c r="M940" s="48"/>
    </row>
    <row r="941" spans="7:13" s="23" customFormat="1" ht="15" x14ac:dyDescent="0.2">
      <c r="G941" s="48"/>
      <c r="H941" s="137"/>
      <c r="I941" s="138"/>
      <c r="K941" s="48"/>
      <c r="M941" s="48"/>
    </row>
    <row r="942" spans="7:13" s="23" customFormat="1" ht="15" x14ac:dyDescent="0.2">
      <c r="G942" s="48"/>
      <c r="H942" s="137"/>
      <c r="I942" s="138"/>
      <c r="K942" s="48"/>
      <c r="M942" s="48"/>
    </row>
    <row r="943" spans="7:13" s="23" customFormat="1" ht="15" x14ac:dyDescent="0.2">
      <c r="G943" s="48"/>
      <c r="H943" s="137"/>
      <c r="I943" s="138"/>
      <c r="K943" s="48"/>
      <c r="M943" s="48"/>
    </row>
    <row r="944" spans="7:13" s="23" customFormat="1" ht="15" x14ac:dyDescent="0.2">
      <c r="G944" s="48"/>
      <c r="H944" s="137"/>
      <c r="I944" s="138"/>
      <c r="K944" s="48"/>
      <c r="M944" s="48"/>
    </row>
    <row r="945" spans="7:13" s="23" customFormat="1" ht="15" x14ac:dyDescent="0.2">
      <c r="G945" s="48"/>
      <c r="H945" s="137"/>
      <c r="I945" s="138"/>
      <c r="K945" s="48"/>
      <c r="M945" s="48"/>
    </row>
    <row r="946" spans="7:13" s="23" customFormat="1" ht="15" x14ac:dyDescent="0.2">
      <c r="G946" s="48"/>
      <c r="H946" s="137"/>
      <c r="I946" s="138"/>
      <c r="K946" s="48"/>
      <c r="M946" s="48"/>
    </row>
    <row r="947" spans="7:13" s="23" customFormat="1" ht="15" x14ac:dyDescent="0.2">
      <c r="G947" s="48"/>
      <c r="H947" s="137"/>
      <c r="I947" s="138"/>
      <c r="K947" s="48"/>
      <c r="M947" s="48"/>
    </row>
    <row r="948" spans="7:13" s="23" customFormat="1" ht="15" x14ac:dyDescent="0.2">
      <c r="G948" s="48"/>
      <c r="H948" s="137"/>
      <c r="I948" s="138"/>
      <c r="K948" s="48"/>
      <c r="M948" s="48"/>
    </row>
    <row r="949" spans="7:13" s="23" customFormat="1" ht="15" x14ac:dyDescent="0.2">
      <c r="G949" s="48"/>
      <c r="H949" s="137"/>
      <c r="I949" s="138"/>
      <c r="K949" s="48"/>
      <c r="M949" s="48"/>
    </row>
    <row r="950" spans="7:13" s="23" customFormat="1" ht="15" x14ac:dyDescent="0.2">
      <c r="G950" s="48"/>
      <c r="H950" s="137"/>
      <c r="I950" s="138"/>
      <c r="K950" s="48"/>
      <c r="M950" s="48"/>
    </row>
    <row r="951" spans="7:13" s="23" customFormat="1" ht="15" x14ac:dyDescent="0.2">
      <c r="G951" s="48"/>
      <c r="H951" s="137"/>
      <c r="I951" s="138"/>
      <c r="K951" s="48"/>
      <c r="M951" s="48"/>
    </row>
    <row r="952" spans="7:13" s="23" customFormat="1" ht="15" x14ac:dyDescent="0.2">
      <c r="G952" s="48"/>
      <c r="H952" s="137"/>
      <c r="I952" s="138"/>
      <c r="K952" s="48"/>
      <c r="M952" s="48"/>
    </row>
    <row r="953" spans="7:13" s="23" customFormat="1" ht="15" x14ac:dyDescent="0.2">
      <c r="G953" s="48"/>
      <c r="H953" s="137"/>
      <c r="I953" s="138"/>
      <c r="K953" s="48"/>
      <c r="M953" s="48"/>
    </row>
    <row r="954" spans="7:13" s="23" customFormat="1" ht="15" x14ac:dyDescent="0.2">
      <c r="G954" s="48"/>
      <c r="H954" s="137"/>
      <c r="I954" s="138"/>
      <c r="K954" s="48"/>
      <c r="M954" s="48"/>
    </row>
    <row r="955" spans="7:13" s="23" customFormat="1" ht="15" x14ac:dyDescent="0.2">
      <c r="G955" s="48"/>
      <c r="H955" s="137"/>
      <c r="I955" s="138"/>
      <c r="K955" s="48"/>
      <c r="M955" s="48"/>
    </row>
    <row r="956" spans="7:13" s="23" customFormat="1" ht="15" x14ac:dyDescent="0.2">
      <c r="G956" s="48"/>
      <c r="H956" s="137"/>
      <c r="I956" s="138"/>
      <c r="K956" s="48"/>
      <c r="M956" s="48"/>
    </row>
    <row r="957" spans="7:13" s="23" customFormat="1" ht="15" x14ac:dyDescent="0.2">
      <c r="G957" s="48"/>
      <c r="H957" s="137"/>
      <c r="I957" s="138"/>
      <c r="K957" s="48"/>
      <c r="M957" s="48"/>
    </row>
    <row r="958" spans="7:13" s="23" customFormat="1" ht="15" x14ac:dyDescent="0.2">
      <c r="G958" s="48"/>
      <c r="H958" s="137"/>
      <c r="I958" s="138"/>
      <c r="K958" s="48"/>
      <c r="M958" s="48"/>
    </row>
    <row r="959" spans="7:13" s="23" customFormat="1" ht="15" x14ac:dyDescent="0.2">
      <c r="G959" s="48"/>
      <c r="H959" s="137"/>
      <c r="I959" s="138"/>
      <c r="K959" s="48"/>
      <c r="M959" s="48"/>
    </row>
    <row r="960" spans="7:13" s="23" customFormat="1" ht="15" x14ac:dyDescent="0.2">
      <c r="G960" s="48"/>
      <c r="H960" s="137"/>
      <c r="I960" s="138"/>
      <c r="K960" s="48"/>
      <c r="M960" s="48"/>
    </row>
    <row r="961" spans="7:13" s="23" customFormat="1" ht="15" x14ac:dyDescent="0.2">
      <c r="G961" s="48"/>
      <c r="H961" s="137"/>
      <c r="I961" s="138"/>
      <c r="K961" s="48"/>
      <c r="M961" s="48"/>
    </row>
    <row r="962" spans="7:13" s="23" customFormat="1" ht="15" x14ac:dyDescent="0.2">
      <c r="G962" s="48"/>
      <c r="H962" s="137"/>
      <c r="I962" s="138"/>
      <c r="K962" s="48"/>
      <c r="M962" s="48"/>
    </row>
    <row r="963" spans="7:13" s="23" customFormat="1" ht="15" x14ac:dyDescent="0.2">
      <c r="G963" s="48"/>
      <c r="H963" s="137"/>
      <c r="I963" s="138"/>
      <c r="K963" s="48"/>
      <c r="M963" s="48"/>
    </row>
    <row r="964" spans="7:13" s="23" customFormat="1" ht="15" x14ac:dyDescent="0.2">
      <c r="G964" s="48"/>
      <c r="H964" s="137"/>
      <c r="I964" s="138"/>
      <c r="K964" s="48"/>
      <c r="M964" s="48"/>
    </row>
    <row r="965" spans="7:13" s="23" customFormat="1" ht="15" x14ac:dyDescent="0.2">
      <c r="G965" s="48"/>
      <c r="H965" s="137"/>
      <c r="I965" s="138"/>
      <c r="K965" s="48"/>
      <c r="M965" s="48"/>
    </row>
    <row r="966" spans="7:13" s="23" customFormat="1" ht="15" x14ac:dyDescent="0.2">
      <c r="G966" s="48"/>
      <c r="H966" s="137"/>
      <c r="I966" s="138"/>
      <c r="K966" s="48"/>
      <c r="M966" s="48"/>
    </row>
    <row r="967" spans="7:13" s="23" customFormat="1" ht="15" x14ac:dyDescent="0.2">
      <c r="G967" s="48"/>
      <c r="H967" s="137"/>
      <c r="I967" s="138"/>
      <c r="K967" s="48"/>
      <c r="M967" s="48"/>
    </row>
    <row r="968" spans="7:13" s="23" customFormat="1" ht="15" x14ac:dyDescent="0.2">
      <c r="G968" s="48"/>
      <c r="H968" s="137"/>
      <c r="I968" s="138"/>
      <c r="K968" s="48"/>
      <c r="M968" s="48"/>
    </row>
    <row r="969" spans="7:13" s="23" customFormat="1" ht="15" x14ac:dyDescent="0.2">
      <c r="G969" s="48"/>
      <c r="H969" s="137"/>
      <c r="I969" s="138"/>
      <c r="K969" s="48"/>
      <c r="M969" s="48"/>
    </row>
    <row r="970" spans="7:13" s="23" customFormat="1" ht="15" x14ac:dyDescent="0.2">
      <c r="G970" s="48"/>
      <c r="H970" s="137"/>
      <c r="I970" s="138"/>
      <c r="K970" s="48"/>
      <c r="M970" s="48"/>
    </row>
    <row r="971" spans="7:13" s="23" customFormat="1" ht="15" x14ac:dyDescent="0.2">
      <c r="G971" s="48"/>
      <c r="H971" s="137"/>
      <c r="I971" s="138"/>
      <c r="K971" s="48"/>
      <c r="M971" s="48"/>
    </row>
    <row r="972" spans="7:13" s="23" customFormat="1" ht="15" x14ac:dyDescent="0.2">
      <c r="G972" s="48"/>
      <c r="H972" s="137"/>
      <c r="I972" s="138"/>
      <c r="K972" s="48"/>
      <c r="M972" s="48"/>
    </row>
    <row r="973" spans="7:13" s="23" customFormat="1" ht="15" x14ac:dyDescent="0.2">
      <c r="G973" s="48"/>
      <c r="H973" s="137"/>
      <c r="I973" s="138"/>
      <c r="K973" s="48"/>
      <c r="M973" s="48"/>
    </row>
    <row r="974" spans="7:13" s="23" customFormat="1" ht="15" x14ac:dyDescent="0.2">
      <c r="G974" s="48"/>
      <c r="H974" s="137"/>
      <c r="I974" s="138"/>
      <c r="K974" s="48"/>
      <c r="M974" s="48"/>
    </row>
    <row r="975" spans="7:13" s="23" customFormat="1" ht="15" x14ac:dyDescent="0.2">
      <c r="G975" s="48"/>
      <c r="H975" s="137"/>
      <c r="I975" s="138"/>
      <c r="K975" s="48"/>
      <c r="M975" s="48"/>
    </row>
    <row r="976" spans="7:13" s="23" customFormat="1" ht="15" x14ac:dyDescent="0.2">
      <c r="G976" s="48"/>
      <c r="H976" s="137"/>
      <c r="I976" s="138"/>
      <c r="K976" s="48"/>
      <c r="M976" s="48"/>
    </row>
    <row r="977" spans="7:13" s="23" customFormat="1" ht="15" x14ac:dyDescent="0.2">
      <c r="G977" s="48"/>
      <c r="H977" s="137"/>
      <c r="I977" s="138"/>
      <c r="K977" s="48"/>
      <c r="M977" s="48"/>
    </row>
    <row r="978" spans="7:13" s="23" customFormat="1" ht="15" x14ac:dyDescent="0.2">
      <c r="G978" s="48"/>
      <c r="H978" s="137"/>
      <c r="I978" s="138"/>
      <c r="K978" s="48"/>
      <c r="M978" s="48"/>
    </row>
    <row r="979" spans="7:13" s="23" customFormat="1" ht="15" x14ac:dyDescent="0.2">
      <c r="G979" s="48"/>
      <c r="H979" s="137"/>
      <c r="I979" s="138"/>
      <c r="K979" s="48"/>
      <c r="M979" s="48"/>
    </row>
    <row r="980" spans="7:13" s="23" customFormat="1" ht="15" x14ac:dyDescent="0.2">
      <c r="G980" s="48"/>
      <c r="H980" s="137"/>
      <c r="I980" s="138"/>
      <c r="K980" s="48"/>
      <c r="M980" s="48"/>
    </row>
    <row r="981" spans="7:13" s="23" customFormat="1" ht="15" x14ac:dyDescent="0.2">
      <c r="G981" s="48"/>
      <c r="H981" s="137"/>
      <c r="I981" s="138"/>
      <c r="K981" s="48"/>
      <c r="M981" s="48"/>
    </row>
    <row r="982" spans="7:13" s="23" customFormat="1" ht="15" x14ac:dyDescent="0.2">
      <c r="G982" s="48"/>
      <c r="H982" s="137"/>
      <c r="I982" s="138"/>
      <c r="K982" s="48"/>
      <c r="M982" s="48"/>
    </row>
    <row r="983" spans="7:13" s="23" customFormat="1" ht="15" x14ac:dyDescent="0.2">
      <c r="G983" s="48"/>
      <c r="H983" s="137"/>
      <c r="I983" s="138"/>
      <c r="K983" s="48"/>
      <c r="M983" s="48"/>
    </row>
    <row r="984" spans="7:13" s="23" customFormat="1" ht="15" x14ac:dyDescent="0.2">
      <c r="G984" s="48"/>
      <c r="H984" s="137"/>
      <c r="I984" s="138"/>
      <c r="K984" s="48"/>
      <c r="M984" s="48"/>
    </row>
    <row r="985" spans="7:13" s="23" customFormat="1" ht="15" x14ac:dyDescent="0.2">
      <c r="G985" s="48"/>
      <c r="H985" s="137"/>
      <c r="I985" s="138"/>
      <c r="K985" s="48"/>
      <c r="M985" s="48"/>
    </row>
    <row r="986" spans="7:13" s="23" customFormat="1" ht="15" x14ac:dyDescent="0.2">
      <c r="G986" s="48"/>
      <c r="H986" s="137"/>
      <c r="I986" s="138"/>
      <c r="K986" s="48"/>
      <c r="M986" s="48"/>
    </row>
    <row r="987" spans="7:13" s="23" customFormat="1" ht="15" x14ac:dyDescent="0.2">
      <c r="G987" s="48"/>
      <c r="H987" s="137"/>
      <c r="I987" s="138"/>
      <c r="K987" s="48"/>
      <c r="M987" s="48"/>
    </row>
    <row r="988" spans="7:13" s="23" customFormat="1" ht="15" x14ac:dyDescent="0.2">
      <c r="G988" s="48"/>
      <c r="H988" s="137"/>
      <c r="I988" s="138"/>
      <c r="K988" s="48"/>
      <c r="M988" s="48"/>
    </row>
    <row r="989" spans="7:13" s="23" customFormat="1" ht="15" x14ac:dyDescent="0.2">
      <c r="G989" s="48"/>
      <c r="H989" s="137"/>
      <c r="I989" s="138"/>
      <c r="K989" s="48"/>
      <c r="M989" s="48"/>
    </row>
    <row r="990" spans="7:13" s="23" customFormat="1" ht="15" x14ac:dyDescent="0.2">
      <c r="G990" s="48"/>
      <c r="H990" s="137"/>
      <c r="I990" s="138"/>
      <c r="K990" s="48"/>
      <c r="M990" s="48"/>
    </row>
    <row r="991" spans="7:13" s="23" customFormat="1" ht="15" x14ac:dyDescent="0.2">
      <c r="G991" s="48"/>
      <c r="H991" s="137"/>
      <c r="I991" s="138"/>
      <c r="K991" s="48"/>
      <c r="M991" s="48"/>
    </row>
    <row r="992" spans="7:13" s="23" customFormat="1" ht="15" x14ac:dyDescent="0.2">
      <c r="G992" s="48"/>
      <c r="H992" s="137"/>
      <c r="I992" s="138"/>
      <c r="K992" s="48"/>
      <c r="M992" s="48"/>
    </row>
    <row r="993" spans="7:13" s="23" customFormat="1" ht="15" x14ac:dyDescent="0.2">
      <c r="G993" s="48"/>
      <c r="H993" s="137"/>
      <c r="I993" s="138"/>
      <c r="K993" s="48"/>
      <c r="M993" s="48"/>
    </row>
    <row r="994" spans="7:13" s="23" customFormat="1" ht="15" x14ac:dyDescent="0.2">
      <c r="G994" s="48"/>
      <c r="H994" s="137"/>
      <c r="I994" s="138"/>
      <c r="K994" s="48"/>
      <c r="M994" s="48"/>
    </row>
    <row r="995" spans="7:13" s="23" customFormat="1" ht="15" x14ac:dyDescent="0.2">
      <c r="G995" s="48"/>
      <c r="H995" s="137"/>
      <c r="I995" s="138"/>
      <c r="K995" s="48"/>
      <c r="M995" s="48"/>
    </row>
    <row r="996" spans="7:13" s="23" customFormat="1" ht="15" x14ac:dyDescent="0.2">
      <c r="G996" s="48"/>
      <c r="H996" s="137"/>
      <c r="I996" s="138"/>
      <c r="K996" s="48"/>
      <c r="M996" s="48"/>
    </row>
    <row r="997" spans="7:13" s="23" customFormat="1" ht="15" x14ac:dyDescent="0.2">
      <c r="G997" s="48"/>
      <c r="H997" s="137"/>
      <c r="I997" s="138"/>
      <c r="K997" s="48"/>
      <c r="M997" s="48"/>
    </row>
    <row r="998" spans="7:13" s="23" customFormat="1" ht="15" x14ac:dyDescent="0.2">
      <c r="G998" s="48"/>
      <c r="H998" s="137"/>
      <c r="I998" s="138"/>
      <c r="K998" s="48"/>
      <c r="M998" s="48"/>
    </row>
    <row r="999" spans="7:13" s="23" customFormat="1" ht="15" x14ac:dyDescent="0.2">
      <c r="G999" s="48"/>
      <c r="H999" s="137"/>
      <c r="I999" s="138"/>
      <c r="K999" s="48"/>
      <c r="M999" s="48"/>
    </row>
    <row r="1000" spans="7:13" s="23" customFormat="1" ht="15" x14ac:dyDescent="0.2">
      <c r="G1000" s="48"/>
      <c r="H1000" s="137"/>
      <c r="I1000" s="138"/>
      <c r="K1000" s="48"/>
      <c r="M1000" s="48"/>
    </row>
    <row r="1001" spans="7:13" s="23" customFormat="1" ht="15" x14ac:dyDescent="0.2">
      <c r="G1001" s="48"/>
      <c r="H1001" s="137"/>
      <c r="I1001" s="138"/>
      <c r="K1001" s="48"/>
      <c r="M1001" s="48"/>
    </row>
    <row r="1002" spans="7:13" s="23" customFormat="1" ht="15" x14ac:dyDescent="0.2">
      <c r="G1002" s="48"/>
      <c r="H1002" s="137"/>
      <c r="I1002" s="138"/>
      <c r="K1002" s="48"/>
      <c r="M1002" s="48"/>
    </row>
    <row r="1003" spans="7:13" s="23" customFormat="1" ht="15" x14ac:dyDescent="0.2">
      <c r="G1003" s="48"/>
      <c r="H1003" s="137"/>
      <c r="I1003" s="138"/>
      <c r="K1003" s="48"/>
      <c r="M1003" s="48"/>
    </row>
    <row r="1004" spans="7:13" s="23" customFormat="1" ht="15" x14ac:dyDescent="0.2">
      <c r="G1004" s="48"/>
      <c r="H1004" s="137"/>
      <c r="I1004" s="138"/>
      <c r="K1004" s="48"/>
      <c r="M1004" s="48"/>
    </row>
    <row r="1005" spans="7:13" s="23" customFormat="1" ht="15" x14ac:dyDescent="0.2">
      <c r="G1005" s="48"/>
      <c r="H1005" s="137"/>
      <c r="I1005" s="138"/>
      <c r="K1005" s="48"/>
      <c r="M1005" s="48"/>
    </row>
    <row r="1006" spans="7:13" s="23" customFormat="1" ht="15" x14ac:dyDescent="0.2">
      <c r="G1006" s="48"/>
      <c r="H1006" s="137"/>
      <c r="I1006" s="138"/>
      <c r="K1006" s="48"/>
      <c r="M1006" s="48"/>
    </row>
    <row r="1007" spans="7:13" s="23" customFormat="1" ht="15" x14ac:dyDescent="0.2">
      <c r="G1007" s="48"/>
      <c r="H1007" s="137"/>
      <c r="I1007" s="138"/>
      <c r="K1007" s="48"/>
      <c r="M1007" s="48"/>
    </row>
    <row r="1008" spans="7:13" s="23" customFormat="1" ht="15" x14ac:dyDescent="0.2">
      <c r="G1008" s="48"/>
      <c r="H1008" s="137"/>
      <c r="I1008" s="138"/>
      <c r="K1008" s="48"/>
      <c r="M1008" s="48"/>
    </row>
    <row r="1009" spans="7:13" s="23" customFormat="1" ht="15" x14ac:dyDescent="0.2">
      <c r="G1009" s="48"/>
      <c r="H1009" s="137"/>
      <c r="I1009" s="138"/>
      <c r="K1009" s="48"/>
      <c r="M1009" s="48"/>
    </row>
    <row r="1010" spans="7:13" s="23" customFormat="1" ht="15" x14ac:dyDescent="0.2">
      <c r="G1010" s="48"/>
      <c r="H1010" s="137"/>
      <c r="I1010" s="138"/>
      <c r="K1010" s="48"/>
      <c r="M1010" s="48"/>
    </row>
    <row r="1011" spans="7:13" s="23" customFormat="1" ht="15" x14ac:dyDescent="0.2">
      <c r="G1011" s="48"/>
      <c r="H1011" s="137"/>
      <c r="I1011" s="138"/>
      <c r="K1011" s="48"/>
      <c r="M1011" s="48"/>
    </row>
    <row r="1012" spans="7:13" s="23" customFormat="1" ht="15" x14ac:dyDescent="0.2">
      <c r="G1012" s="48"/>
      <c r="H1012" s="137"/>
      <c r="I1012" s="138"/>
      <c r="K1012" s="48"/>
      <c r="M1012" s="48"/>
    </row>
    <row r="1013" spans="7:13" s="23" customFormat="1" ht="15" x14ac:dyDescent="0.2">
      <c r="G1013" s="48"/>
      <c r="H1013" s="137"/>
      <c r="I1013" s="138"/>
      <c r="K1013" s="48"/>
      <c r="M1013" s="48"/>
    </row>
    <row r="1014" spans="7:13" s="23" customFormat="1" ht="15" x14ac:dyDescent="0.2">
      <c r="G1014" s="48"/>
      <c r="H1014" s="137"/>
      <c r="I1014" s="138"/>
      <c r="K1014" s="48"/>
      <c r="M1014" s="48"/>
    </row>
    <row r="1015" spans="7:13" s="23" customFormat="1" ht="15" x14ac:dyDescent="0.2">
      <c r="G1015" s="48"/>
      <c r="H1015" s="137"/>
      <c r="I1015" s="138"/>
      <c r="K1015" s="48"/>
      <c r="M1015" s="48"/>
    </row>
    <row r="1016" spans="7:13" s="23" customFormat="1" ht="15" x14ac:dyDescent="0.2">
      <c r="G1016" s="48"/>
      <c r="H1016" s="137"/>
      <c r="I1016" s="138"/>
      <c r="K1016" s="48"/>
      <c r="M1016" s="48"/>
    </row>
    <row r="1017" spans="7:13" s="23" customFormat="1" ht="15" x14ac:dyDescent="0.2">
      <c r="G1017" s="48"/>
      <c r="H1017" s="137"/>
      <c r="I1017" s="138"/>
      <c r="K1017" s="48"/>
      <c r="M1017" s="48"/>
    </row>
    <row r="1018" spans="7:13" s="23" customFormat="1" ht="15" x14ac:dyDescent="0.2">
      <c r="G1018" s="48"/>
      <c r="H1018" s="137"/>
      <c r="I1018" s="138"/>
      <c r="K1018" s="48"/>
      <c r="M1018" s="48"/>
    </row>
    <row r="1019" spans="7:13" s="23" customFormat="1" ht="15" x14ac:dyDescent="0.2">
      <c r="G1019" s="48"/>
      <c r="H1019" s="137"/>
      <c r="I1019" s="138"/>
      <c r="K1019" s="48"/>
      <c r="M1019" s="48"/>
    </row>
    <row r="1020" spans="7:13" s="23" customFormat="1" ht="15" x14ac:dyDescent="0.2">
      <c r="G1020" s="48"/>
      <c r="H1020" s="137"/>
      <c r="I1020" s="138"/>
      <c r="K1020" s="48"/>
      <c r="M1020" s="48"/>
    </row>
    <row r="1021" spans="7:13" s="23" customFormat="1" ht="15" x14ac:dyDescent="0.2">
      <c r="G1021" s="48"/>
      <c r="H1021" s="137"/>
      <c r="I1021" s="138"/>
      <c r="K1021" s="48"/>
      <c r="M1021" s="48"/>
    </row>
    <row r="1022" spans="7:13" s="23" customFormat="1" ht="15" x14ac:dyDescent="0.2">
      <c r="G1022" s="48"/>
      <c r="H1022" s="137"/>
      <c r="I1022" s="138"/>
      <c r="K1022" s="48"/>
      <c r="M1022" s="48"/>
    </row>
    <row r="1023" spans="7:13" s="23" customFormat="1" ht="15" x14ac:dyDescent="0.2">
      <c r="G1023" s="48"/>
      <c r="H1023" s="137"/>
      <c r="I1023" s="138"/>
      <c r="K1023" s="48"/>
      <c r="M1023" s="48"/>
    </row>
    <row r="1024" spans="7:13" s="23" customFormat="1" ht="15" x14ac:dyDescent="0.2">
      <c r="G1024" s="48"/>
      <c r="H1024" s="137"/>
      <c r="I1024" s="138"/>
      <c r="K1024" s="48"/>
      <c r="M1024" s="48"/>
    </row>
    <row r="1025" spans="7:13" s="23" customFormat="1" ht="15" x14ac:dyDescent="0.2">
      <c r="G1025" s="48"/>
      <c r="H1025" s="137"/>
      <c r="I1025" s="138"/>
      <c r="K1025" s="48"/>
      <c r="M1025" s="48"/>
    </row>
    <row r="1026" spans="7:13" s="23" customFormat="1" ht="15" x14ac:dyDescent="0.2">
      <c r="G1026" s="48"/>
      <c r="H1026" s="137"/>
      <c r="I1026" s="138"/>
      <c r="K1026" s="48"/>
      <c r="M1026" s="48"/>
    </row>
    <row r="1027" spans="7:13" s="23" customFormat="1" ht="15" x14ac:dyDescent="0.2">
      <c r="G1027" s="48"/>
      <c r="H1027" s="137"/>
      <c r="I1027" s="138"/>
      <c r="K1027" s="48"/>
      <c r="M1027" s="48"/>
    </row>
    <row r="1028" spans="7:13" s="23" customFormat="1" ht="15" x14ac:dyDescent="0.2">
      <c r="G1028" s="48"/>
      <c r="H1028" s="137"/>
      <c r="I1028" s="138"/>
      <c r="K1028" s="48"/>
      <c r="M1028" s="48"/>
    </row>
    <row r="1029" spans="7:13" s="23" customFormat="1" ht="15" x14ac:dyDescent="0.2">
      <c r="G1029" s="48"/>
      <c r="H1029" s="137"/>
      <c r="I1029" s="138"/>
      <c r="K1029" s="48"/>
      <c r="M1029" s="48"/>
    </row>
    <row r="1030" spans="7:13" s="23" customFormat="1" ht="15" x14ac:dyDescent="0.2">
      <c r="G1030" s="48"/>
      <c r="H1030" s="137"/>
      <c r="I1030" s="138"/>
      <c r="K1030" s="48"/>
      <c r="M1030" s="48"/>
    </row>
    <row r="1031" spans="7:13" s="23" customFormat="1" ht="15" x14ac:dyDescent="0.2">
      <c r="G1031" s="48"/>
      <c r="H1031" s="137"/>
      <c r="I1031" s="138"/>
      <c r="K1031" s="48"/>
      <c r="M1031" s="48"/>
    </row>
    <row r="1032" spans="7:13" s="23" customFormat="1" ht="15" x14ac:dyDescent="0.2">
      <c r="G1032" s="48"/>
      <c r="H1032" s="137"/>
      <c r="I1032" s="138"/>
      <c r="K1032" s="48"/>
      <c r="M1032" s="48"/>
    </row>
    <row r="1033" spans="7:13" s="23" customFormat="1" ht="15" x14ac:dyDescent="0.2">
      <c r="G1033" s="48"/>
      <c r="H1033" s="137"/>
      <c r="I1033" s="138"/>
      <c r="K1033" s="48"/>
      <c r="M1033" s="48"/>
    </row>
    <row r="1034" spans="7:13" s="23" customFormat="1" ht="15" x14ac:dyDescent="0.2">
      <c r="G1034" s="48"/>
      <c r="H1034" s="137"/>
      <c r="I1034" s="138"/>
      <c r="K1034" s="48"/>
      <c r="M1034" s="48"/>
    </row>
    <row r="1035" spans="7:13" s="23" customFormat="1" ht="15" x14ac:dyDescent="0.2">
      <c r="G1035" s="48"/>
      <c r="H1035" s="137"/>
      <c r="I1035" s="138"/>
      <c r="K1035" s="48"/>
      <c r="M1035" s="48"/>
    </row>
    <row r="1036" spans="7:13" s="23" customFormat="1" ht="15" x14ac:dyDescent="0.2">
      <c r="G1036" s="48"/>
      <c r="H1036" s="137"/>
      <c r="I1036" s="138"/>
      <c r="K1036" s="48"/>
      <c r="M1036" s="48"/>
    </row>
    <row r="1037" spans="7:13" s="23" customFormat="1" ht="15" x14ac:dyDescent="0.2">
      <c r="G1037" s="48"/>
      <c r="H1037" s="137"/>
      <c r="I1037" s="138"/>
      <c r="K1037" s="48"/>
      <c r="M1037" s="48"/>
    </row>
    <row r="1038" spans="7:13" s="23" customFormat="1" ht="15" x14ac:dyDescent="0.2">
      <c r="G1038" s="48"/>
      <c r="H1038" s="137"/>
      <c r="I1038" s="138"/>
      <c r="K1038" s="48"/>
      <c r="M1038" s="48"/>
    </row>
    <row r="1039" spans="7:13" s="23" customFormat="1" ht="15" x14ac:dyDescent="0.2">
      <c r="G1039" s="48"/>
      <c r="H1039" s="137"/>
      <c r="I1039" s="138"/>
      <c r="K1039" s="48"/>
      <c r="M1039" s="48"/>
    </row>
    <row r="1040" spans="7:13" s="23" customFormat="1" ht="15" x14ac:dyDescent="0.2">
      <c r="G1040" s="48"/>
      <c r="H1040" s="137"/>
      <c r="I1040" s="138"/>
      <c r="K1040" s="48"/>
      <c r="M1040" s="48"/>
    </row>
    <row r="1041" spans="7:13" s="23" customFormat="1" ht="15" x14ac:dyDescent="0.2">
      <c r="G1041" s="48"/>
      <c r="H1041" s="137"/>
      <c r="I1041" s="138"/>
      <c r="K1041" s="48"/>
      <c r="M1041" s="48"/>
    </row>
    <row r="1042" spans="7:13" s="23" customFormat="1" ht="15" x14ac:dyDescent="0.2">
      <c r="G1042" s="48"/>
      <c r="H1042" s="137"/>
      <c r="I1042" s="138"/>
      <c r="K1042" s="48"/>
      <c r="M1042" s="48"/>
    </row>
    <row r="1043" spans="7:13" s="23" customFormat="1" ht="15" x14ac:dyDescent="0.2">
      <c r="G1043" s="48"/>
      <c r="H1043" s="137"/>
      <c r="I1043" s="138"/>
      <c r="K1043" s="48"/>
      <c r="M1043" s="48"/>
    </row>
    <row r="1044" spans="7:13" s="23" customFormat="1" ht="15" x14ac:dyDescent="0.2">
      <c r="G1044" s="48"/>
      <c r="H1044" s="137"/>
      <c r="I1044" s="138"/>
      <c r="K1044" s="48"/>
      <c r="M1044" s="48"/>
    </row>
    <row r="1045" spans="7:13" s="23" customFormat="1" ht="15" x14ac:dyDescent="0.2">
      <c r="G1045" s="48"/>
      <c r="H1045" s="137"/>
      <c r="I1045" s="138"/>
      <c r="K1045" s="48"/>
      <c r="M1045" s="48"/>
    </row>
    <row r="1046" spans="7:13" s="23" customFormat="1" ht="15" x14ac:dyDescent="0.2">
      <c r="G1046" s="48"/>
      <c r="H1046" s="137"/>
      <c r="I1046" s="138"/>
      <c r="K1046" s="48"/>
      <c r="M1046" s="48"/>
    </row>
    <row r="1047" spans="7:13" s="23" customFormat="1" ht="15" x14ac:dyDescent="0.2">
      <c r="G1047" s="48"/>
      <c r="H1047" s="137"/>
      <c r="I1047" s="138"/>
      <c r="K1047" s="48"/>
      <c r="M1047" s="48"/>
    </row>
    <row r="1048" spans="7:13" s="23" customFormat="1" ht="15" x14ac:dyDescent="0.2">
      <c r="G1048" s="48"/>
      <c r="H1048" s="137"/>
      <c r="I1048" s="138"/>
      <c r="K1048" s="48"/>
      <c r="M1048" s="48"/>
    </row>
    <row r="1049" spans="7:13" s="23" customFormat="1" ht="15" x14ac:dyDescent="0.2">
      <c r="G1049" s="48"/>
      <c r="H1049" s="137"/>
      <c r="I1049" s="138"/>
      <c r="K1049" s="48"/>
      <c r="M1049" s="48"/>
    </row>
    <row r="1050" spans="7:13" s="23" customFormat="1" ht="15" x14ac:dyDescent="0.2">
      <c r="G1050" s="48"/>
      <c r="H1050" s="137"/>
      <c r="I1050" s="138"/>
      <c r="K1050" s="48"/>
      <c r="M1050" s="48"/>
    </row>
    <row r="1051" spans="7:13" s="23" customFormat="1" ht="15" x14ac:dyDescent="0.2">
      <c r="G1051" s="48"/>
      <c r="H1051" s="137"/>
      <c r="I1051" s="138"/>
      <c r="K1051" s="48"/>
      <c r="M1051" s="48"/>
    </row>
    <row r="1052" spans="7:13" s="23" customFormat="1" ht="15" x14ac:dyDescent="0.2">
      <c r="G1052" s="48"/>
      <c r="H1052" s="137"/>
      <c r="I1052" s="138"/>
      <c r="K1052" s="48"/>
      <c r="M1052" s="48"/>
    </row>
    <row r="1053" spans="7:13" s="23" customFormat="1" ht="15" x14ac:dyDescent="0.2">
      <c r="G1053" s="48"/>
      <c r="H1053" s="137"/>
      <c r="I1053" s="138"/>
      <c r="K1053" s="48"/>
      <c r="M1053" s="48"/>
    </row>
    <row r="1054" spans="7:13" s="23" customFormat="1" ht="15" x14ac:dyDescent="0.2">
      <c r="G1054" s="48"/>
      <c r="H1054" s="137"/>
      <c r="I1054" s="138"/>
      <c r="K1054" s="48"/>
      <c r="M1054" s="48"/>
    </row>
    <row r="1055" spans="7:13" s="23" customFormat="1" ht="15" x14ac:dyDescent="0.2">
      <c r="G1055" s="48"/>
      <c r="H1055" s="137"/>
      <c r="I1055" s="138"/>
      <c r="K1055" s="48"/>
      <c r="M1055" s="48"/>
    </row>
    <row r="1056" spans="7:13" s="23" customFormat="1" ht="15" x14ac:dyDescent="0.2">
      <c r="G1056" s="48"/>
      <c r="H1056" s="137"/>
      <c r="I1056" s="138"/>
      <c r="K1056" s="48"/>
      <c r="M1056" s="48"/>
    </row>
    <row r="1057" spans="7:13" s="23" customFormat="1" ht="15" x14ac:dyDescent="0.2">
      <c r="G1057" s="48"/>
      <c r="H1057" s="137"/>
      <c r="I1057" s="138"/>
      <c r="K1057" s="48"/>
      <c r="M1057" s="48"/>
    </row>
    <row r="1058" spans="7:13" s="23" customFormat="1" ht="15" x14ac:dyDescent="0.2">
      <c r="G1058" s="48"/>
      <c r="H1058" s="137"/>
      <c r="I1058" s="138"/>
      <c r="K1058" s="48"/>
      <c r="M1058" s="48"/>
    </row>
    <row r="1059" spans="7:13" s="23" customFormat="1" ht="15" x14ac:dyDescent="0.2">
      <c r="G1059" s="48"/>
      <c r="H1059" s="137"/>
      <c r="I1059" s="138"/>
      <c r="K1059" s="48"/>
      <c r="M1059" s="48"/>
    </row>
    <row r="1060" spans="7:13" s="23" customFormat="1" ht="15" x14ac:dyDescent="0.2">
      <c r="G1060" s="48"/>
      <c r="H1060" s="137"/>
      <c r="I1060" s="138"/>
      <c r="K1060" s="48"/>
      <c r="M1060" s="48"/>
    </row>
    <row r="1061" spans="7:13" s="23" customFormat="1" ht="15" x14ac:dyDescent="0.2">
      <c r="G1061" s="48"/>
      <c r="H1061" s="137"/>
      <c r="I1061" s="138"/>
      <c r="K1061" s="48"/>
      <c r="M1061" s="48"/>
    </row>
    <row r="1062" spans="7:13" s="23" customFormat="1" ht="15" x14ac:dyDescent="0.2">
      <c r="G1062" s="48"/>
      <c r="H1062" s="137"/>
      <c r="I1062" s="138"/>
      <c r="K1062" s="48"/>
      <c r="M1062" s="48"/>
    </row>
    <row r="1063" spans="7:13" s="23" customFormat="1" ht="15" x14ac:dyDescent="0.2">
      <c r="G1063" s="48"/>
      <c r="H1063" s="137"/>
      <c r="I1063" s="138"/>
      <c r="K1063" s="48"/>
      <c r="M1063" s="48"/>
    </row>
    <row r="1064" spans="7:13" s="23" customFormat="1" ht="15" x14ac:dyDescent="0.2">
      <c r="G1064" s="48"/>
      <c r="H1064" s="137"/>
      <c r="I1064" s="138"/>
      <c r="K1064" s="48"/>
      <c r="M1064" s="48"/>
    </row>
    <row r="1065" spans="7:13" s="23" customFormat="1" ht="15" x14ac:dyDescent="0.2">
      <c r="G1065" s="48"/>
      <c r="H1065" s="137"/>
      <c r="I1065" s="138"/>
      <c r="K1065" s="48"/>
      <c r="M1065" s="48"/>
    </row>
    <row r="1066" spans="7:13" s="23" customFormat="1" ht="15" x14ac:dyDescent="0.2">
      <c r="G1066" s="48"/>
      <c r="H1066" s="137"/>
      <c r="I1066" s="138"/>
      <c r="K1066" s="48"/>
      <c r="M1066" s="48"/>
    </row>
    <row r="1067" spans="7:13" s="23" customFormat="1" ht="15" x14ac:dyDescent="0.2">
      <c r="G1067" s="48"/>
      <c r="H1067" s="137"/>
      <c r="I1067" s="138"/>
      <c r="K1067" s="48"/>
      <c r="M1067" s="48"/>
    </row>
    <row r="1068" spans="7:13" s="23" customFormat="1" ht="15" x14ac:dyDescent="0.2">
      <c r="G1068" s="48"/>
      <c r="H1068" s="137"/>
      <c r="I1068" s="138"/>
      <c r="K1068" s="48"/>
      <c r="M1068" s="48"/>
    </row>
    <row r="1069" spans="7:13" s="23" customFormat="1" ht="15" x14ac:dyDescent="0.2">
      <c r="G1069" s="48"/>
      <c r="H1069" s="137"/>
      <c r="I1069" s="138"/>
      <c r="K1069" s="48"/>
      <c r="M1069" s="48"/>
    </row>
    <row r="1070" spans="7:13" s="23" customFormat="1" ht="15" x14ac:dyDescent="0.2">
      <c r="G1070" s="48"/>
      <c r="H1070" s="137"/>
      <c r="I1070" s="138"/>
      <c r="K1070" s="48"/>
      <c r="M1070" s="48"/>
    </row>
    <row r="1071" spans="7:13" s="23" customFormat="1" ht="15" x14ac:dyDescent="0.2">
      <c r="G1071" s="48"/>
      <c r="H1071" s="137"/>
      <c r="I1071" s="138"/>
      <c r="K1071" s="48"/>
      <c r="M1071" s="48"/>
    </row>
    <row r="1072" spans="7:13" s="23" customFormat="1" ht="15" x14ac:dyDescent="0.2">
      <c r="G1072" s="48"/>
      <c r="H1072" s="137"/>
      <c r="I1072" s="138"/>
      <c r="K1072" s="48"/>
      <c r="M1072" s="48"/>
    </row>
    <row r="1073" spans="7:13" s="23" customFormat="1" ht="15" x14ac:dyDescent="0.2">
      <c r="G1073" s="48"/>
      <c r="H1073" s="137"/>
      <c r="I1073" s="138"/>
      <c r="K1073" s="48"/>
      <c r="M1073" s="48"/>
    </row>
    <row r="1074" spans="7:13" s="23" customFormat="1" ht="15" x14ac:dyDescent="0.2">
      <c r="G1074" s="48"/>
      <c r="H1074" s="137"/>
      <c r="I1074" s="138"/>
      <c r="K1074" s="48"/>
      <c r="M1074" s="48"/>
    </row>
    <row r="1075" spans="7:13" s="23" customFormat="1" ht="15" x14ac:dyDescent="0.2">
      <c r="G1075" s="48"/>
      <c r="H1075" s="137"/>
      <c r="I1075" s="138"/>
      <c r="K1075" s="48"/>
      <c r="M1075" s="48"/>
    </row>
    <row r="1076" spans="7:13" s="23" customFormat="1" ht="15" x14ac:dyDescent="0.2">
      <c r="G1076" s="48"/>
      <c r="H1076" s="137"/>
      <c r="I1076" s="138"/>
      <c r="K1076" s="48"/>
      <c r="M1076" s="48"/>
    </row>
    <row r="1077" spans="7:13" s="23" customFormat="1" ht="15" x14ac:dyDescent="0.2">
      <c r="G1077" s="48"/>
      <c r="H1077" s="137"/>
      <c r="I1077" s="138"/>
      <c r="K1077" s="48"/>
      <c r="M1077" s="48"/>
    </row>
    <row r="1078" spans="7:13" s="23" customFormat="1" ht="15" x14ac:dyDescent="0.2">
      <c r="G1078" s="48"/>
      <c r="H1078" s="137"/>
      <c r="I1078" s="138"/>
      <c r="K1078" s="48"/>
      <c r="M1078" s="48"/>
    </row>
    <row r="1079" spans="7:13" s="23" customFormat="1" ht="15" x14ac:dyDescent="0.2">
      <c r="G1079" s="48"/>
      <c r="H1079" s="137"/>
      <c r="I1079" s="138"/>
      <c r="K1079" s="48"/>
      <c r="M1079" s="48"/>
    </row>
    <row r="1080" spans="7:13" s="23" customFormat="1" ht="15" x14ac:dyDescent="0.2">
      <c r="G1080" s="48"/>
      <c r="H1080" s="137"/>
      <c r="I1080" s="138"/>
      <c r="K1080" s="48"/>
      <c r="M1080" s="48"/>
    </row>
    <row r="1081" spans="7:13" s="23" customFormat="1" ht="15" x14ac:dyDescent="0.2">
      <c r="G1081" s="48"/>
      <c r="H1081" s="137"/>
      <c r="I1081" s="138"/>
      <c r="K1081" s="48"/>
      <c r="M1081" s="48"/>
    </row>
    <row r="1082" spans="7:13" s="23" customFormat="1" ht="15" x14ac:dyDescent="0.2">
      <c r="G1082" s="48"/>
      <c r="H1082" s="137"/>
      <c r="I1082" s="138"/>
      <c r="K1082" s="48"/>
      <c r="M1082" s="48"/>
    </row>
    <row r="1083" spans="7:13" s="23" customFormat="1" ht="15" x14ac:dyDescent="0.2">
      <c r="G1083" s="48"/>
      <c r="H1083" s="137"/>
      <c r="I1083" s="138"/>
      <c r="K1083" s="48"/>
      <c r="M1083" s="48"/>
    </row>
    <row r="1084" spans="7:13" s="23" customFormat="1" ht="15" x14ac:dyDescent="0.2">
      <c r="G1084" s="48"/>
      <c r="H1084" s="137"/>
      <c r="I1084" s="138"/>
      <c r="K1084" s="48"/>
      <c r="M1084" s="48"/>
    </row>
    <row r="1085" spans="7:13" s="23" customFormat="1" ht="15" x14ac:dyDescent="0.2">
      <c r="G1085" s="48"/>
      <c r="H1085" s="137"/>
      <c r="I1085" s="138"/>
      <c r="K1085" s="48"/>
      <c r="M1085" s="48"/>
    </row>
    <row r="1086" spans="7:13" s="23" customFormat="1" ht="15" x14ac:dyDescent="0.2">
      <c r="G1086" s="48"/>
      <c r="H1086" s="137"/>
      <c r="I1086" s="138"/>
      <c r="K1086" s="48"/>
      <c r="M1086" s="48"/>
    </row>
    <row r="1087" spans="7:13" s="23" customFormat="1" ht="15" x14ac:dyDescent="0.2">
      <c r="G1087" s="48"/>
      <c r="H1087" s="137"/>
      <c r="I1087" s="138"/>
      <c r="K1087" s="48"/>
      <c r="M1087" s="48"/>
    </row>
    <row r="1088" spans="7:13" s="23" customFormat="1" ht="15" x14ac:dyDescent="0.2">
      <c r="G1088" s="48"/>
      <c r="H1088" s="137"/>
      <c r="I1088" s="138"/>
      <c r="K1088" s="48"/>
      <c r="M1088" s="48"/>
    </row>
    <row r="1089" spans="7:13" s="23" customFormat="1" ht="15" x14ac:dyDescent="0.2">
      <c r="G1089" s="48"/>
      <c r="H1089" s="137"/>
      <c r="I1089" s="138"/>
      <c r="K1089" s="48"/>
      <c r="M1089" s="48"/>
    </row>
    <row r="1090" spans="7:13" s="23" customFormat="1" ht="15" x14ac:dyDescent="0.2">
      <c r="G1090" s="48"/>
      <c r="H1090" s="137"/>
      <c r="I1090" s="138"/>
      <c r="K1090" s="48"/>
      <c r="M1090" s="48"/>
    </row>
    <row r="1091" spans="7:13" s="23" customFormat="1" ht="15" x14ac:dyDescent="0.2">
      <c r="G1091" s="48"/>
      <c r="H1091" s="137"/>
      <c r="I1091" s="138"/>
      <c r="K1091" s="48"/>
      <c r="M1091" s="48"/>
    </row>
    <row r="1092" spans="7:13" s="23" customFormat="1" ht="15" x14ac:dyDescent="0.2">
      <c r="G1092" s="48"/>
      <c r="H1092" s="137"/>
      <c r="I1092" s="138"/>
      <c r="K1092" s="48"/>
      <c r="M1092" s="48"/>
    </row>
    <row r="1093" spans="7:13" s="23" customFormat="1" ht="15" x14ac:dyDescent="0.2">
      <c r="G1093" s="48"/>
      <c r="H1093" s="137"/>
      <c r="I1093" s="138"/>
      <c r="K1093" s="48"/>
      <c r="M1093" s="48"/>
    </row>
    <row r="1094" spans="7:13" s="23" customFormat="1" ht="15" x14ac:dyDescent="0.2">
      <c r="G1094" s="48"/>
      <c r="H1094" s="137"/>
      <c r="I1094" s="138"/>
      <c r="K1094" s="48"/>
      <c r="M1094" s="48"/>
    </row>
    <row r="1095" spans="7:13" s="23" customFormat="1" ht="15" x14ac:dyDescent="0.2">
      <c r="G1095" s="48"/>
      <c r="H1095" s="137"/>
      <c r="I1095" s="138"/>
      <c r="K1095" s="48"/>
      <c r="M1095" s="48"/>
    </row>
    <row r="1096" spans="7:13" s="23" customFormat="1" ht="15" x14ac:dyDescent="0.2">
      <c r="G1096" s="48"/>
      <c r="H1096" s="137"/>
      <c r="I1096" s="138"/>
      <c r="K1096" s="48"/>
      <c r="M1096" s="48"/>
    </row>
    <row r="1097" spans="7:13" s="23" customFormat="1" ht="15" x14ac:dyDescent="0.2">
      <c r="G1097" s="48"/>
      <c r="H1097" s="137"/>
      <c r="I1097" s="138"/>
      <c r="K1097" s="48"/>
      <c r="M1097" s="48"/>
    </row>
    <row r="1098" spans="7:13" s="23" customFormat="1" ht="15" x14ac:dyDescent="0.2">
      <c r="G1098" s="48"/>
      <c r="H1098" s="137"/>
      <c r="I1098" s="138"/>
      <c r="K1098" s="48"/>
      <c r="M1098" s="48"/>
    </row>
    <row r="1099" spans="7:13" s="23" customFormat="1" ht="15" x14ac:dyDescent="0.2">
      <c r="G1099" s="48"/>
      <c r="H1099" s="137"/>
      <c r="I1099" s="138"/>
      <c r="K1099" s="48"/>
      <c r="M1099" s="48"/>
    </row>
    <row r="1100" spans="7:13" s="23" customFormat="1" ht="15" x14ac:dyDescent="0.2">
      <c r="G1100" s="48"/>
      <c r="H1100" s="137"/>
      <c r="I1100" s="138"/>
      <c r="K1100" s="48"/>
      <c r="M1100" s="48"/>
    </row>
    <row r="1101" spans="7:13" s="23" customFormat="1" ht="15" x14ac:dyDescent="0.2">
      <c r="G1101" s="48"/>
      <c r="H1101" s="137"/>
      <c r="I1101" s="138"/>
      <c r="K1101" s="48"/>
      <c r="M1101" s="48"/>
    </row>
    <row r="1102" spans="7:13" s="23" customFormat="1" ht="15" x14ac:dyDescent="0.2">
      <c r="G1102" s="48"/>
      <c r="H1102" s="137"/>
      <c r="I1102" s="138"/>
      <c r="K1102" s="48"/>
      <c r="M1102" s="48"/>
    </row>
    <row r="1103" spans="7:13" s="23" customFormat="1" ht="15" x14ac:dyDescent="0.2">
      <c r="G1103" s="48"/>
      <c r="H1103" s="137"/>
      <c r="I1103" s="138"/>
      <c r="K1103" s="48"/>
      <c r="M1103" s="48"/>
    </row>
    <row r="1104" spans="7:13" s="23" customFormat="1" ht="15" x14ac:dyDescent="0.2">
      <c r="G1104" s="48"/>
      <c r="H1104" s="137"/>
      <c r="I1104" s="138"/>
      <c r="K1104" s="48"/>
      <c r="M1104" s="48"/>
    </row>
    <row r="1105" spans="7:13" s="23" customFormat="1" ht="15" x14ac:dyDescent="0.2">
      <c r="G1105" s="48"/>
      <c r="H1105" s="137"/>
      <c r="I1105" s="138"/>
      <c r="K1105" s="48"/>
      <c r="M1105" s="48"/>
    </row>
    <row r="1106" spans="7:13" s="23" customFormat="1" ht="15" x14ac:dyDescent="0.2">
      <c r="G1106" s="48"/>
      <c r="H1106" s="137"/>
      <c r="I1106" s="138"/>
      <c r="K1106" s="48"/>
      <c r="M1106" s="48"/>
    </row>
    <row r="1107" spans="7:13" s="23" customFormat="1" ht="15" x14ac:dyDescent="0.2">
      <c r="G1107" s="48"/>
      <c r="H1107" s="137"/>
      <c r="I1107" s="138"/>
      <c r="K1107" s="48"/>
      <c r="M1107" s="48"/>
    </row>
    <row r="1108" spans="7:13" s="23" customFormat="1" ht="15" x14ac:dyDescent="0.2">
      <c r="G1108" s="48"/>
      <c r="H1108" s="137"/>
      <c r="I1108" s="138"/>
      <c r="K1108" s="48"/>
      <c r="M1108" s="48"/>
    </row>
    <row r="1109" spans="7:13" s="23" customFormat="1" ht="15" x14ac:dyDescent="0.2">
      <c r="G1109" s="48"/>
      <c r="H1109" s="137"/>
      <c r="I1109" s="138"/>
      <c r="K1109" s="48"/>
      <c r="M1109" s="48"/>
    </row>
    <row r="1110" spans="7:13" s="23" customFormat="1" ht="15" x14ac:dyDescent="0.2">
      <c r="G1110" s="48"/>
      <c r="H1110" s="137"/>
      <c r="I1110" s="138"/>
      <c r="K1110" s="48"/>
      <c r="M1110" s="48"/>
    </row>
    <row r="1111" spans="7:13" s="23" customFormat="1" ht="15" x14ac:dyDescent="0.2">
      <c r="G1111" s="48"/>
      <c r="H1111" s="137"/>
      <c r="I1111" s="138"/>
      <c r="K1111" s="48"/>
      <c r="M1111" s="48"/>
    </row>
    <row r="1112" spans="7:13" s="23" customFormat="1" ht="15" x14ac:dyDescent="0.2">
      <c r="G1112" s="48"/>
      <c r="H1112" s="137"/>
      <c r="I1112" s="138"/>
      <c r="K1112" s="48"/>
      <c r="M1112" s="48"/>
    </row>
    <row r="1113" spans="7:13" s="23" customFormat="1" ht="15" x14ac:dyDescent="0.2">
      <c r="G1113" s="48"/>
      <c r="H1113" s="137"/>
      <c r="I1113" s="138"/>
      <c r="K1113" s="48"/>
      <c r="M1113" s="48"/>
    </row>
    <row r="1114" spans="7:13" s="23" customFormat="1" ht="15" x14ac:dyDescent="0.2">
      <c r="G1114" s="48"/>
      <c r="H1114" s="137"/>
      <c r="I1114" s="138"/>
      <c r="K1114" s="48"/>
      <c r="M1114" s="48"/>
    </row>
    <row r="1115" spans="7:13" s="23" customFormat="1" ht="15" x14ac:dyDescent="0.2">
      <c r="G1115" s="48"/>
      <c r="H1115" s="137"/>
      <c r="I1115" s="138"/>
      <c r="K1115" s="48"/>
      <c r="M1115" s="48"/>
    </row>
    <row r="1116" spans="7:13" s="23" customFormat="1" ht="15" x14ac:dyDescent="0.2">
      <c r="G1116" s="48"/>
      <c r="H1116" s="137"/>
      <c r="I1116" s="138"/>
      <c r="K1116" s="48"/>
      <c r="M1116" s="48"/>
    </row>
    <row r="1117" spans="7:13" s="23" customFormat="1" ht="15" x14ac:dyDescent="0.2">
      <c r="G1117" s="48"/>
      <c r="H1117" s="137"/>
      <c r="I1117" s="138"/>
      <c r="K1117" s="48"/>
      <c r="M1117" s="48"/>
    </row>
    <row r="1118" spans="7:13" s="23" customFormat="1" ht="15" x14ac:dyDescent="0.2">
      <c r="G1118" s="48"/>
      <c r="H1118" s="137"/>
      <c r="I1118" s="138"/>
      <c r="K1118" s="48"/>
      <c r="M1118" s="48"/>
    </row>
    <row r="1119" spans="7:13" s="23" customFormat="1" ht="15" x14ac:dyDescent="0.2">
      <c r="G1119" s="48"/>
      <c r="H1119" s="137"/>
      <c r="I1119" s="138"/>
      <c r="K1119" s="48"/>
      <c r="M1119" s="48"/>
    </row>
    <row r="1120" spans="7:13" s="23" customFormat="1" ht="15" x14ac:dyDescent="0.2">
      <c r="G1120" s="48"/>
      <c r="H1120" s="137"/>
      <c r="I1120" s="138"/>
      <c r="K1120" s="48"/>
      <c r="M1120" s="48"/>
    </row>
    <row r="1121" spans="7:13" s="23" customFormat="1" ht="15" x14ac:dyDescent="0.2">
      <c r="G1121" s="48"/>
      <c r="H1121" s="137"/>
      <c r="I1121" s="138"/>
      <c r="K1121" s="48"/>
      <c r="M1121" s="48"/>
    </row>
    <row r="1122" spans="7:13" s="23" customFormat="1" ht="15" x14ac:dyDescent="0.2">
      <c r="G1122" s="48"/>
      <c r="H1122" s="137"/>
      <c r="I1122" s="138"/>
      <c r="K1122" s="48"/>
      <c r="M1122" s="48"/>
    </row>
    <row r="1123" spans="7:13" s="23" customFormat="1" ht="15" x14ac:dyDescent="0.2">
      <c r="G1123" s="48"/>
      <c r="H1123" s="137"/>
      <c r="I1123" s="138"/>
      <c r="K1123" s="48"/>
      <c r="M1123" s="48"/>
    </row>
    <row r="1124" spans="7:13" s="23" customFormat="1" ht="15" x14ac:dyDescent="0.2">
      <c r="G1124" s="48"/>
      <c r="H1124" s="137"/>
      <c r="I1124" s="138"/>
      <c r="K1124" s="48"/>
      <c r="M1124" s="48"/>
    </row>
    <row r="1125" spans="7:13" s="23" customFormat="1" ht="15" x14ac:dyDescent="0.2">
      <c r="G1125" s="48"/>
      <c r="H1125" s="137"/>
      <c r="I1125" s="138"/>
      <c r="K1125" s="48"/>
      <c r="M1125" s="48"/>
    </row>
    <row r="1126" spans="7:13" s="23" customFormat="1" ht="15" x14ac:dyDescent="0.2">
      <c r="G1126" s="48"/>
      <c r="H1126" s="137"/>
      <c r="I1126" s="138"/>
      <c r="K1126" s="48"/>
      <c r="M1126" s="48"/>
    </row>
    <row r="1127" spans="7:13" s="23" customFormat="1" ht="15" x14ac:dyDescent="0.2">
      <c r="G1127" s="48"/>
      <c r="H1127" s="137"/>
      <c r="I1127" s="138"/>
      <c r="K1127" s="48"/>
      <c r="M1127" s="48"/>
    </row>
    <row r="1128" spans="7:13" s="23" customFormat="1" ht="15" x14ac:dyDescent="0.2">
      <c r="G1128" s="48"/>
      <c r="H1128" s="137"/>
      <c r="I1128" s="138"/>
      <c r="K1128" s="48"/>
      <c r="M1128" s="48"/>
    </row>
    <row r="1129" spans="7:13" s="23" customFormat="1" ht="15" x14ac:dyDescent="0.2">
      <c r="G1129" s="48"/>
      <c r="H1129" s="137"/>
      <c r="I1129" s="138"/>
      <c r="K1129" s="48"/>
      <c r="M1129" s="48"/>
    </row>
    <row r="1130" spans="7:13" s="23" customFormat="1" ht="15" x14ac:dyDescent="0.2">
      <c r="G1130" s="48"/>
      <c r="H1130" s="137"/>
      <c r="I1130" s="138"/>
      <c r="K1130" s="48"/>
      <c r="M1130" s="48"/>
    </row>
    <row r="1131" spans="7:13" s="23" customFormat="1" ht="15" x14ac:dyDescent="0.2">
      <c r="G1131" s="48"/>
      <c r="H1131" s="137"/>
      <c r="I1131" s="138"/>
      <c r="K1131" s="48"/>
      <c r="M1131" s="48"/>
    </row>
    <row r="1132" spans="7:13" s="23" customFormat="1" ht="15" x14ac:dyDescent="0.2">
      <c r="G1132" s="48"/>
      <c r="H1132" s="137"/>
      <c r="I1132" s="138"/>
      <c r="K1132" s="48"/>
      <c r="M1132" s="48"/>
    </row>
    <row r="1133" spans="7:13" s="23" customFormat="1" ht="15" x14ac:dyDescent="0.2">
      <c r="G1133" s="48"/>
      <c r="H1133" s="137"/>
      <c r="I1133" s="138"/>
      <c r="K1133" s="48"/>
      <c r="M1133" s="48"/>
    </row>
    <row r="1134" spans="7:13" s="23" customFormat="1" ht="15" x14ac:dyDescent="0.2">
      <c r="G1134" s="48"/>
      <c r="H1134" s="137"/>
      <c r="I1134" s="138"/>
      <c r="K1134" s="48"/>
      <c r="M1134" s="48"/>
    </row>
    <row r="1135" spans="7:13" s="23" customFormat="1" ht="15" x14ac:dyDescent="0.2">
      <c r="G1135" s="48"/>
      <c r="H1135" s="137"/>
      <c r="I1135" s="138"/>
      <c r="K1135" s="48"/>
      <c r="M1135" s="48"/>
    </row>
    <row r="1136" spans="7:13" s="23" customFormat="1" ht="15" x14ac:dyDescent="0.2">
      <c r="G1136" s="48"/>
      <c r="H1136" s="137"/>
      <c r="I1136" s="138"/>
      <c r="K1136" s="48"/>
      <c r="M1136" s="48"/>
    </row>
    <row r="1137" spans="7:13" s="23" customFormat="1" ht="15" x14ac:dyDescent="0.2">
      <c r="G1137" s="48"/>
      <c r="H1137" s="137"/>
      <c r="I1137" s="138"/>
      <c r="K1137" s="48"/>
      <c r="M1137" s="48"/>
    </row>
    <row r="1138" spans="7:13" s="23" customFormat="1" ht="15" x14ac:dyDescent="0.2">
      <c r="G1138" s="48"/>
      <c r="H1138" s="137"/>
      <c r="I1138" s="138"/>
      <c r="K1138" s="48"/>
      <c r="M1138" s="48"/>
    </row>
    <row r="1139" spans="7:13" s="23" customFormat="1" ht="15" x14ac:dyDescent="0.2">
      <c r="G1139" s="48"/>
      <c r="H1139" s="137"/>
      <c r="I1139" s="138"/>
      <c r="K1139" s="48"/>
      <c r="M1139" s="48"/>
    </row>
    <row r="1140" spans="7:13" s="23" customFormat="1" ht="15" x14ac:dyDescent="0.2">
      <c r="G1140" s="48"/>
      <c r="H1140" s="137"/>
      <c r="I1140" s="138"/>
      <c r="K1140" s="48"/>
      <c r="M1140" s="48"/>
    </row>
    <row r="1141" spans="7:13" s="23" customFormat="1" ht="15" x14ac:dyDescent="0.2">
      <c r="G1141" s="48"/>
      <c r="H1141" s="137"/>
      <c r="I1141" s="138"/>
      <c r="K1141" s="48"/>
      <c r="M1141" s="48"/>
    </row>
    <row r="1142" spans="7:13" s="23" customFormat="1" ht="15" x14ac:dyDescent="0.2">
      <c r="G1142" s="48"/>
      <c r="H1142" s="137"/>
      <c r="I1142" s="138"/>
      <c r="K1142" s="48"/>
      <c r="M1142" s="48"/>
    </row>
    <row r="1143" spans="7:13" s="23" customFormat="1" ht="15" x14ac:dyDescent="0.2">
      <c r="G1143" s="48"/>
      <c r="H1143" s="137"/>
      <c r="I1143" s="138"/>
      <c r="K1143" s="48"/>
      <c r="M1143" s="48"/>
    </row>
    <row r="1144" spans="7:13" s="23" customFormat="1" ht="15" x14ac:dyDescent="0.2">
      <c r="G1144" s="48"/>
      <c r="H1144" s="137"/>
      <c r="I1144" s="138"/>
      <c r="K1144" s="48"/>
      <c r="M1144" s="48"/>
    </row>
    <row r="1145" spans="7:13" s="23" customFormat="1" ht="15" x14ac:dyDescent="0.2">
      <c r="G1145" s="48"/>
      <c r="H1145" s="137"/>
      <c r="I1145" s="138"/>
      <c r="K1145" s="48"/>
      <c r="M1145" s="48"/>
    </row>
    <row r="1146" spans="7:13" s="23" customFormat="1" ht="15" x14ac:dyDescent="0.2">
      <c r="G1146" s="48"/>
      <c r="H1146" s="137"/>
      <c r="I1146" s="138"/>
      <c r="K1146" s="48"/>
      <c r="M1146" s="48"/>
    </row>
    <row r="1147" spans="7:13" s="23" customFormat="1" ht="15" x14ac:dyDescent="0.2">
      <c r="G1147" s="48"/>
      <c r="H1147" s="137"/>
      <c r="I1147" s="138"/>
      <c r="K1147" s="48"/>
      <c r="M1147" s="48"/>
    </row>
    <row r="1148" spans="7:13" s="23" customFormat="1" ht="15" x14ac:dyDescent="0.2">
      <c r="G1148" s="48"/>
      <c r="H1148" s="137"/>
      <c r="I1148" s="138"/>
      <c r="K1148" s="48"/>
      <c r="M1148" s="48"/>
    </row>
    <row r="1149" spans="7:13" s="23" customFormat="1" ht="15" x14ac:dyDescent="0.2">
      <c r="G1149" s="48"/>
      <c r="H1149" s="137"/>
      <c r="I1149" s="138"/>
      <c r="K1149" s="48"/>
      <c r="M1149" s="48"/>
    </row>
    <row r="1150" spans="7:13" s="23" customFormat="1" ht="15" x14ac:dyDescent="0.2">
      <c r="G1150" s="48"/>
      <c r="H1150" s="137"/>
      <c r="I1150" s="138"/>
      <c r="K1150" s="48"/>
      <c r="M1150" s="48"/>
    </row>
    <row r="1151" spans="7:13" s="23" customFormat="1" ht="15" x14ac:dyDescent="0.2">
      <c r="G1151" s="48"/>
      <c r="H1151" s="137"/>
      <c r="I1151" s="138"/>
      <c r="K1151" s="48"/>
      <c r="M1151" s="48"/>
    </row>
    <row r="1152" spans="7:13" s="23" customFormat="1" ht="15" x14ac:dyDescent="0.2">
      <c r="G1152" s="48"/>
      <c r="H1152" s="137"/>
      <c r="I1152" s="138"/>
      <c r="K1152" s="48"/>
      <c r="M1152" s="48"/>
    </row>
    <row r="1153" spans="7:13" s="23" customFormat="1" ht="15" x14ac:dyDescent="0.2">
      <c r="G1153" s="48"/>
      <c r="H1153" s="137"/>
      <c r="I1153" s="138"/>
      <c r="K1153" s="48"/>
      <c r="M1153" s="48"/>
    </row>
    <row r="1154" spans="7:13" s="23" customFormat="1" ht="15" x14ac:dyDescent="0.2">
      <c r="G1154" s="48"/>
      <c r="H1154" s="137"/>
      <c r="I1154" s="138"/>
      <c r="K1154" s="48"/>
      <c r="M1154" s="48"/>
    </row>
    <row r="1155" spans="7:13" s="23" customFormat="1" ht="15" x14ac:dyDescent="0.2">
      <c r="G1155" s="48"/>
      <c r="H1155" s="137"/>
      <c r="I1155" s="138"/>
      <c r="K1155" s="48"/>
      <c r="M1155" s="48"/>
    </row>
    <row r="1156" spans="7:13" s="23" customFormat="1" ht="15" x14ac:dyDescent="0.2">
      <c r="G1156" s="48"/>
      <c r="H1156" s="137"/>
      <c r="I1156" s="138"/>
      <c r="K1156" s="48"/>
      <c r="M1156" s="48"/>
    </row>
    <row r="1157" spans="7:13" s="23" customFormat="1" ht="15" x14ac:dyDescent="0.2">
      <c r="G1157" s="48"/>
      <c r="H1157" s="137"/>
      <c r="I1157" s="138"/>
      <c r="K1157" s="48"/>
      <c r="M1157" s="48"/>
    </row>
    <row r="1158" spans="7:13" s="23" customFormat="1" ht="15" x14ac:dyDescent="0.2">
      <c r="G1158" s="48"/>
      <c r="H1158" s="137"/>
      <c r="I1158" s="138"/>
      <c r="K1158" s="48"/>
      <c r="M1158" s="48"/>
    </row>
    <row r="1159" spans="7:13" s="23" customFormat="1" ht="15" x14ac:dyDescent="0.2">
      <c r="G1159" s="48"/>
      <c r="H1159" s="137"/>
      <c r="I1159" s="138"/>
      <c r="K1159" s="48"/>
      <c r="M1159" s="48"/>
    </row>
    <row r="1160" spans="7:13" s="23" customFormat="1" ht="15" x14ac:dyDescent="0.2">
      <c r="G1160" s="48"/>
      <c r="H1160" s="137"/>
      <c r="I1160" s="138"/>
      <c r="K1160" s="48"/>
      <c r="M1160" s="48"/>
    </row>
    <row r="1161" spans="7:13" s="23" customFormat="1" ht="15" x14ac:dyDescent="0.2">
      <c r="G1161" s="48"/>
      <c r="H1161" s="137"/>
      <c r="I1161" s="138"/>
      <c r="K1161" s="48"/>
      <c r="M1161" s="48"/>
    </row>
    <row r="1162" spans="7:13" s="23" customFormat="1" ht="15" x14ac:dyDescent="0.2">
      <c r="G1162" s="48"/>
      <c r="H1162" s="137"/>
      <c r="I1162" s="138"/>
      <c r="K1162" s="48"/>
      <c r="M1162" s="48"/>
    </row>
    <row r="1163" spans="7:13" s="23" customFormat="1" ht="15" x14ac:dyDescent="0.2">
      <c r="G1163" s="48"/>
      <c r="H1163" s="137"/>
      <c r="I1163" s="138"/>
      <c r="K1163" s="48"/>
      <c r="M1163" s="48"/>
    </row>
    <row r="1164" spans="7:13" s="23" customFormat="1" ht="15" x14ac:dyDescent="0.2">
      <c r="G1164" s="48"/>
      <c r="H1164" s="137"/>
      <c r="I1164" s="138"/>
      <c r="K1164" s="48"/>
      <c r="M1164" s="48"/>
    </row>
    <row r="1165" spans="7:13" s="23" customFormat="1" ht="15" x14ac:dyDescent="0.2">
      <c r="G1165" s="48"/>
      <c r="H1165" s="137"/>
      <c r="I1165" s="138"/>
      <c r="K1165" s="48"/>
      <c r="M1165" s="48"/>
    </row>
    <row r="1166" spans="7:13" s="23" customFormat="1" ht="15" x14ac:dyDescent="0.2">
      <c r="G1166" s="48"/>
      <c r="H1166" s="137"/>
      <c r="I1166" s="138"/>
      <c r="K1166" s="48"/>
      <c r="M1166" s="48"/>
    </row>
    <row r="1167" spans="7:13" s="23" customFormat="1" ht="15" x14ac:dyDescent="0.2">
      <c r="G1167" s="48"/>
      <c r="H1167" s="137"/>
      <c r="I1167" s="138"/>
      <c r="K1167" s="48"/>
      <c r="M1167" s="48"/>
    </row>
    <row r="1168" spans="7:13" s="23" customFormat="1" ht="15" x14ac:dyDescent="0.2">
      <c r="G1168" s="48"/>
      <c r="H1168" s="137"/>
      <c r="I1168" s="138"/>
      <c r="K1168" s="48"/>
      <c r="M1168" s="48"/>
    </row>
    <row r="1169" spans="7:13" s="23" customFormat="1" ht="15" x14ac:dyDescent="0.2">
      <c r="G1169" s="48"/>
      <c r="H1169" s="137"/>
      <c r="I1169" s="138"/>
      <c r="K1169" s="48"/>
      <c r="M1169" s="48"/>
    </row>
    <row r="1170" spans="7:13" s="23" customFormat="1" ht="15" x14ac:dyDescent="0.2">
      <c r="G1170" s="48"/>
      <c r="H1170" s="137"/>
      <c r="I1170" s="138"/>
      <c r="K1170" s="48"/>
      <c r="M1170" s="48"/>
    </row>
    <row r="1171" spans="7:13" s="23" customFormat="1" ht="15" x14ac:dyDescent="0.2">
      <c r="G1171" s="48"/>
      <c r="H1171" s="137"/>
      <c r="I1171" s="138"/>
      <c r="K1171" s="48"/>
      <c r="M1171" s="48"/>
    </row>
    <row r="1172" spans="7:13" s="23" customFormat="1" ht="15" x14ac:dyDescent="0.2">
      <c r="G1172" s="48"/>
      <c r="H1172" s="137"/>
      <c r="I1172" s="138"/>
      <c r="K1172" s="48"/>
      <c r="M1172" s="48"/>
    </row>
    <row r="1173" spans="7:13" s="23" customFormat="1" ht="15" x14ac:dyDescent="0.2">
      <c r="G1173" s="48"/>
      <c r="H1173" s="137"/>
      <c r="I1173" s="138"/>
      <c r="K1173" s="48"/>
      <c r="M1173" s="48"/>
    </row>
    <row r="1174" spans="7:13" s="23" customFormat="1" ht="15" x14ac:dyDescent="0.2">
      <c r="G1174" s="48"/>
      <c r="H1174" s="137"/>
      <c r="I1174" s="138"/>
      <c r="K1174" s="48"/>
      <c r="M1174" s="48"/>
    </row>
    <row r="1175" spans="7:13" s="23" customFormat="1" ht="15" x14ac:dyDescent="0.2">
      <c r="G1175" s="48"/>
      <c r="H1175" s="137"/>
      <c r="I1175" s="138"/>
      <c r="K1175" s="48"/>
      <c r="M1175" s="48"/>
    </row>
    <row r="1176" spans="7:13" s="23" customFormat="1" ht="15" x14ac:dyDescent="0.2">
      <c r="G1176" s="48"/>
      <c r="H1176" s="137"/>
      <c r="I1176" s="138"/>
      <c r="K1176" s="48"/>
      <c r="M1176" s="48"/>
    </row>
    <row r="1177" spans="7:13" s="23" customFormat="1" ht="15" x14ac:dyDescent="0.2">
      <c r="G1177" s="48"/>
      <c r="H1177" s="137"/>
      <c r="I1177" s="138"/>
      <c r="K1177" s="48"/>
      <c r="M1177" s="48"/>
    </row>
    <row r="1178" spans="7:13" s="23" customFormat="1" ht="15" x14ac:dyDescent="0.2">
      <c r="G1178" s="48"/>
      <c r="H1178" s="137"/>
      <c r="I1178" s="138"/>
      <c r="K1178" s="48"/>
      <c r="M1178" s="48"/>
    </row>
    <row r="1179" spans="7:13" s="23" customFormat="1" ht="15" x14ac:dyDescent="0.2">
      <c r="G1179" s="48"/>
      <c r="H1179" s="137"/>
      <c r="I1179" s="138"/>
      <c r="K1179" s="48"/>
      <c r="M1179" s="48"/>
    </row>
    <row r="1180" spans="7:13" s="23" customFormat="1" ht="15" x14ac:dyDescent="0.2">
      <c r="G1180" s="48"/>
      <c r="H1180" s="137"/>
      <c r="I1180" s="138"/>
      <c r="K1180" s="48"/>
      <c r="M1180" s="48"/>
    </row>
    <row r="1181" spans="7:13" s="23" customFormat="1" ht="15" x14ac:dyDescent="0.2">
      <c r="G1181" s="48"/>
      <c r="H1181" s="137"/>
      <c r="I1181" s="138"/>
      <c r="K1181" s="48"/>
      <c r="M1181" s="48"/>
    </row>
    <row r="1182" spans="7:13" s="23" customFormat="1" ht="15" x14ac:dyDescent="0.2">
      <c r="G1182" s="48"/>
      <c r="H1182" s="137"/>
      <c r="I1182" s="138"/>
      <c r="K1182" s="48"/>
      <c r="M1182" s="48"/>
    </row>
    <row r="1183" spans="7:13" s="23" customFormat="1" ht="15" x14ac:dyDescent="0.2">
      <c r="G1183" s="48"/>
      <c r="H1183" s="137"/>
      <c r="I1183" s="138"/>
      <c r="K1183" s="48"/>
      <c r="M1183" s="48"/>
    </row>
    <row r="1184" spans="7:13" s="23" customFormat="1" ht="15" x14ac:dyDescent="0.2">
      <c r="G1184" s="48"/>
      <c r="H1184" s="137"/>
      <c r="I1184" s="138"/>
      <c r="K1184" s="48"/>
      <c r="M1184" s="48"/>
    </row>
    <row r="1185" spans="7:13" s="23" customFormat="1" ht="15" x14ac:dyDescent="0.2">
      <c r="G1185" s="48"/>
      <c r="H1185" s="137"/>
      <c r="I1185" s="138"/>
      <c r="K1185" s="48"/>
      <c r="M1185" s="48"/>
    </row>
    <row r="1186" spans="7:13" s="23" customFormat="1" ht="15" x14ac:dyDescent="0.2">
      <c r="G1186" s="48"/>
      <c r="H1186" s="137"/>
      <c r="I1186" s="138"/>
      <c r="K1186" s="48"/>
      <c r="M1186" s="48"/>
    </row>
    <row r="1187" spans="7:13" s="23" customFormat="1" ht="15" x14ac:dyDescent="0.2">
      <c r="G1187" s="48"/>
      <c r="H1187" s="137"/>
      <c r="I1187" s="138"/>
      <c r="K1187" s="48"/>
      <c r="M1187" s="48"/>
    </row>
    <row r="1188" spans="7:13" s="23" customFormat="1" ht="15" x14ac:dyDescent="0.2">
      <c r="G1188" s="48"/>
      <c r="H1188" s="137"/>
      <c r="I1188" s="138"/>
      <c r="K1188" s="48"/>
      <c r="M1188" s="48"/>
    </row>
    <row r="1189" spans="7:13" s="23" customFormat="1" ht="15" x14ac:dyDescent="0.2">
      <c r="G1189" s="48"/>
      <c r="H1189" s="137"/>
      <c r="I1189" s="138"/>
      <c r="K1189" s="48"/>
      <c r="M1189" s="48"/>
    </row>
    <row r="1190" spans="7:13" s="23" customFormat="1" ht="15" x14ac:dyDescent="0.2">
      <c r="G1190" s="48"/>
      <c r="H1190" s="137"/>
      <c r="I1190" s="138"/>
      <c r="K1190" s="48"/>
      <c r="M1190" s="48"/>
    </row>
    <row r="1191" spans="7:13" s="23" customFormat="1" ht="15" x14ac:dyDescent="0.2">
      <c r="G1191" s="48"/>
      <c r="H1191" s="137"/>
      <c r="I1191" s="138"/>
      <c r="K1191" s="48"/>
      <c r="M1191" s="48"/>
    </row>
    <row r="1192" spans="7:13" s="23" customFormat="1" ht="15" x14ac:dyDescent="0.2">
      <c r="G1192" s="48"/>
      <c r="H1192" s="137"/>
      <c r="I1192" s="138"/>
      <c r="K1192" s="48"/>
      <c r="M1192" s="48"/>
    </row>
    <row r="1193" spans="7:13" s="23" customFormat="1" ht="15" x14ac:dyDescent="0.2">
      <c r="G1193" s="48"/>
      <c r="H1193" s="137"/>
      <c r="I1193" s="138"/>
      <c r="K1193" s="48"/>
      <c r="M1193" s="48"/>
    </row>
    <row r="1194" spans="7:13" s="23" customFormat="1" ht="15" x14ac:dyDescent="0.2">
      <c r="G1194" s="48"/>
      <c r="H1194" s="137"/>
      <c r="I1194" s="138"/>
      <c r="K1194" s="48"/>
      <c r="M1194" s="48"/>
    </row>
    <row r="1195" spans="7:13" s="23" customFormat="1" ht="15" x14ac:dyDescent="0.2">
      <c r="G1195" s="48"/>
      <c r="H1195" s="137"/>
      <c r="I1195" s="138"/>
      <c r="K1195" s="48"/>
      <c r="M1195" s="48"/>
    </row>
    <row r="1196" spans="7:13" s="23" customFormat="1" ht="15" x14ac:dyDescent="0.2">
      <c r="G1196" s="48"/>
      <c r="H1196" s="137"/>
      <c r="I1196" s="138"/>
      <c r="K1196" s="48"/>
      <c r="M1196" s="48"/>
    </row>
    <row r="1197" spans="7:13" s="23" customFormat="1" ht="15" x14ac:dyDescent="0.2">
      <c r="G1197" s="48"/>
      <c r="H1197" s="137"/>
      <c r="I1197" s="138"/>
      <c r="K1197" s="48"/>
      <c r="M1197" s="48"/>
    </row>
    <row r="1198" spans="7:13" s="23" customFormat="1" ht="15" x14ac:dyDescent="0.2">
      <c r="G1198" s="48"/>
      <c r="H1198" s="137"/>
      <c r="I1198" s="138"/>
      <c r="K1198" s="48"/>
      <c r="M1198" s="48"/>
    </row>
    <row r="1199" spans="7:13" s="23" customFormat="1" ht="15" x14ac:dyDescent="0.2">
      <c r="G1199" s="48"/>
      <c r="H1199" s="137"/>
      <c r="I1199" s="138"/>
      <c r="K1199" s="48"/>
      <c r="M1199" s="48"/>
    </row>
    <row r="1200" spans="7:13" s="23" customFormat="1" ht="15" x14ac:dyDescent="0.2">
      <c r="G1200" s="48"/>
      <c r="H1200" s="137"/>
      <c r="I1200" s="138"/>
      <c r="K1200" s="48"/>
      <c r="M1200" s="48"/>
    </row>
    <row r="1201" spans="7:13" s="23" customFormat="1" ht="15" x14ac:dyDescent="0.2">
      <c r="G1201" s="48"/>
      <c r="H1201" s="137"/>
      <c r="I1201" s="138"/>
      <c r="K1201" s="48"/>
      <c r="M1201" s="48"/>
    </row>
    <row r="1202" spans="7:13" s="23" customFormat="1" ht="15" x14ac:dyDescent="0.2">
      <c r="G1202" s="48"/>
      <c r="H1202" s="137"/>
      <c r="I1202" s="138"/>
      <c r="K1202" s="48"/>
      <c r="M1202" s="48"/>
    </row>
    <row r="1203" spans="7:13" s="23" customFormat="1" ht="15" x14ac:dyDescent="0.2">
      <c r="G1203" s="48"/>
      <c r="H1203" s="137"/>
      <c r="I1203" s="138"/>
      <c r="K1203" s="48"/>
      <c r="M1203" s="48"/>
    </row>
    <row r="1204" spans="7:13" s="23" customFormat="1" ht="15" x14ac:dyDescent="0.2">
      <c r="G1204" s="48"/>
      <c r="H1204" s="137"/>
      <c r="I1204" s="138"/>
      <c r="K1204" s="48"/>
      <c r="M1204" s="48"/>
    </row>
    <row r="1205" spans="7:13" s="23" customFormat="1" ht="15" x14ac:dyDescent="0.2">
      <c r="G1205" s="48"/>
      <c r="H1205" s="137"/>
      <c r="I1205" s="138"/>
      <c r="K1205" s="48"/>
      <c r="M1205" s="48"/>
    </row>
    <row r="1206" spans="7:13" s="23" customFormat="1" ht="15" x14ac:dyDescent="0.2">
      <c r="G1206" s="48"/>
      <c r="H1206" s="137"/>
      <c r="I1206" s="138"/>
      <c r="K1206" s="48"/>
      <c r="M1206" s="48"/>
    </row>
    <row r="1207" spans="7:13" s="23" customFormat="1" ht="15" x14ac:dyDescent="0.2">
      <c r="G1207" s="48"/>
      <c r="H1207" s="137"/>
      <c r="I1207" s="138"/>
      <c r="K1207" s="48"/>
      <c r="M1207" s="48"/>
    </row>
    <row r="1208" spans="7:13" s="23" customFormat="1" ht="15" x14ac:dyDescent="0.2">
      <c r="G1208" s="48"/>
      <c r="H1208" s="137"/>
      <c r="I1208" s="138"/>
      <c r="K1208" s="48"/>
      <c r="M1208" s="48"/>
    </row>
    <row r="1209" spans="7:13" s="23" customFormat="1" ht="15" x14ac:dyDescent="0.2">
      <c r="G1209" s="48"/>
      <c r="H1209" s="137"/>
      <c r="I1209" s="138"/>
      <c r="K1209" s="48"/>
      <c r="M1209" s="48"/>
    </row>
    <row r="1210" spans="7:13" s="23" customFormat="1" ht="15" x14ac:dyDescent="0.2">
      <c r="G1210" s="48"/>
      <c r="H1210" s="137"/>
      <c r="I1210" s="138"/>
      <c r="K1210" s="48"/>
      <c r="M1210" s="48"/>
    </row>
    <row r="1211" spans="7:13" s="23" customFormat="1" ht="15" x14ac:dyDescent="0.2">
      <c r="G1211" s="48"/>
      <c r="H1211" s="137"/>
      <c r="I1211" s="138"/>
      <c r="K1211" s="48"/>
      <c r="M1211" s="48"/>
    </row>
    <row r="1212" spans="7:13" s="23" customFormat="1" ht="15" x14ac:dyDescent="0.2">
      <c r="G1212" s="48"/>
      <c r="H1212" s="137"/>
      <c r="I1212" s="138"/>
      <c r="K1212" s="48"/>
      <c r="M1212" s="48"/>
    </row>
    <row r="1213" spans="7:13" s="23" customFormat="1" ht="15" x14ac:dyDescent="0.2">
      <c r="G1213" s="48"/>
      <c r="H1213" s="137"/>
      <c r="I1213" s="138"/>
      <c r="K1213" s="48"/>
      <c r="M1213" s="48"/>
    </row>
    <row r="1214" spans="7:13" s="23" customFormat="1" ht="15" x14ac:dyDescent="0.2">
      <c r="G1214" s="48"/>
      <c r="H1214" s="137"/>
      <c r="I1214" s="138"/>
      <c r="K1214" s="48"/>
      <c r="M1214" s="48"/>
    </row>
    <row r="1215" spans="7:13" s="23" customFormat="1" ht="15" x14ac:dyDescent="0.2">
      <c r="G1215" s="48"/>
      <c r="H1215" s="137"/>
      <c r="I1215" s="138"/>
      <c r="K1215" s="48"/>
      <c r="M1215" s="48"/>
    </row>
    <row r="1216" spans="7:13" s="23" customFormat="1" ht="15" x14ac:dyDescent="0.2">
      <c r="G1216" s="48"/>
      <c r="H1216" s="137"/>
      <c r="I1216" s="138"/>
      <c r="K1216" s="48"/>
      <c r="M1216" s="48"/>
    </row>
    <row r="1217" spans="7:13" s="23" customFormat="1" ht="15" x14ac:dyDescent="0.2">
      <c r="G1217" s="48"/>
      <c r="H1217" s="137"/>
      <c r="I1217" s="138"/>
      <c r="K1217" s="48"/>
      <c r="M1217" s="48"/>
    </row>
    <row r="1218" spans="7:13" s="23" customFormat="1" ht="15" x14ac:dyDescent="0.2">
      <c r="G1218" s="48"/>
      <c r="H1218" s="137"/>
      <c r="I1218" s="138"/>
      <c r="K1218" s="48"/>
      <c r="M1218" s="48"/>
    </row>
    <row r="1219" spans="7:13" s="23" customFormat="1" ht="15" x14ac:dyDescent="0.2">
      <c r="G1219" s="48"/>
      <c r="H1219" s="137"/>
      <c r="I1219" s="138"/>
      <c r="K1219" s="48"/>
      <c r="M1219" s="48"/>
    </row>
    <row r="1220" spans="7:13" s="23" customFormat="1" ht="15" x14ac:dyDescent="0.2">
      <c r="G1220" s="48"/>
      <c r="H1220" s="137"/>
      <c r="I1220" s="138"/>
      <c r="K1220" s="48"/>
      <c r="M1220" s="48"/>
    </row>
    <row r="1221" spans="7:13" s="23" customFormat="1" ht="15" x14ac:dyDescent="0.2">
      <c r="G1221" s="48"/>
      <c r="H1221" s="137"/>
      <c r="I1221" s="138"/>
      <c r="K1221" s="48"/>
      <c r="M1221" s="48"/>
    </row>
    <row r="1222" spans="7:13" s="23" customFormat="1" ht="15" x14ac:dyDescent="0.2">
      <c r="G1222" s="48"/>
      <c r="H1222" s="137"/>
      <c r="I1222" s="138"/>
      <c r="K1222" s="48"/>
      <c r="M1222" s="48"/>
    </row>
    <row r="1223" spans="7:13" s="23" customFormat="1" ht="15" x14ac:dyDescent="0.2">
      <c r="G1223" s="48"/>
      <c r="H1223" s="137"/>
      <c r="I1223" s="138"/>
      <c r="K1223" s="48"/>
      <c r="M1223" s="48"/>
    </row>
    <row r="1224" spans="7:13" s="23" customFormat="1" ht="15" x14ac:dyDescent="0.2">
      <c r="G1224" s="48"/>
      <c r="H1224" s="137"/>
      <c r="I1224" s="138"/>
      <c r="K1224" s="48"/>
      <c r="M1224" s="48"/>
    </row>
    <row r="1225" spans="7:13" s="23" customFormat="1" ht="15" x14ac:dyDescent="0.2">
      <c r="G1225" s="48"/>
      <c r="H1225" s="137"/>
      <c r="I1225" s="138"/>
      <c r="K1225" s="48"/>
      <c r="M1225" s="48"/>
    </row>
    <row r="1226" spans="7:13" s="23" customFormat="1" ht="15" x14ac:dyDescent="0.2">
      <c r="G1226" s="48"/>
      <c r="H1226" s="137"/>
      <c r="I1226" s="138"/>
      <c r="K1226" s="48"/>
      <c r="M1226" s="48"/>
    </row>
    <row r="1227" spans="7:13" s="23" customFormat="1" ht="15" x14ac:dyDescent="0.2">
      <c r="G1227" s="48"/>
      <c r="H1227" s="137"/>
      <c r="I1227" s="138"/>
      <c r="K1227" s="48"/>
      <c r="M1227" s="48"/>
    </row>
    <row r="1228" spans="7:13" s="23" customFormat="1" ht="15" x14ac:dyDescent="0.2">
      <c r="G1228" s="48"/>
      <c r="H1228" s="137"/>
      <c r="I1228" s="138"/>
      <c r="K1228" s="48"/>
      <c r="M1228" s="48"/>
    </row>
    <row r="1229" spans="7:13" s="23" customFormat="1" ht="15" x14ac:dyDescent="0.2">
      <c r="G1229" s="48"/>
      <c r="H1229" s="137"/>
      <c r="I1229" s="138"/>
      <c r="K1229" s="48"/>
      <c r="M1229" s="48"/>
    </row>
    <row r="1230" spans="7:13" s="23" customFormat="1" ht="15" x14ac:dyDescent="0.2">
      <c r="G1230" s="48"/>
      <c r="H1230" s="137"/>
      <c r="I1230" s="138"/>
      <c r="K1230" s="48"/>
      <c r="M1230" s="48"/>
    </row>
    <row r="1231" spans="7:13" s="23" customFormat="1" ht="15" x14ac:dyDescent="0.2">
      <c r="G1231" s="48"/>
      <c r="H1231" s="137"/>
      <c r="I1231" s="138"/>
      <c r="K1231" s="48"/>
      <c r="M1231" s="48"/>
    </row>
    <row r="1232" spans="7:13" s="23" customFormat="1" ht="15" x14ac:dyDescent="0.2">
      <c r="G1232" s="48"/>
      <c r="H1232" s="137"/>
      <c r="I1232" s="138"/>
      <c r="K1232" s="48"/>
      <c r="M1232" s="48"/>
    </row>
    <row r="1233" spans="7:13" s="23" customFormat="1" ht="15" x14ac:dyDescent="0.2">
      <c r="G1233" s="48"/>
      <c r="H1233" s="137"/>
      <c r="I1233" s="138"/>
      <c r="K1233" s="48"/>
      <c r="M1233" s="48"/>
    </row>
    <row r="1234" spans="7:13" s="23" customFormat="1" ht="15" x14ac:dyDescent="0.2">
      <c r="G1234" s="48"/>
      <c r="H1234" s="137"/>
      <c r="I1234" s="138"/>
      <c r="K1234" s="48"/>
      <c r="M1234" s="48"/>
    </row>
    <row r="1235" spans="7:13" s="23" customFormat="1" ht="15" x14ac:dyDescent="0.2">
      <c r="G1235" s="48"/>
      <c r="H1235" s="137"/>
      <c r="I1235" s="138"/>
      <c r="K1235" s="48"/>
      <c r="M1235" s="48"/>
    </row>
    <row r="1236" spans="7:13" s="23" customFormat="1" ht="15" x14ac:dyDescent="0.2">
      <c r="G1236" s="48"/>
      <c r="H1236" s="137"/>
      <c r="I1236" s="138"/>
      <c r="K1236" s="48"/>
      <c r="M1236" s="48"/>
    </row>
    <row r="1237" spans="7:13" s="23" customFormat="1" ht="15" x14ac:dyDescent="0.2">
      <c r="G1237" s="48"/>
      <c r="H1237" s="137"/>
      <c r="I1237" s="138"/>
      <c r="K1237" s="48"/>
      <c r="M1237" s="48"/>
    </row>
    <row r="1238" spans="7:13" s="23" customFormat="1" ht="15" x14ac:dyDescent="0.2">
      <c r="G1238" s="48"/>
      <c r="H1238" s="137"/>
      <c r="I1238" s="138"/>
      <c r="K1238" s="48"/>
      <c r="M1238" s="48"/>
    </row>
    <row r="1239" spans="7:13" s="23" customFormat="1" ht="15" x14ac:dyDescent="0.2">
      <c r="G1239" s="48"/>
      <c r="H1239" s="137"/>
      <c r="I1239" s="138"/>
      <c r="K1239" s="48"/>
      <c r="M1239" s="48"/>
    </row>
    <row r="1240" spans="7:13" s="23" customFormat="1" ht="15" x14ac:dyDescent="0.2">
      <c r="G1240" s="48"/>
      <c r="H1240" s="137"/>
      <c r="I1240" s="138"/>
      <c r="K1240" s="48"/>
      <c r="M1240" s="48"/>
    </row>
    <row r="1241" spans="7:13" s="23" customFormat="1" ht="15" x14ac:dyDescent="0.2">
      <c r="G1241" s="48"/>
      <c r="H1241" s="137"/>
      <c r="I1241" s="138"/>
      <c r="K1241" s="48"/>
      <c r="M1241" s="48"/>
    </row>
    <row r="1242" spans="7:13" s="23" customFormat="1" ht="15" x14ac:dyDescent="0.2">
      <c r="G1242" s="48"/>
      <c r="H1242" s="137"/>
      <c r="I1242" s="138"/>
      <c r="K1242" s="48"/>
      <c r="M1242" s="48"/>
    </row>
    <row r="1243" spans="7:13" s="23" customFormat="1" ht="15" x14ac:dyDescent="0.2">
      <c r="G1243" s="48"/>
      <c r="H1243" s="137"/>
      <c r="I1243" s="138"/>
      <c r="K1243" s="48"/>
      <c r="M1243" s="48"/>
    </row>
    <row r="1244" spans="7:13" s="23" customFormat="1" ht="15" x14ac:dyDescent="0.2">
      <c r="G1244" s="48"/>
      <c r="H1244" s="137"/>
      <c r="I1244" s="138"/>
      <c r="K1244" s="48"/>
      <c r="M1244" s="48"/>
    </row>
    <row r="1245" spans="7:13" s="23" customFormat="1" ht="15" x14ac:dyDescent="0.2">
      <c r="G1245" s="48"/>
      <c r="H1245" s="137"/>
      <c r="I1245" s="138"/>
      <c r="K1245" s="48"/>
      <c r="M1245" s="48"/>
    </row>
    <row r="1246" spans="7:13" s="23" customFormat="1" ht="15" x14ac:dyDescent="0.2">
      <c r="G1246" s="48"/>
      <c r="H1246" s="137"/>
      <c r="I1246" s="138"/>
      <c r="K1246" s="48"/>
      <c r="M1246" s="48"/>
    </row>
    <row r="1247" spans="7:13" s="23" customFormat="1" ht="15" x14ac:dyDescent="0.2">
      <c r="G1247" s="48"/>
      <c r="H1247" s="137"/>
      <c r="I1247" s="138"/>
      <c r="K1247" s="48"/>
      <c r="M1247" s="48"/>
    </row>
    <row r="1248" spans="7:13" s="23" customFormat="1" ht="15" x14ac:dyDescent="0.2">
      <c r="G1248" s="48"/>
      <c r="H1248" s="137"/>
      <c r="I1248" s="138"/>
      <c r="K1248" s="48"/>
      <c r="M1248" s="48"/>
    </row>
    <row r="1249" spans="7:13" s="23" customFormat="1" ht="15" x14ac:dyDescent="0.2">
      <c r="G1249" s="48"/>
      <c r="H1249" s="137"/>
      <c r="I1249" s="138"/>
      <c r="K1249" s="48"/>
      <c r="M1249" s="48"/>
    </row>
    <row r="1250" spans="7:13" s="23" customFormat="1" ht="15" x14ac:dyDescent="0.2">
      <c r="G1250" s="48"/>
      <c r="H1250" s="137"/>
      <c r="I1250" s="138"/>
      <c r="K1250" s="48"/>
      <c r="M1250" s="48"/>
    </row>
    <row r="1251" spans="7:13" s="23" customFormat="1" ht="15" x14ac:dyDescent="0.2">
      <c r="G1251" s="48"/>
      <c r="H1251" s="137"/>
      <c r="I1251" s="138"/>
      <c r="K1251" s="48"/>
      <c r="M1251" s="48"/>
    </row>
    <row r="1252" spans="7:13" s="23" customFormat="1" ht="15" x14ac:dyDescent="0.2">
      <c r="G1252" s="48"/>
      <c r="H1252" s="137"/>
      <c r="I1252" s="138"/>
      <c r="K1252" s="48"/>
      <c r="M1252" s="48"/>
    </row>
    <row r="1253" spans="7:13" s="23" customFormat="1" ht="15" x14ac:dyDescent="0.2">
      <c r="G1253" s="48"/>
      <c r="H1253" s="137"/>
      <c r="I1253" s="138"/>
      <c r="K1253" s="48"/>
      <c r="M1253" s="48"/>
    </row>
    <row r="1254" spans="7:13" s="23" customFormat="1" ht="15" x14ac:dyDescent="0.2">
      <c r="G1254" s="48"/>
      <c r="H1254" s="137"/>
      <c r="I1254" s="138"/>
      <c r="K1254" s="48"/>
      <c r="M1254" s="48"/>
    </row>
    <row r="1255" spans="7:13" s="23" customFormat="1" ht="15" x14ac:dyDescent="0.2">
      <c r="G1255" s="48"/>
      <c r="H1255" s="137"/>
      <c r="I1255" s="138"/>
      <c r="K1255" s="48"/>
      <c r="M1255" s="48"/>
    </row>
    <row r="1256" spans="7:13" s="23" customFormat="1" ht="15" x14ac:dyDescent="0.2">
      <c r="G1256" s="48"/>
      <c r="H1256" s="137"/>
      <c r="I1256" s="138"/>
      <c r="K1256" s="48"/>
      <c r="M1256" s="48"/>
    </row>
    <row r="1257" spans="7:13" s="23" customFormat="1" ht="15" x14ac:dyDescent="0.2">
      <c r="G1257" s="48"/>
      <c r="H1257" s="137"/>
      <c r="I1257" s="138"/>
      <c r="K1257" s="48"/>
      <c r="M1257" s="48"/>
    </row>
    <row r="1258" spans="7:13" s="23" customFormat="1" ht="15" x14ac:dyDescent="0.2">
      <c r="G1258" s="48"/>
      <c r="H1258" s="137"/>
      <c r="I1258" s="138"/>
      <c r="K1258" s="48"/>
      <c r="M1258" s="48"/>
    </row>
    <row r="1259" spans="7:13" s="23" customFormat="1" ht="15" x14ac:dyDescent="0.2">
      <c r="G1259" s="48"/>
      <c r="H1259" s="137"/>
      <c r="I1259" s="138"/>
      <c r="K1259" s="48"/>
      <c r="M1259" s="48"/>
    </row>
    <row r="1260" spans="7:13" s="23" customFormat="1" ht="15" x14ac:dyDescent="0.2">
      <c r="G1260" s="48"/>
      <c r="H1260" s="137"/>
      <c r="I1260" s="138"/>
      <c r="K1260" s="48"/>
      <c r="M1260" s="48"/>
    </row>
    <row r="1261" spans="7:13" s="23" customFormat="1" ht="15" x14ac:dyDescent="0.2">
      <c r="G1261" s="48"/>
      <c r="H1261" s="137"/>
      <c r="I1261" s="138"/>
      <c r="K1261" s="48"/>
      <c r="M1261" s="48"/>
    </row>
    <row r="1262" spans="7:13" s="23" customFormat="1" ht="15" x14ac:dyDescent="0.2">
      <c r="G1262" s="48"/>
      <c r="H1262" s="137"/>
      <c r="I1262" s="138"/>
      <c r="K1262" s="48"/>
      <c r="M1262" s="48"/>
    </row>
    <row r="1263" spans="7:13" s="23" customFormat="1" ht="15" x14ac:dyDescent="0.2">
      <c r="G1263" s="48"/>
      <c r="H1263" s="137"/>
      <c r="I1263" s="138"/>
      <c r="K1263" s="48"/>
      <c r="M1263" s="48"/>
    </row>
    <row r="1264" spans="7:13" s="23" customFormat="1" ht="15" x14ac:dyDescent="0.2">
      <c r="G1264" s="48"/>
      <c r="H1264" s="137"/>
      <c r="I1264" s="138"/>
      <c r="K1264" s="48"/>
      <c r="M1264" s="48"/>
    </row>
    <row r="1265" spans="7:13" s="23" customFormat="1" ht="15" x14ac:dyDescent="0.2">
      <c r="G1265" s="48"/>
      <c r="H1265" s="137"/>
      <c r="I1265" s="138"/>
      <c r="K1265" s="48"/>
      <c r="M1265" s="48"/>
    </row>
    <row r="1266" spans="7:13" s="23" customFormat="1" ht="15" x14ac:dyDescent="0.2">
      <c r="G1266" s="48"/>
      <c r="H1266" s="137"/>
      <c r="I1266" s="138"/>
      <c r="K1266" s="48"/>
      <c r="M1266" s="48"/>
    </row>
    <row r="1267" spans="7:13" s="23" customFormat="1" ht="15" x14ac:dyDescent="0.2">
      <c r="G1267" s="48"/>
      <c r="H1267" s="137"/>
      <c r="I1267" s="138"/>
      <c r="K1267" s="48"/>
      <c r="M1267" s="48"/>
    </row>
    <row r="1268" spans="7:13" s="23" customFormat="1" ht="15" x14ac:dyDescent="0.2">
      <c r="G1268" s="48"/>
      <c r="H1268" s="137"/>
      <c r="I1268" s="138"/>
      <c r="K1268" s="48"/>
      <c r="M1268" s="48"/>
    </row>
    <row r="1269" spans="7:13" s="23" customFormat="1" ht="15" x14ac:dyDescent="0.2">
      <c r="G1269" s="48"/>
      <c r="H1269" s="137"/>
      <c r="I1269" s="138"/>
      <c r="K1269" s="48"/>
      <c r="M1269" s="48"/>
    </row>
    <row r="1270" spans="7:13" s="23" customFormat="1" ht="15" x14ac:dyDescent="0.2">
      <c r="G1270" s="48"/>
      <c r="H1270" s="137"/>
      <c r="I1270" s="138"/>
      <c r="K1270" s="48"/>
      <c r="M1270" s="48"/>
    </row>
    <row r="1271" spans="7:13" s="23" customFormat="1" ht="15" x14ac:dyDescent="0.2">
      <c r="G1271" s="48"/>
      <c r="H1271" s="137"/>
      <c r="I1271" s="138"/>
      <c r="K1271" s="48"/>
      <c r="M1271" s="48"/>
    </row>
    <row r="1272" spans="7:13" s="23" customFormat="1" ht="15" x14ac:dyDescent="0.2">
      <c r="G1272" s="48"/>
      <c r="H1272" s="137"/>
      <c r="I1272" s="138"/>
      <c r="K1272" s="48"/>
      <c r="M1272" s="48"/>
    </row>
    <row r="1273" spans="7:13" s="23" customFormat="1" ht="15" x14ac:dyDescent="0.2">
      <c r="G1273" s="48"/>
      <c r="H1273" s="137"/>
      <c r="I1273" s="138"/>
      <c r="K1273" s="48"/>
      <c r="M1273" s="48"/>
    </row>
    <row r="1274" spans="7:13" s="23" customFormat="1" ht="15" x14ac:dyDescent="0.2">
      <c r="G1274" s="48"/>
      <c r="H1274" s="137"/>
      <c r="I1274" s="138"/>
      <c r="K1274" s="48"/>
      <c r="M1274" s="48"/>
    </row>
    <row r="1275" spans="7:13" s="23" customFormat="1" ht="15" x14ac:dyDescent="0.2">
      <c r="G1275" s="48"/>
      <c r="H1275" s="137"/>
      <c r="I1275" s="138"/>
      <c r="K1275" s="48"/>
      <c r="M1275" s="48"/>
    </row>
    <row r="1276" spans="7:13" s="23" customFormat="1" ht="15" x14ac:dyDescent="0.2">
      <c r="G1276" s="48"/>
      <c r="H1276" s="137"/>
      <c r="I1276" s="138"/>
      <c r="K1276" s="48"/>
      <c r="M1276" s="48"/>
    </row>
    <row r="1277" spans="7:13" s="23" customFormat="1" ht="15" x14ac:dyDescent="0.2">
      <c r="G1277" s="48"/>
      <c r="H1277" s="137"/>
      <c r="I1277" s="138"/>
      <c r="K1277" s="48"/>
      <c r="M1277" s="48"/>
    </row>
    <row r="1278" spans="7:13" s="23" customFormat="1" ht="15" x14ac:dyDescent="0.2">
      <c r="G1278" s="48"/>
      <c r="H1278" s="137"/>
      <c r="I1278" s="138"/>
      <c r="K1278" s="48"/>
      <c r="M1278" s="48"/>
    </row>
    <row r="1279" spans="7:13" s="23" customFormat="1" ht="15" x14ac:dyDescent="0.2">
      <c r="G1279" s="48"/>
      <c r="H1279" s="137"/>
      <c r="I1279" s="138"/>
      <c r="K1279" s="48"/>
      <c r="M1279" s="48"/>
    </row>
    <row r="1280" spans="7:13" s="23" customFormat="1" ht="15" x14ac:dyDescent="0.2">
      <c r="G1280" s="48"/>
      <c r="H1280" s="137"/>
      <c r="I1280" s="138"/>
      <c r="K1280" s="48"/>
      <c r="M1280" s="48"/>
    </row>
    <row r="1281" spans="7:13" s="23" customFormat="1" ht="15" x14ac:dyDescent="0.2">
      <c r="G1281" s="48"/>
      <c r="H1281" s="137"/>
      <c r="I1281" s="138"/>
      <c r="K1281" s="48"/>
      <c r="M1281" s="48"/>
    </row>
    <row r="1282" spans="7:13" s="23" customFormat="1" ht="15" x14ac:dyDescent="0.2">
      <c r="G1282" s="48"/>
      <c r="H1282" s="137"/>
      <c r="I1282" s="138"/>
      <c r="K1282" s="48"/>
      <c r="M1282" s="48"/>
    </row>
    <row r="1283" spans="7:13" s="23" customFormat="1" ht="15" x14ac:dyDescent="0.2">
      <c r="G1283" s="48"/>
      <c r="H1283" s="137"/>
      <c r="I1283" s="138"/>
      <c r="K1283" s="48"/>
      <c r="M1283" s="48"/>
    </row>
    <row r="1284" spans="7:13" s="23" customFormat="1" ht="15" x14ac:dyDescent="0.2">
      <c r="G1284" s="48"/>
      <c r="H1284" s="137"/>
      <c r="I1284" s="138"/>
      <c r="K1284" s="48"/>
      <c r="M1284" s="48"/>
    </row>
    <row r="1285" spans="7:13" s="23" customFormat="1" ht="15" x14ac:dyDescent="0.2">
      <c r="G1285" s="48"/>
      <c r="H1285" s="137"/>
      <c r="I1285" s="138"/>
      <c r="K1285" s="48"/>
      <c r="M1285" s="48"/>
    </row>
    <row r="1286" spans="7:13" s="23" customFormat="1" ht="15" x14ac:dyDescent="0.2">
      <c r="G1286" s="48"/>
      <c r="H1286" s="137"/>
      <c r="I1286" s="138"/>
      <c r="K1286" s="48"/>
      <c r="M1286" s="48"/>
    </row>
    <row r="1287" spans="7:13" s="23" customFormat="1" ht="15" x14ac:dyDescent="0.2">
      <c r="G1287" s="48"/>
      <c r="H1287" s="137"/>
      <c r="I1287" s="138"/>
      <c r="K1287" s="48"/>
      <c r="M1287" s="48"/>
    </row>
    <row r="1288" spans="7:13" s="23" customFormat="1" ht="15" x14ac:dyDescent="0.2">
      <c r="G1288" s="48"/>
      <c r="H1288" s="137"/>
      <c r="I1288" s="138"/>
      <c r="K1288" s="48"/>
      <c r="M1288" s="48"/>
    </row>
    <row r="1289" spans="7:13" s="23" customFormat="1" ht="15" x14ac:dyDescent="0.2">
      <c r="G1289" s="48"/>
      <c r="H1289" s="137"/>
      <c r="I1289" s="138"/>
      <c r="K1289" s="48"/>
      <c r="M1289" s="48"/>
    </row>
    <row r="1290" spans="7:13" s="23" customFormat="1" ht="15" x14ac:dyDescent="0.2">
      <c r="G1290" s="48"/>
      <c r="H1290" s="137"/>
      <c r="I1290" s="138"/>
      <c r="K1290" s="48"/>
      <c r="M1290" s="48"/>
    </row>
    <row r="1291" spans="7:13" s="23" customFormat="1" ht="15" x14ac:dyDescent="0.2">
      <c r="G1291" s="48"/>
      <c r="H1291" s="137"/>
      <c r="I1291" s="138"/>
      <c r="K1291" s="48"/>
      <c r="M1291" s="48"/>
    </row>
    <row r="1292" spans="7:13" s="23" customFormat="1" ht="15" x14ac:dyDescent="0.2">
      <c r="G1292" s="48"/>
      <c r="H1292" s="137"/>
      <c r="I1292" s="138"/>
      <c r="K1292" s="48"/>
      <c r="M1292" s="48"/>
    </row>
    <row r="1293" spans="7:13" s="23" customFormat="1" ht="15" x14ac:dyDescent="0.2">
      <c r="G1293" s="48"/>
      <c r="H1293" s="137"/>
      <c r="I1293" s="138"/>
      <c r="K1293" s="48"/>
      <c r="M1293" s="48"/>
    </row>
    <row r="1294" spans="7:13" s="23" customFormat="1" ht="15" x14ac:dyDescent="0.2">
      <c r="G1294" s="48"/>
      <c r="H1294" s="137"/>
      <c r="I1294" s="138"/>
      <c r="K1294" s="48"/>
      <c r="M1294" s="48"/>
    </row>
    <row r="1295" spans="7:13" s="23" customFormat="1" ht="15" x14ac:dyDescent="0.2">
      <c r="G1295" s="48"/>
      <c r="H1295" s="137"/>
      <c r="I1295" s="138"/>
      <c r="K1295" s="48"/>
      <c r="M1295" s="48"/>
    </row>
    <row r="1296" spans="7:13" s="23" customFormat="1" ht="15" x14ac:dyDescent="0.2">
      <c r="G1296" s="48"/>
      <c r="H1296" s="137"/>
      <c r="I1296" s="138"/>
      <c r="K1296" s="48"/>
      <c r="M1296" s="48"/>
    </row>
    <row r="1297" spans="7:13" s="23" customFormat="1" ht="15" x14ac:dyDescent="0.2">
      <c r="G1297" s="48"/>
      <c r="H1297" s="137"/>
      <c r="I1297" s="138"/>
      <c r="K1297" s="48"/>
      <c r="M1297" s="48"/>
    </row>
    <row r="1298" spans="7:13" s="23" customFormat="1" ht="15" x14ac:dyDescent="0.2">
      <c r="G1298" s="48"/>
      <c r="H1298" s="137"/>
      <c r="I1298" s="138"/>
      <c r="K1298" s="48"/>
      <c r="M1298" s="48"/>
    </row>
    <row r="1299" spans="7:13" s="23" customFormat="1" ht="15" x14ac:dyDescent="0.2">
      <c r="G1299" s="48"/>
      <c r="H1299" s="137"/>
      <c r="I1299" s="138"/>
      <c r="K1299" s="48"/>
      <c r="M1299" s="48"/>
    </row>
    <row r="1300" spans="7:13" s="23" customFormat="1" ht="15" x14ac:dyDescent="0.2">
      <c r="G1300" s="48"/>
      <c r="H1300" s="137"/>
      <c r="I1300" s="138"/>
      <c r="K1300" s="48"/>
      <c r="M1300" s="48"/>
    </row>
    <row r="1301" spans="7:13" s="23" customFormat="1" ht="15" x14ac:dyDescent="0.2">
      <c r="G1301" s="48"/>
      <c r="H1301" s="137"/>
      <c r="I1301" s="138"/>
      <c r="K1301" s="48"/>
      <c r="M1301" s="48"/>
    </row>
    <row r="1302" spans="7:13" s="23" customFormat="1" ht="15" x14ac:dyDescent="0.2">
      <c r="G1302" s="48"/>
      <c r="H1302" s="137"/>
      <c r="I1302" s="138"/>
      <c r="K1302" s="48"/>
      <c r="M1302" s="48"/>
    </row>
    <row r="1303" spans="7:13" s="23" customFormat="1" ht="15" x14ac:dyDescent="0.2">
      <c r="G1303" s="48"/>
      <c r="H1303" s="137"/>
      <c r="I1303" s="138"/>
      <c r="K1303" s="48"/>
      <c r="M1303" s="48"/>
    </row>
    <row r="1304" spans="7:13" s="23" customFormat="1" ht="15" x14ac:dyDescent="0.2">
      <c r="G1304" s="48"/>
      <c r="H1304" s="137"/>
      <c r="I1304" s="138"/>
      <c r="K1304" s="48"/>
      <c r="M1304" s="48"/>
    </row>
    <row r="1305" spans="7:13" s="23" customFormat="1" ht="15" x14ac:dyDescent="0.2">
      <c r="G1305" s="48"/>
      <c r="H1305" s="137"/>
      <c r="I1305" s="138"/>
      <c r="K1305" s="48"/>
      <c r="M1305" s="48"/>
    </row>
    <row r="1306" spans="7:13" s="23" customFormat="1" ht="15" x14ac:dyDescent="0.2">
      <c r="G1306" s="48"/>
      <c r="H1306" s="137"/>
      <c r="I1306" s="138"/>
      <c r="K1306" s="48"/>
      <c r="M1306" s="48"/>
    </row>
    <row r="1307" spans="7:13" s="23" customFormat="1" ht="15" x14ac:dyDescent="0.2">
      <c r="G1307" s="48"/>
      <c r="H1307" s="137"/>
      <c r="I1307" s="138"/>
      <c r="K1307" s="48"/>
      <c r="M1307" s="48"/>
    </row>
    <row r="1308" spans="7:13" s="23" customFormat="1" ht="15" x14ac:dyDescent="0.2">
      <c r="G1308" s="48"/>
      <c r="H1308" s="137"/>
      <c r="I1308" s="138"/>
      <c r="K1308" s="48"/>
      <c r="M1308" s="48"/>
    </row>
    <row r="1309" spans="7:13" s="23" customFormat="1" ht="15" x14ac:dyDescent="0.2">
      <c r="G1309" s="48"/>
      <c r="H1309" s="137"/>
      <c r="I1309" s="138"/>
      <c r="K1309" s="48"/>
      <c r="M1309" s="48"/>
    </row>
    <row r="1310" spans="7:13" s="23" customFormat="1" ht="15" x14ac:dyDescent="0.2">
      <c r="G1310" s="48"/>
      <c r="H1310" s="137"/>
      <c r="I1310" s="138"/>
      <c r="K1310" s="48"/>
      <c r="M1310" s="48"/>
    </row>
    <row r="1311" spans="7:13" s="23" customFormat="1" ht="15" x14ac:dyDescent="0.2">
      <c r="G1311" s="48"/>
      <c r="H1311" s="137"/>
      <c r="I1311" s="138"/>
      <c r="K1311" s="48"/>
      <c r="M1311" s="48"/>
    </row>
    <row r="1312" spans="7:13" s="23" customFormat="1" ht="15" x14ac:dyDescent="0.2">
      <c r="G1312" s="48"/>
      <c r="H1312" s="137"/>
      <c r="I1312" s="138"/>
      <c r="K1312" s="48"/>
      <c r="M1312" s="48"/>
    </row>
    <row r="1313" spans="7:13" s="23" customFormat="1" ht="15" x14ac:dyDescent="0.2">
      <c r="G1313" s="48"/>
      <c r="H1313" s="137"/>
      <c r="I1313" s="138"/>
      <c r="K1313" s="48"/>
      <c r="M1313" s="48"/>
    </row>
    <row r="1314" spans="7:13" s="23" customFormat="1" ht="15" x14ac:dyDescent="0.2">
      <c r="G1314" s="48"/>
      <c r="H1314" s="137"/>
      <c r="I1314" s="138"/>
      <c r="K1314" s="48"/>
      <c r="M1314" s="48"/>
    </row>
    <row r="1315" spans="7:13" s="23" customFormat="1" ht="15" x14ac:dyDescent="0.2">
      <c r="G1315" s="48"/>
      <c r="H1315" s="137"/>
      <c r="I1315" s="138"/>
      <c r="K1315" s="48"/>
      <c r="M1315" s="48"/>
    </row>
    <row r="1316" spans="7:13" s="23" customFormat="1" ht="15" x14ac:dyDescent="0.2">
      <c r="G1316" s="48"/>
      <c r="H1316" s="137"/>
      <c r="I1316" s="138"/>
      <c r="K1316" s="48"/>
      <c r="M1316" s="48"/>
    </row>
    <row r="1317" spans="7:13" s="23" customFormat="1" ht="15" x14ac:dyDescent="0.2">
      <c r="G1317" s="48"/>
      <c r="H1317" s="137"/>
      <c r="I1317" s="138"/>
      <c r="K1317" s="48"/>
      <c r="M1317" s="48"/>
    </row>
    <row r="1318" spans="7:13" s="23" customFormat="1" ht="15" x14ac:dyDescent="0.2">
      <c r="G1318" s="48"/>
      <c r="H1318" s="137"/>
      <c r="I1318" s="138"/>
      <c r="K1318" s="48"/>
      <c r="M1318" s="48"/>
    </row>
    <row r="1319" spans="7:13" s="23" customFormat="1" ht="15" x14ac:dyDescent="0.2">
      <c r="G1319" s="48"/>
      <c r="H1319" s="137"/>
      <c r="I1319" s="138"/>
      <c r="K1319" s="48"/>
      <c r="M1319" s="48"/>
    </row>
    <row r="1320" spans="7:13" s="23" customFormat="1" ht="15" x14ac:dyDescent="0.2">
      <c r="G1320" s="48"/>
      <c r="H1320" s="137"/>
      <c r="I1320" s="138"/>
      <c r="K1320" s="48"/>
      <c r="M1320" s="48"/>
    </row>
    <row r="1321" spans="7:13" s="23" customFormat="1" ht="15" x14ac:dyDescent="0.2">
      <c r="G1321" s="48"/>
      <c r="H1321" s="137"/>
      <c r="I1321" s="138"/>
      <c r="K1321" s="48"/>
      <c r="M1321" s="48"/>
    </row>
    <row r="1322" spans="7:13" s="23" customFormat="1" ht="15" x14ac:dyDescent="0.2">
      <c r="G1322" s="48"/>
      <c r="H1322" s="137"/>
      <c r="I1322" s="138"/>
      <c r="K1322" s="48"/>
      <c r="M1322" s="48"/>
    </row>
    <row r="1323" spans="7:13" s="23" customFormat="1" ht="15" x14ac:dyDescent="0.2">
      <c r="G1323" s="48"/>
      <c r="H1323" s="137"/>
      <c r="I1323" s="138"/>
      <c r="K1323" s="48"/>
      <c r="M1323" s="48"/>
    </row>
    <row r="1324" spans="7:13" s="23" customFormat="1" ht="15" x14ac:dyDescent="0.2">
      <c r="G1324" s="48"/>
      <c r="H1324" s="137"/>
      <c r="I1324" s="138"/>
      <c r="K1324" s="48"/>
      <c r="M1324" s="48"/>
    </row>
    <row r="1325" spans="7:13" s="23" customFormat="1" ht="15" x14ac:dyDescent="0.2">
      <c r="G1325" s="48"/>
      <c r="H1325" s="137"/>
      <c r="I1325" s="138"/>
      <c r="K1325" s="48"/>
      <c r="M1325" s="48"/>
    </row>
    <row r="1326" spans="7:13" s="23" customFormat="1" ht="15" x14ac:dyDescent="0.2">
      <c r="G1326" s="48"/>
      <c r="H1326" s="137"/>
      <c r="I1326" s="138"/>
      <c r="K1326" s="48"/>
      <c r="M1326" s="48"/>
    </row>
    <row r="1327" spans="7:13" s="23" customFormat="1" ht="15" x14ac:dyDescent="0.2">
      <c r="G1327" s="48"/>
      <c r="H1327" s="137"/>
      <c r="I1327" s="138"/>
      <c r="K1327" s="48"/>
      <c r="M1327" s="48"/>
    </row>
    <row r="1328" spans="7:13" s="23" customFormat="1" ht="15" x14ac:dyDescent="0.2">
      <c r="G1328" s="48"/>
      <c r="H1328" s="137"/>
      <c r="I1328" s="138"/>
      <c r="K1328" s="48"/>
      <c r="M1328" s="48"/>
    </row>
    <row r="1329" spans="7:13" s="23" customFormat="1" ht="15" x14ac:dyDescent="0.2">
      <c r="G1329" s="48"/>
      <c r="H1329" s="137"/>
      <c r="I1329" s="138"/>
      <c r="K1329" s="48"/>
      <c r="M1329" s="48"/>
    </row>
    <row r="1330" spans="7:13" s="23" customFormat="1" ht="15" x14ac:dyDescent="0.2">
      <c r="G1330" s="48"/>
      <c r="H1330" s="137"/>
      <c r="I1330" s="138"/>
      <c r="K1330" s="48"/>
      <c r="M1330" s="48"/>
    </row>
    <row r="1331" spans="7:13" s="23" customFormat="1" ht="15" x14ac:dyDescent="0.2">
      <c r="G1331" s="48"/>
      <c r="H1331" s="137"/>
      <c r="I1331" s="138"/>
      <c r="K1331" s="48"/>
      <c r="M1331" s="48"/>
    </row>
    <row r="1332" spans="7:13" s="23" customFormat="1" ht="15" x14ac:dyDescent="0.2">
      <c r="G1332" s="48"/>
      <c r="H1332" s="137"/>
      <c r="I1332" s="138"/>
      <c r="K1332" s="48"/>
      <c r="M1332" s="48"/>
    </row>
    <row r="1333" spans="7:13" s="23" customFormat="1" ht="15" x14ac:dyDescent="0.2">
      <c r="G1333" s="48"/>
      <c r="H1333" s="137"/>
      <c r="I1333" s="138"/>
      <c r="K1333" s="48"/>
      <c r="M1333" s="48"/>
    </row>
    <row r="1334" spans="7:13" s="23" customFormat="1" ht="15" x14ac:dyDescent="0.2">
      <c r="G1334" s="48"/>
      <c r="H1334" s="137"/>
      <c r="I1334" s="138"/>
      <c r="K1334" s="48"/>
      <c r="M1334" s="48"/>
    </row>
    <row r="1335" spans="7:13" s="23" customFormat="1" ht="15" x14ac:dyDescent="0.2">
      <c r="G1335" s="48"/>
      <c r="H1335" s="137"/>
      <c r="I1335" s="138"/>
      <c r="K1335" s="48"/>
      <c r="M1335" s="48"/>
    </row>
    <row r="1336" spans="7:13" s="23" customFormat="1" ht="15" x14ac:dyDescent="0.2">
      <c r="G1336" s="48"/>
      <c r="H1336" s="137"/>
      <c r="I1336" s="138"/>
      <c r="K1336" s="48"/>
      <c r="M1336" s="48"/>
    </row>
    <row r="1337" spans="7:13" s="23" customFormat="1" ht="15" x14ac:dyDescent="0.2">
      <c r="G1337" s="48"/>
      <c r="H1337" s="137"/>
      <c r="I1337" s="138"/>
      <c r="K1337" s="48"/>
      <c r="M1337" s="48"/>
    </row>
    <row r="1338" spans="7:13" s="23" customFormat="1" ht="15" x14ac:dyDescent="0.2">
      <c r="G1338" s="48"/>
      <c r="H1338" s="137"/>
      <c r="I1338" s="138"/>
      <c r="K1338" s="48"/>
      <c r="M1338" s="48"/>
    </row>
    <row r="1339" spans="7:13" s="23" customFormat="1" ht="15" x14ac:dyDescent="0.2">
      <c r="G1339" s="48"/>
      <c r="H1339" s="137"/>
      <c r="I1339" s="138"/>
      <c r="K1339" s="48"/>
      <c r="M1339" s="48"/>
    </row>
    <row r="1340" spans="7:13" s="23" customFormat="1" ht="15" x14ac:dyDescent="0.2">
      <c r="G1340" s="48"/>
      <c r="H1340" s="137"/>
      <c r="I1340" s="138"/>
      <c r="K1340" s="48"/>
      <c r="M1340" s="48"/>
    </row>
    <row r="1341" spans="7:13" s="23" customFormat="1" ht="15" x14ac:dyDescent="0.2">
      <c r="G1341" s="48"/>
      <c r="H1341" s="137"/>
      <c r="I1341" s="138"/>
      <c r="K1341" s="48"/>
      <c r="M1341" s="48"/>
    </row>
    <row r="1342" spans="7:13" s="23" customFormat="1" ht="15" x14ac:dyDescent="0.2">
      <c r="G1342" s="48"/>
      <c r="H1342" s="137"/>
      <c r="I1342" s="138"/>
      <c r="K1342" s="48"/>
      <c r="M1342" s="48"/>
    </row>
    <row r="1343" spans="7:13" s="23" customFormat="1" ht="15" x14ac:dyDescent="0.2">
      <c r="G1343" s="48"/>
      <c r="H1343" s="137"/>
      <c r="I1343" s="138"/>
      <c r="K1343" s="48"/>
      <c r="M1343" s="48"/>
    </row>
    <row r="1344" spans="7:13" s="23" customFormat="1" ht="15" x14ac:dyDescent="0.2">
      <c r="G1344" s="48"/>
      <c r="H1344" s="137"/>
      <c r="I1344" s="138"/>
      <c r="K1344" s="48"/>
      <c r="M1344" s="48"/>
    </row>
    <row r="1345" spans="7:13" s="23" customFormat="1" ht="15" x14ac:dyDescent="0.2">
      <c r="G1345" s="48"/>
      <c r="H1345" s="137"/>
      <c r="I1345" s="138"/>
      <c r="K1345" s="48"/>
      <c r="M1345" s="48"/>
    </row>
    <row r="1346" spans="7:13" s="23" customFormat="1" ht="15" x14ac:dyDescent="0.2">
      <c r="G1346" s="48"/>
      <c r="H1346" s="137"/>
      <c r="I1346" s="138"/>
      <c r="K1346" s="48"/>
      <c r="M1346" s="48"/>
    </row>
    <row r="1347" spans="7:13" s="23" customFormat="1" ht="15" x14ac:dyDescent="0.2">
      <c r="G1347" s="48"/>
      <c r="H1347" s="137"/>
      <c r="I1347" s="138"/>
      <c r="K1347" s="48"/>
      <c r="M1347" s="48"/>
    </row>
    <row r="1348" spans="7:13" s="23" customFormat="1" ht="15" x14ac:dyDescent="0.2">
      <c r="G1348" s="48"/>
      <c r="H1348" s="137"/>
      <c r="I1348" s="138"/>
      <c r="K1348" s="48"/>
      <c r="M1348" s="48"/>
    </row>
    <row r="1349" spans="7:13" s="23" customFormat="1" ht="15" x14ac:dyDescent="0.2">
      <c r="G1349" s="48"/>
      <c r="H1349" s="137"/>
      <c r="I1349" s="138"/>
      <c r="K1349" s="48"/>
      <c r="M1349" s="48"/>
    </row>
    <row r="1350" spans="7:13" s="23" customFormat="1" ht="15" x14ac:dyDescent="0.2">
      <c r="G1350" s="48"/>
      <c r="H1350" s="137"/>
      <c r="I1350" s="138"/>
      <c r="K1350" s="48"/>
      <c r="M1350" s="48"/>
    </row>
    <row r="1351" spans="7:13" s="23" customFormat="1" ht="15" x14ac:dyDescent="0.2">
      <c r="G1351" s="48"/>
      <c r="H1351" s="137"/>
      <c r="I1351" s="138"/>
      <c r="K1351" s="48"/>
      <c r="M1351" s="48"/>
    </row>
    <row r="1352" spans="7:13" s="23" customFormat="1" ht="15" x14ac:dyDescent="0.2">
      <c r="G1352" s="48"/>
      <c r="H1352" s="137"/>
      <c r="I1352" s="138"/>
      <c r="K1352" s="48"/>
      <c r="M1352" s="48"/>
    </row>
    <row r="1353" spans="7:13" s="23" customFormat="1" ht="15" x14ac:dyDescent="0.2">
      <c r="G1353" s="48"/>
      <c r="H1353" s="137"/>
      <c r="I1353" s="138"/>
      <c r="K1353" s="48"/>
      <c r="M1353" s="48"/>
    </row>
    <row r="1354" spans="7:13" s="23" customFormat="1" ht="15" x14ac:dyDescent="0.2">
      <c r="G1354" s="48"/>
      <c r="H1354" s="137"/>
      <c r="I1354" s="138"/>
      <c r="K1354" s="48"/>
      <c r="M1354" s="48"/>
    </row>
    <row r="1355" spans="7:13" s="23" customFormat="1" ht="15" x14ac:dyDescent="0.2">
      <c r="G1355" s="48"/>
      <c r="H1355" s="137"/>
      <c r="I1355" s="138"/>
      <c r="K1355" s="48"/>
      <c r="M1355" s="48"/>
    </row>
    <row r="1356" spans="7:13" s="23" customFormat="1" ht="15" x14ac:dyDescent="0.2">
      <c r="G1356" s="48"/>
      <c r="H1356" s="137"/>
      <c r="I1356" s="138"/>
      <c r="K1356" s="48"/>
      <c r="M1356" s="48"/>
    </row>
    <row r="1357" spans="7:13" s="23" customFormat="1" ht="15" x14ac:dyDescent="0.2">
      <c r="G1357" s="48"/>
      <c r="H1357" s="137"/>
      <c r="I1357" s="138"/>
      <c r="K1357" s="48"/>
      <c r="M1357" s="48"/>
    </row>
    <row r="1358" spans="7:13" s="23" customFormat="1" ht="15" x14ac:dyDescent="0.2">
      <c r="G1358" s="48"/>
      <c r="H1358" s="137"/>
      <c r="I1358" s="138"/>
      <c r="K1358" s="48"/>
      <c r="M1358" s="48"/>
    </row>
    <row r="1359" spans="7:13" s="23" customFormat="1" ht="15" x14ac:dyDescent="0.2">
      <c r="G1359" s="48"/>
      <c r="H1359" s="137"/>
      <c r="I1359" s="138"/>
      <c r="K1359" s="48"/>
      <c r="M1359" s="48"/>
    </row>
    <row r="1360" spans="7:13" s="23" customFormat="1" ht="15" x14ac:dyDescent="0.2">
      <c r="G1360" s="48"/>
      <c r="H1360" s="137"/>
      <c r="I1360" s="138"/>
      <c r="K1360" s="48"/>
      <c r="M1360" s="48"/>
    </row>
    <row r="1361" spans="7:13" s="23" customFormat="1" ht="15" x14ac:dyDescent="0.2">
      <c r="G1361" s="48"/>
      <c r="H1361" s="137"/>
      <c r="I1361" s="138"/>
      <c r="K1361" s="48"/>
      <c r="M1361" s="48"/>
    </row>
    <row r="1362" spans="7:13" s="23" customFormat="1" ht="15" x14ac:dyDescent="0.2">
      <c r="G1362" s="48"/>
      <c r="H1362" s="137"/>
      <c r="I1362" s="138"/>
      <c r="K1362" s="48"/>
      <c r="M1362" s="48"/>
    </row>
    <row r="1363" spans="7:13" s="23" customFormat="1" ht="15" x14ac:dyDescent="0.2">
      <c r="G1363" s="48"/>
      <c r="H1363" s="137"/>
      <c r="I1363" s="138"/>
      <c r="K1363" s="48"/>
      <c r="M1363" s="48"/>
    </row>
    <row r="1364" spans="7:13" s="23" customFormat="1" ht="15" x14ac:dyDescent="0.2">
      <c r="G1364" s="48"/>
      <c r="H1364" s="137"/>
      <c r="I1364" s="138"/>
      <c r="K1364" s="48"/>
      <c r="M1364" s="48"/>
    </row>
    <row r="1365" spans="7:13" s="23" customFormat="1" ht="15" x14ac:dyDescent="0.2">
      <c r="G1365" s="48"/>
      <c r="H1365" s="137"/>
      <c r="I1365" s="138"/>
      <c r="K1365" s="48"/>
      <c r="M1365" s="48"/>
    </row>
    <row r="1366" spans="7:13" s="23" customFormat="1" ht="15" x14ac:dyDescent="0.2">
      <c r="G1366" s="48"/>
      <c r="H1366" s="137"/>
      <c r="I1366" s="138"/>
      <c r="K1366" s="48"/>
      <c r="M1366" s="48"/>
    </row>
    <row r="1367" spans="7:13" s="23" customFormat="1" ht="15" x14ac:dyDescent="0.2">
      <c r="G1367" s="48"/>
      <c r="H1367" s="137"/>
      <c r="I1367" s="138"/>
      <c r="K1367" s="48"/>
      <c r="M1367" s="48"/>
    </row>
    <row r="1368" spans="7:13" s="23" customFormat="1" ht="15" x14ac:dyDescent="0.2">
      <c r="G1368" s="48"/>
      <c r="H1368" s="137"/>
      <c r="I1368" s="138"/>
      <c r="K1368" s="48"/>
      <c r="M1368" s="48"/>
    </row>
    <row r="1369" spans="7:13" s="23" customFormat="1" ht="15" x14ac:dyDescent="0.2">
      <c r="G1369" s="48"/>
      <c r="H1369" s="137"/>
      <c r="I1369" s="138"/>
      <c r="K1369" s="48"/>
      <c r="M1369" s="48"/>
    </row>
    <row r="1370" spans="7:13" s="23" customFormat="1" ht="15" x14ac:dyDescent="0.2">
      <c r="G1370" s="48"/>
      <c r="H1370" s="137"/>
      <c r="I1370" s="138"/>
      <c r="K1370" s="48"/>
      <c r="M1370" s="48"/>
    </row>
    <row r="1371" spans="7:13" s="23" customFormat="1" ht="15" x14ac:dyDescent="0.2">
      <c r="G1371" s="48"/>
      <c r="H1371" s="137"/>
      <c r="I1371" s="138"/>
      <c r="K1371" s="48"/>
      <c r="M1371" s="48"/>
    </row>
    <row r="1372" spans="7:13" s="23" customFormat="1" ht="15" x14ac:dyDescent="0.2">
      <c r="G1372" s="48"/>
      <c r="H1372" s="137"/>
      <c r="I1372" s="138"/>
      <c r="K1372" s="48"/>
      <c r="M1372" s="48"/>
    </row>
    <row r="1373" spans="7:13" s="23" customFormat="1" ht="15" x14ac:dyDescent="0.2">
      <c r="G1373" s="48"/>
      <c r="H1373" s="137"/>
      <c r="I1373" s="138"/>
      <c r="K1373" s="48"/>
      <c r="M1373" s="48"/>
    </row>
    <row r="1374" spans="7:13" s="23" customFormat="1" ht="15" x14ac:dyDescent="0.2">
      <c r="G1374" s="48"/>
      <c r="H1374" s="137"/>
      <c r="I1374" s="138"/>
      <c r="K1374" s="48"/>
      <c r="M1374" s="48"/>
    </row>
    <row r="1375" spans="7:13" s="23" customFormat="1" ht="15" x14ac:dyDescent="0.2">
      <c r="G1375" s="48"/>
      <c r="H1375" s="137"/>
      <c r="I1375" s="138"/>
      <c r="K1375" s="48"/>
      <c r="M1375" s="48"/>
    </row>
    <row r="1376" spans="7:13" s="23" customFormat="1" ht="15" x14ac:dyDescent="0.2">
      <c r="G1376" s="48"/>
      <c r="H1376" s="137"/>
      <c r="I1376" s="138"/>
      <c r="K1376" s="48"/>
      <c r="M1376" s="48"/>
    </row>
    <row r="1377" spans="7:13" s="23" customFormat="1" ht="15" x14ac:dyDescent="0.2">
      <c r="G1377" s="48"/>
      <c r="H1377" s="137"/>
      <c r="I1377" s="138"/>
      <c r="K1377" s="48"/>
      <c r="M1377" s="48"/>
    </row>
    <row r="1378" spans="7:13" s="23" customFormat="1" ht="15" x14ac:dyDescent="0.2">
      <c r="G1378" s="48"/>
      <c r="H1378" s="137"/>
      <c r="I1378" s="138"/>
      <c r="K1378" s="48"/>
      <c r="M1378" s="48"/>
    </row>
    <row r="1379" spans="7:13" s="23" customFormat="1" ht="15" x14ac:dyDescent="0.2">
      <c r="G1379" s="48"/>
      <c r="H1379" s="137"/>
      <c r="I1379" s="138"/>
      <c r="K1379" s="48"/>
      <c r="M1379" s="48"/>
    </row>
    <row r="1380" spans="7:13" s="23" customFormat="1" ht="15" x14ac:dyDescent="0.2">
      <c r="G1380" s="48"/>
      <c r="H1380" s="137"/>
      <c r="I1380" s="138"/>
      <c r="K1380" s="48"/>
      <c r="M1380" s="48"/>
    </row>
    <row r="1381" spans="7:13" s="23" customFormat="1" ht="15" x14ac:dyDescent="0.2">
      <c r="G1381" s="48"/>
      <c r="H1381" s="137"/>
      <c r="I1381" s="138"/>
      <c r="K1381" s="48"/>
      <c r="M1381" s="48"/>
    </row>
    <row r="1382" spans="7:13" s="23" customFormat="1" ht="15" x14ac:dyDescent="0.2">
      <c r="G1382" s="48"/>
      <c r="H1382" s="137"/>
      <c r="I1382" s="138"/>
      <c r="K1382" s="48"/>
      <c r="M1382" s="48"/>
    </row>
    <row r="1383" spans="7:13" s="23" customFormat="1" ht="15" x14ac:dyDescent="0.2">
      <c r="G1383" s="48"/>
      <c r="H1383" s="137"/>
      <c r="I1383" s="138"/>
      <c r="K1383" s="48"/>
      <c r="M1383" s="48"/>
    </row>
    <row r="1384" spans="7:13" s="23" customFormat="1" ht="15" x14ac:dyDescent="0.2">
      <c r="G1384" s="48"/>
      <c r="H1384" s="137"/>
      <c r="I1384" s="138"/>
      <c r="K1384" s="48"/>
      <c r="M1384" s="48"/>
    </row>
    <row r="1385" spans="7:13" s="23" customFormat="1" ht="15" x14ac:dyDescent="0.2">
      <c r="G1385" s="48"/>
      <c r="H1385" s="137"/>
      <c r="I1385" s="138"/>
      <c r="K1385" s="48"/>
      <c r="M1385" s="48"/>
    </row>
    <row r="1386" spans="7:13" s="23" customFormat="1" ht="15" x14ac:dyDescent="0.2">
      <c r="G1386" s="48"/>
      <c r="H1386" s="137"/>
      <c r="I1386" s="138"/>
      <c r="K1386" s="48"/>
      <c r="M1386" s="48"/>
    </row>
    <row r="1387" spans="7:13" s="23" customFormat="1" ht="15" x14ac:dyDescent="0.2">
      <c r="G1387" s="48"/>
      <c r="H1387" s="137"/>
      <c r="I1387" s="138"/>
      <c r="K1387" s="48"/>
      <c r="M1387" s="48"/>
    </row>
    <row r="1388" spans="7:13" s="23" customFormat="1" ht="15" x14ac:dyDescent="0.2">
      <c r="G1388" s="48"/>
      <c r="H1388" s="137"/>
      <c r="I1388" s="138"/>
      <c r="K1388" s="48"/>
      <c r="M1388" s="48"/>
    </row>
    <row r="1389" spans="7:13" s="23" customFormat="1" ht="15" x14ac:dyDescent="0.2">
      <c r="G1389" s="48"/>
      <c r="H1389" s="137"/>
      <c r="I1389" s="138"/>
      <c r="K1389" s="48"/>
      <c r="M1389" s="48"/>
    </row>
    <row r="1390" spans="7:13" s="23" customFormat="1" ht="15" x14ac:dyDescent="0.2">
      <c r="G1390" s="48"/>
      <c r="H1390" s="137"/>
      <c r="I1390" s="138"/>
      <c r="K1390" s="48"/>
      <c r="M1390" s="48"/>
    </row>
    <row r="1391" spans="7:13" s="23" customFormat="1" ht="15" x14ac:dyDescent="0.2">
      <c r="G1391" s="48"/>
      <c r="H1391" s="137"/>
      <c r="I1391" s="138"/>
      <c r="K1391" s="48"/>
      <c r="M1391" s="48"/>
    </row>
    <row r="1392" spans="7:13" s="23" customFormat="1" ht="15" x14ac:dyDescent="0.2">
      <c r="G1392" s="48"/>
      <c r="H1392" s="137"/>
      <c r="I1392" s="138"/>
      <c r="K1392" s="48"/>
      <c r="M1392" s="48"/>
    </row>
    <row r="1393" spans="7:13" s="23" customFormat="1" ht="15" x14ac:dyDescent="0.2">
      <c r="G1393" s="48"/>
      <c r="H1393" s="137"/>
      <c r="I1393" s="138"/>
      <c r="K1393" s="48"/>
      <c r="M1393" s="48"/>
    </row>
    <row r="1394" spans="7:13" s="23" customFormat="1" ht="15" x14ac:dyDescent="0.2">
      <c r="G1394" s="48"/>
      <c r="H1394" s="137"/>
      <c r="I1394" s="138"/>
      <c r="K1394" s="48"/>
      <c r="M1394" s="48"/>
    </row>
    <row r="1395" spans="7:13" s="23" customFormat="1" ht="15" x14ac:dyDescent="0.2">
      <c r="G1395" s="48"/>
      <c r="H1395" s="137"/>
      <c r="I1395" s="138"/>
      <c r="K1395" s="48"/>
      <c r="M1395" s="48"/>
    </row>
    <row r="1396" spans="7:13" s="23" customFormat="1" ht="15" x14ac:dyDescent="0.2">
      <c r="G1396" s="48"/>
      <c r="H1396" s="137"/>
      <c r="I1396" s="138"/>
      <c r="K1396" s="48"/>
      <c r="M1396" s="48"/>
    </row>
    <row r="1397" spans="7:13" s="23" customFormat="1" ht="15" x14ac:dyDescent="0.2">
      <c r="G1397" s="48"/>
      <c r="H1397" s="137"/>
      <c r="I1397" s="138"/>
      <c r="K1397" s="48"/>
      <c r="M1397" s="48"/>
    </row>
    <row r="1398" spans="7:13" s="23" customFormat="1" ht="15" x14ac:dyDescent="0.2">
      <c r="G1398" s="48"/>
      <c r="H1398" s="137"/>
      <c r="I1398" s="138"/>
      <c r="K1398" s="48"/>
      <c r="M1398" s="48"/>
    </row>
    <row r="1399" spans="7:13" s="23" customFormat="1" ht="15" x14ac:dyDescent="0.2">
      <c r="G1399" s="48"/>
      <c r="H1399" s="137"/>
      <c r="I1399" s="138"/>
      <c r="K1399" s="48"/>
      <c r="M1399" s="48"/>
    </row>
    <row r="1400" spans="7:13" s="23" customFormat="1" ht="15" x14ac:dyDescent="0.2">
      <c r="G1400" s="48"/>
      <c r="H1400" s="137"/>
      <c r="I1400" s="138"/>
      <c r="K1400" s="48"/>
      <c r="M1400" s="48"/>
    </row>
    <row r="1401" spans="7:13" s="23" customFormat="1" ht="15" x14ac:dyDescent="0.2">
      <c r="G1401" s="48"/>
      <c r="H1401" s="137"/>
      <c r="I1401" s="138"/>
      <c r="K1401" s="48"/>
      <c r="M1401" s="48"/>
    </row>
    <row r="1402" spans="7:13" s="23" customFormat="1" ht="15" x14ac:dyDescent="0.2">
      <c r="G1402" s="48"/>
      <c r="H1402" s="137"/>
      <c r="I1402" s="138"/>
      <c r="K1402" s="48"/>
      <c r="M1402" s="48"/>
    </row>
    <row r="1403" spans="7:13" s="23" customFormat="1" ht="15" x14ac:dyDescent="0.2">
      <c r="G1403" s="48"/>
      <c r="H1403" s="137"/>
      <c r="I1403" s="138"/>
      <c r="K1403" s="48"/>
      <c r="M1403" s="48"/>
    </row>
    <row r="1404" spans="7:13" s="23" customFormat="1" ht="15" x14ac:dyDescent="0.2">
      <c r="G1404" s="48"/>
      <c r="H1404" s="137"/>
      <c r="I1404" s="138"/>
      <c r="K1404" s="48"/>
      <c r="M1404" s="48"/>
    </row>
    <row r="1405" spans="7:13" s="23" customFormat="1" ht="15" x14ac:dyDescent="0.2">
      <c r="G1405" s="48"/>
      <c r="H1405" s="137"/>
      <c r="I1405" s="138"/>
      <c r="K1405" s="48"/>
      <c r="M1405" s="48"/>
    </row>
    <row r="1406" spans="7:13" s="23" customFormat="1" ht="15" x14ac:dyDescent="0.2">
      <c r="G1406" s="48"/>
      <c r="H1406" s="137"/>
      <c r="I1406" s="138"/>
      <c r="K1406" s="48"/>
      <c r="M1406" s="48"/>
    </row>
    <row r="1407" spans="7:13" s="23" customFormat="1" ht="15" x14ac:dyDescent="0.2">
      <c r="G1407" s="48"/>
      <c r="H1407" s="137"/>
      <c r="I1407" s="138"/>
      <c r="K1407" s="48"/>
      <c r="M1407" s="48"/>
    </row>
    <row r="1408" spans="7:13" s="23" customFormat="1" ht="15" x14ac:dyDescent="0.2">
      <c r="G1408" s="48"/>
      <c r="H1408" s="137"/>
      <c r="I1408" s="138"/>
      <c r="K1408" s="48"/>
      <c r="M1408" s="48"/>
    </row>
    <row r="1409" spans="7:13" s="23" customFormat="1" ht="15" x14ac:dyDescent="0.2">
      <c r="G1409" s="48"/>
      <c r="H1409" s="137"/>
      <c r="I1409" s="138"/>
      <c r="K1409" s="48"/>
      <c r="M1409" s="48"/>
    </row>
    <row r="1410" spans="7:13" s="23" customFormat="1" ht="15" x14ac:dyDescent="0.2">
      <c r="G1410" s="48"/>
      <c r="H1410" s="137"/>
      <c r="I1410" s="138"/>
      <c r="K1410" s="48"/>
      <c r="M1410" s="48"/>
    </row>
    <row r="1411" spans="7:13" s="23" customFormat="1" ht="15" x14ac:dyDescent="0.2">
      <c r="G1411" s="48"/>
      <c r="H1411" s="137"/>
      <c r="I1411" s="138"/>
      <c r="K1411" s="48"/>
      <c r="M1411" s="48"/>
    </row>
    <row r="1412" spans="7:13" s="23" customFormat="1" ht="15" x14ac:dyDescent="0.2">
      <c r="G1412" s="48"/>
      <c r="H1412" s="137"/>
      <c r="I1412" s="138"/>
      <c r="K1412" s="48"/>
      <c r="M1412" s="48"/>
    </row>
    <row r="1413" spans="7:13" s="23" customFormat="1" ht="15" x14ac:dyDescent="0.2">
      <c r="G1413" s="48"/>
      <c r="H1413" s="137"/>
      <c r="I1413" s="138"/>
      <c r="K1413" s="48"/>
      <c r="M1413" s="48"/>
    </row>
    <row r="1414" spans="7:13" s="23" customFormat="1" ht="15" x14ac:dyDescent="0.2">
      <c r="G1414" s="48"/>
      <c r="H1414" s="137"/>
      <c r="I1414" s="138"/>
      <c r="K1414" s="48"/>
      <c r="M1414" s="48"/>
    </row>
    <row r="1415" spans="7:13" s="23" customFormat="1" ht="15" x14ac:dyDescent="0.2">
      <c r="G1415" s="48"/>
      <c r="H1415" s="137"/>
      <c r="I1415" s="138"/>
      <c r="K1415" s="48"/>
      <c r="M1415" s="48"/>
    </row>
    <row r="1416" spans="7:13" s="23" customFormat="1" ht="15" x14ac:dyDescent="0.2">
      <c r="G1416" s="48"/>
      <c r="H1416" s="137"/>
      <c r="I1416" s="138"/>
      <c r="K1416" s="48"/>
      <c r="M1416" s="48"/>
    </row>
    <row r="1417" spans="7:13" s="23" customFormat="1" ht="15" x14ac:dyDescent="0.2">
      <c r="G1417" s="48"/>
      <c r="H1417" s="137"/>
      <c r="I1417" s="138"/>
      <c r="K1417" s="48"/>
      <c r="M1417" s="48"/>
    </row>
    <row r="1418" spans="7:13" s="23" customFormat="1" ht="15" x14ac:dyDescent="0.2">
      <c r="G1418" s="48"/>
      <c r="H1418" s="137"/>
      <c r="I1418" s="138"/>
      <c r="K1418" s="48"/>
      <c r="M1418" s="48"/>
    </row>
    <row r="1419" spans="7:13" s="23" customFormat="1" ht="15" x14ac:dyDescent="0.2">
      <c r="G1419" s="48"/>
      <c r="H1419" s="137"/>
      <c r="I1419" s="138"/>
      <c r="K1419" s="48"/>
      <c r="M1419" s="48"/>
    </row>
    <row r="1420" spans="7:13" s="23" customFormat="1" ht="15" x14ac:dyDescent="0.2">
      <c r="G1420" s="48"/>
      <c r="H1420" s="137"/>
      <c r="I1420" s="138"/>
      <c r="K1420" s="48"/>
      <c r="M1420" s="48"/>
    </row>
    <row r="1421" spans="7:13" s="23" customFormat="1" ht="15" x14ac:dyDescent="0.2">
      <c r="G1421" s="48"/>
      <c r="H1421" s="137"/>
      <c r="I1421" s="138"/>
      <c r="K1421" s="48"/>
      <c r="M1421" s="48"/>
    </row>
    <row r="1422" spans="7:13" s="23" customFormat="1" ht="15" x14ac:dyDescent="0.2">
      <c r="G1422" s="48"/>
      <c r="H1422" s="137"/>
      <c r="I1422" s="138"/>
      <c r="K1422" s="48"/>
      <c r="M1422" s="48"/>
    </row>
    <row r="1423" spans="7:13" s="23" customFormat="1" ht="15" x14ac:dyDescent="0.2">
      <c r="G1423" s="48"/>
      <c r="H1423" s="137"/>
      <c r="I1423" s="138"/>
      <c r="K1423" s="48"/>
      <c r="M1423" s="48"/>
    </row>
    <row r="1424" spans="7:13" s="23" customFormat="1" ht="15" x14ac:dyDescent="0.2">
      <c r="G1424" s="48"/>
      <c r="H1424" s="137"/>
      <c r="I1424" s="138"/>
      <c r="K1424" s="48"/>
      <c r="M1424" s="48"/>
    </row>
    <row r="1425" spans="7:13" s="23" customFormat="1" ht="15" x14ac:dyDescent="0.2">
      <c r="G1425" s="48"/>
      <c r="H1425" s="137"/>
      <c r="I1425" s="138"/>
      <c r="K1425" s="48"/>
      <c r="M1425" s="48"/>
    </row>
    <row r="1426" spans="7:13" s="23" customFormat="1" ht="15" x14ac:dyDescent="0.2">
      <c r="G1426" s="48"/>
      <c r="H1426" s="137"/>
      <c r="I1426" s="138"/>
      <c r="K1426" s="48"/>
      <c r="M1426" s="48"/>
    </row>
    <row r="1427" spans="7:13" s="23" customFormat="1" ht="15" x14ac:dyDescent="0.2">
      <c r="G1427" s="48"/>
      <c r="H1427" s="137"/>
      <c r="I1427" s="138"/>
      <c r="K1427" s="48"/>
      <c r="M1427" s="48"/>
    </row>
    <row r="1428" spans="7:13" s="23" customFormat="1" ht="15" x14ac:dyDescent="0.2">
      <c r="G1428" s="48"/>
      <c r="H1428" s="137"/>
      <c r="I1428" s="138"/>
      <c r="K1428" s="48"/>
      <c r="M1428" s="48"/>
    </row>
    <row r="1429" spans="7:13" s="23" customFormat="1" ht="15" x14ac:dyDescent="0.2">
      <c r="G1429" s="48"/>
      <c r="H1429" s="137"/>
      <c r="I1429" s="138"/>
      <c r="K1429" s="48"/>
      <c r="M1429" s="48"/>
    </row>
    <row r="1430" spans="7:13" s="23" customFormat="1" ht="15" x14ac:dyDescent="0.2">
      <c r="G1430" s="48"/>
      <c r="H1430" s="137"/>
      <c r="I1430" s="138"/>
      <c r="K1430" s="48"/>
      <c r="M1430" s="48"/>
    </row>
    <row r="1431" spans="7:13" s="23" customFormat="1" ht="15" x14ac:dyDescent="0.2">
      <c r="G1431" s="48"/>
      <c r="H1431" s="137"/>
      <c r="I1431" s="138"/>
      <c r="K1431" s="48"/>
      <c r="M1431" s="48"/>
    </row>
    <row r="1432" spans="7:13" s="23" customFormat="1" ht="15" x14ac:dyDescent="0.2">
      <c r="G1432" s="48"/>
      <c r="H1432" s="137"/>
      <c r="I1432" s="138"/>
      <c r="K1432" s="48"/>
      <c r="M1432" s="48"/>
    </row>
    <row r="1433" spans="7:13" s="23" customFormat="1" ht="15" x14ac:dyDescent="0.2">
      <c r="G1433" s="48"/>
      <c r="H1433" s="137"/>
      <c r="I1433" s="138"/>
      <c r="K1433" s="48"/>
      <c r="M1433" s="48"/>
    </row>
    <row r="1434" spans="7:13" s="23" customFormat="1" ht="15" x14ac:dyDescent="0.2">
      <c r="G1434" s="48"/>
      <c r="H1434" s="137"/>
      <c r="I1434" s="138"/>
      <c r="K1434" s="48"/>
      <c r="M1434" s="48"/>
    </row>
    <row r="1435" spans="7:13" s="23" customFormat="1" ht="15" x14ac:dyDescent="0.2">
      <c r="G1435" s="48"/>
      <c r="H1435" s="137"/>
      <c r="I1435" s="138"/>
      <c r="K1435" s="48"/>
      <c r="M1435" s="48"/>
    </row>
    <row r="1436" spans="7:13" s="23" customFormat="1" ht="15" x14ac:dyDescent="0.2">
      <c r="G1436" s="48"/>
      <c r="H1436" s="137"/>
      <c r="I1436" s="138"/>
      <c r="K1436" s="48"/>
      <c r="M1436" s="48"/>
    </row>
    <row r="1437" spans="7:13" s="23" customFormat="1" ht="15" x14ac:dyDescent="0.2">
      <c r="G1437" s="48"/>
      <c r="H1437" s="137"/>
      <c r="I1437" s="138"/>
      <c r="K1437" s="48"/>
      <c r="M1437" s="48"/>
    </row>
    <row r="1438" spans="7:13" s="23" customFormat="1" ht="15" x14ac:dyDescent="0.2">
      <c r="G1438" s="48"/>
      <c r="H1438" s="137"/>
      <c r="I1438" s="138"/>
      <c r="K1438" s="48"/>
      <c r="M1438" s="48"/>
    </row>
    <row r="1439" spans="7:13" s="23" customFormat="1" ht="15" x14ac:dyDescent="0.2">
      <c r="G1439" s="48"/>
      <c r="H1439" s="137"/>
      <c r="I1439" s="138"/>
      <c r="K1439" s="48"/>
      <c r="M1439" s="48"/>
    </row>
    <row r="1440" spans="7:13" s="23" customFormat="1" ht="15" x14ac:dyDescent="0.2">
      <c r="G1440" s="48"/>
      <c r="H1440" s="137"/>
      <c r="I1440" s="138"/>
      <c r="K1440" s="48"/>
      <c r="M1440" s="48"/>
    </row>
    <row r="1441" spans="7:13" s="23" customFormat="1" ht="15" x14ac:dyDescent="0.2">
      <c r="G1441" s="48"/>
      <c r="H1441" s="137"/>
      <c r="I1441" s="138"/>
      <c r="K1441" s="48"/>
      <c r="M1441" s="48"/>
    </row>
    <row r="1442" spans="7:13" s="23" customFormat="1" ht="15" x14ac:dyDescent="0.2">
      <c r="G1442" s="48"/>
      <c r="H1442" s="137"/>
      <c r="I1442" s="138"/>
      <c r="K1442" s="48"/>
      <c r="M1442" s="48"/>
    </row>
    <row r="1443" spans="7:13" s="23" customFormat="1" ht="15" x14ac:dyDescent="0.2">
      <c r="G1443" s="48"/>
      <c r="H1443" s="137"/>
      <c r="I1443" s="138"/>
      <c r="K1443" s="48"/>
      <c r="M1443" s="48"/>
    </row>
    <row r="1444" spans="7:13" s="23" customFormat="1" ht="15" x14ac:dyDescent="0.2">
      <c r="G1444" s="48"/>
      <c r="H1444" s="137"/>
      <c r="I1444" s="138"/>
      <c r="K1444" s="48"/>
      <c r="M1444" s="48"/>
    </row>
    <row r="1445" spans="7:13" s="23" customFormat="1" ht="15" x14ac:dyDescent="0.2">
      <c r="G1445" s="48"/>
      <c r="H1445" s="137"/>
      <c r="I1445" s="138"/>
      <c r="K1445" s="48"/>
      <c r="M1445" s="48"/>
    </row>
    <row r="1446" spans="7:13" s="23" customFormat="1" ht="15" x14ac:dyDescent="0.2">
      <c r="G1446" s="48"/>
      <c r="H1446" s="137"/>
      <c r="I1446" s="138"/>
      <c r="K1446" s="48"/>
      <c r="M1446" s="48"/>
    </row>
    <row r="1447" spans="7:13" s="23" customFormat="1" ht="15" x14ac:dyDescent="0.2">
      <c r="G1447" s="48"/>
      <c r="H1447" s="137"/>
      <c r="I1447" s="138"/>
      <c r="K1447" s="48"/>
      <c r="M1447" s="48"/>
    </row>
    <row r="1448" spans="7:13" s="23" customFormat="1" ht="15" x14ac:dyDescent="0.2">
      <c r="G1448" s="48"/>
      <c r="H1448" s="137"/>
      <c r="I1448" s="138"/>
      <c r="K1448" s="48"/>
      <c r="M1448" s="48"/>
    </row>
    <row r="1449" spans="7:13" s="23" customFormat="1" ht="15" x14ac:dyDescent="0.2">
      <c r="G1449" s="48"/>
      <c r="H1449" s="137"/>
      <c r="I1449" s="138"/>
      <c r="K1449" s="48"/>
      <c r="M1449" s="48"/>
    </row>
    <row r="1450" spans="7:13" s="23" customFormat="1" ht="15" x14ac:dyDescent="0.2">
      <c r="G1450" s="48"/>
      <c r="H1450" s="137"/>
      <c r="I1450" s="138"/>
      <c r="K1450" s="48"/>
      <c r="M1450" s="48"/>
    </row>
    <row r="1451" spans="7:13" s="23" customFormat="1" ht="15" x14ac:dyDescent="0.2">
      <c r="G1451" s="48"/>
      <c r="H1451" s="137"/>
      <c r="I1451" s="138"/>
      <c r="K1451" s="48"/>
      <c r="M1451" s="48"/>
    </row>
    <row r="1452" spans="7:13" s="23" customFormat="1" ht="15" x14ac:dyDescent="0.2">
      <c r="G1452" s="48"/>
      <c r="H1452" s="137"/>
      <c r="I1452" s="138"/>
      <c r="K1452" s="48"/>
      <c r="M1452" s="48"/>
    </row>
    <row r="1453" spans="7:13" s="23" customFormat="1" ht="15" x14ac:dyDescent="0.2">
      <c r="G1453" s="48"/>
      <c r="H1453" s="137"/>
      <c r="I1453" s="138"/>
      <c r="K1453" s="48"/>
      <c r="M1453" s="48"/>
    </row>
    <row r="1454" spans="7:13" s="23" customFormat="1" ht="15" x14ac:dyDescent="0.2">
      <c r="G1454" s="48"/>
      <c r="H1454" s="137"/>
      <c r="I1454" s="138"/>
      <c r="K1454" s="48"/>
      <c r="M1454" s="48"/>
    </row>
    <row r="1455" spans="7:13" s="23" customFormat="1" ht="15" x14ac:dyDescent="0.2">
      <c r="G1455" s="48"/>
      <c r="H1455" s="137"/>
      <c r="I1455" s="138"/>
      <c r="K1455" s="48"/>
      <c r="M1455" s="48"/>
    </row>
    <row r="1456" spans="7:13" s="23" customFormat="1" ht="15" x14ac:dyDescent="0.2">
      <c r="G1456" s="48"/>
      <c r="H1456" s="137"/>
      <c r="I1456" s="138"/>
      <c r="K1456" s="48"/>
      <c r="M1456" s="48"/>
    </row>
    <row r="1457" spans="7:13" s="23" customFormat="1" ht="15" x14ac:dyDescent="0.2">
      <c r="G1457" s="48"/>
      <c r="H1457" s="137"/>
      <c r="I1457" s="138"/>
      <c r="K1457" s="48"/>
      <c r="M1457" s="48"/>
    </row>
    <row r="1458" spans="7:13" s="23" customFormat="1" ht="15" x14ac:dyDescent="0.2">
      <c r="G1458" s="48"/>
      <c r="H1458" s="137"/>
      <c r="I1458" s="138"/>
      <c r="K1458" s="48"/>
      <c r="M1458" s="48"/>
    </row>
    <row r="1459" spans="7:13" s="23" customFormat="1" ht="15" x14ac:dyDescent="0.2">
      <c r="G1459" s="48"/>
      <c r="H1459" s="137"/>
      <c r="I1459" s="138"/>
      <c r="K1459" s="48"/>
      <c r="M1459" s="48"/>
    </row>
    <row r="1460" spans="7:13" s="23" customFormat="1" ht="15" x14ac:dyDescent="0.2">
      <c r="G1460" s="48"/>
      <c r="H1460" s="137"/>
      <c r="I1460" s="138"/>
      <c r="K1460" s="48"/>
      <c r="M1460" s="48"/>
    </row>
    <row r="1461" spans="7:13" s="23" customFormat="1" ht="15" x14ac:dyDescent="0.2">
      <c r="G1461" s="48"/>
      <c r="H1461" s="137"/>
      <c r="I1461" s="138"/>
      <c r="K1461" s="48"/>
      <c r="M1461" s="48"/>
    </row>
    <row r="1462" spans="7:13" s="23" customFormat="1" ht="15" x14ac:dyDescent="0.2">
      <c r="G1462" s="48"/>
      <c r="H1462" s="137"/>
      <c r="I1462" s="138"/>
      <c r="K1462" s="48"/>
      <c r="M1462" s="48"/>
    </row>
    <row r="1463" spans="7:13" s="23" customFormat="1" ht="15" x14ac:dyDescent="0.2">
      <c r="G1463" s="48"/>
      <c r="H1463" s="137"/>
      <c r="I1463" s="138"/>
      <c r="K1463" s="48"/>
      <c r="M1463" s="48"/>
    </row>
    <row r="1464" spans="7:13" s="23" customFormat="1" ht="15" x14ac:dyDescent="0.2">
      <c r="G1464" s="48"/>
      <c r="H1464" s="137"/>
      <c r="I1464" s="138"/>
      <c r="K1464" s="48"/>
      <c r="M1464" s="48"/>
    </row>
    <row r="1465" spans="7:13" s="23" customFormat="1" ht="15" x14ac:dyDescent="0.2">
      <c r="G1465" s="48"/>
      <c r="H1465" s="137"/>
      <c r="I1465" s="138"/>
      <c r="K1465" s="48"/>
      <c r="M1465" s="48"/>
    </row>
    <row r="1466" spans="7:13" s="23" customFormat="1" ht="15" x14ac:dyDescent="0.2">
      <c r="G1466" s="48"/>
      <c r="H1466" s="137"/>
      <c r="I1466" s="138"/>
      <c r="K1466" s="48"/>
      <c r="M1466" s="48"/>
    </row>
    <row r="1467" spans="7:13" s="23" customFormat="1" ht="15" x14ac:dyDescent="0.2">
      <c r="G1467" s="48"/>
      <c r="H1467" s="137"/>
      <c r="I1467" s="138"/>
      <c r="K1467" s="48"/>
      <c r="M1467" s="48"/>
    </row>
    <row r="1468" spans="7:13" s="23" customFormat="1" ht="15" x14ac:dyDescent="0.2">
      <c r="G1468" s="48"/>
      <c r="H1468" s="137"/>
      <c r="I1468" s="138"/>
      <c r="K1468" s="48"/>
      <c r="M1468" s="48"/>
    </row>
    <row r="1469" spans="7:13" s="23" customFormat="1" ht="15" x14ac:dyDescent="0.2">
      <c r="G1469" s="48"/>
      <c r="H1469" s="137"/>
      <c r="I1469" s="138"/>
      <c r="K1469" s="48"/>
      <c r="M1469" s="48"/>
    </row>
    <row r="1470" spans="7:13" s="23" customFormat="1" ht="15" x14ac:dyDescent="0.2">
      <c r="G1470" s="48"/>
      <c r="H1470" s="137"/>
      <c r="I1470" s="138"/>
      <c r="K1470" s="48"/>
      <c r="M1470" s="48"/>
    </row>
    <row r="1471" spans="7:13" s="23" customFormat="1" ht="15" x14ac:dyDescent="0.2">
      <c r="G1471" s="48"/>
      <c r="H1471" s="137"/>
      <c r="I1471" s="138"/>
      <c r="K1471" s="48"/>
      <c r="M1471" s="48"/>
    </row>
    <row r="1472" spans="7:13" s="23" customFormat="1" ht="15" x14ac:dyDescent="0.2">
      <c r="G1472" s="48"/>
      <c r="H1472" s="137"/>
      <c r="I1472" s="138"/>
      <c r="K1472" s="48"/>
      <c r="M1472" s="48"/>
    </row>
    <row r="1473" spans="7:13" s="23" customFormat="1" ht="15" x14ac:dyDescent="0.2">
      <c r="G1473" s="48"/>
      <c r="H1473" s="137"/>
      <c r="I1473" s="138"/>
      <c r="K1473" s="48"/>
      <c r="M1473" s="48"/>
    </row>
    <row r="1474" spans="7:13" s="23" customFormat="1" ht="15" x14ac:dyDescent="0.2">
      <c r="G1474" s="48"/>
      <c r="H1474" s="137"/>
      <c r="I1474" s="138"/>
      <c r="K1474" s="48"/>
      <c r="M1474" s="48"/>
    </row>
    <row r="1475" spans="7:13" s="23" customFormat="1" ht="15" x14ac:dyDescent="0.2">
      <c r="G1475" s="48"/>
      <c r="H1475" s="137"/>
      <c r="I1475" s="138"/>
      <c r="K1475" s="48"/>
      <c r="M1475" s="48"/>
    </row>
    <row r="1476" spans="7:13" s="23" customFormat="1" ht="15" x14ac:dyDescent="0.2">
      <c r="G1476" s="48"/>
      <c r="H1476" s="137"/>
      <c r="I1476" s="138"/>
      <c r="K1476" s="48"/>
      <c r="M1476" s="48"/>
    </row>
    <row r="1477" spans="7:13" s="23" customFormat="1" ht="15" x14ac:dyDescent="0.2">
      <c r="G1477" s="48"/>
      <c r="H1477" s="137"/>
      <c r="I1477" s="138"/>
      <c r="K1477" s="48"/>
      <c r="M1477" s="48"/>
    </row>
    <row r="1478" spans="7:13" s="23" customFormat="1" ht="15" x14ac:dyDescent="0.2">
      <c r="G1478" s="48"/>
      <c r="H1478" s="137"/>
      <c r="I1478" s="138"/>
      <c r="K1478" s="48"/>
      <c r="M1478" s="48"/>
    </row>
    <row r="1479" spans="7:13" s="23" customFormat="1" ht="15" x14ac:dyDescent="0.2">
      <c r="G1479" s="48"/>
      <c r="H1479" s="137"/>
      <c r="I1479" s="138"/>
      <c r="K1479" s="48"/>
      <c r="M1479" s="48"/>
    </row>
    <row r="1480" spans="7:13" s="23" customFormat="1" ht="15" x14ac:dyDescent="0.2">
      <c r="G1480" s="48"/>
      <c r="H1480" s="137"/>
      <c r="I1480" s="138"/>
      <c r="K1480" s="48"/>
      <c r="M1480" s="48"/>
    </row>
    <row r="1481" spans="7:13" s="23" customFormat="1" ht="15" x14ac:dyDescent="0.2">
      <c r="G1481" s="48"/>
      <c r="H1481" s="137"/>
      <c r="I1481" s="138"/>
      <c r="K1481" s="48"/>
      <c r="M1481" s="48"/>
    </row>
    <row r="1482" spans="7:13" s="23" customFormat="1" ht="15" x14ac:dyDescent="0.2">
      <c r="G1482" s="48"/>
      <c r="H1482" s="137"/>
      <c r="I1482" s="138"/>
      <c r="K1482" s="48"/>
      <c r="M1482" s="48"/>
    </row>
    <row r="1483" spans="7:13" s="23" customFormat="1" ht="15" x14ac:dyDescent="0.2">
      <c r="G1483" s="48"/>
      <c r="H1483" s="137"/>
      <c r="I1483" s="138"/>
      <c r="K1483" s="48"/>
      <c r="M1483" s="48"/>
    </row>
    <row r="1484" spans="7:13" s="23" customFormat="1" ht="15" x14ac:dyDescent="0.2">
      <c r="G1484" s="48"/>
      <c r="H1484" s="137"/>
      <c r="I1484" s="138"/>
      <c r="K1484" s="48"/>
      <c r="M1484" s="48"/>
    </row>
    <row r="1485" spans="7:13" s="23" customFormat="1" ht="15" x14ac:dyDescent="0.2">
      <c r="G1485" s="48"/>
      <c r="H1485" s="137"/>
      <c r="I1485" s="138"/>
      <c r="K1485" s="48"/>
      <c r="M1485" s="48"/>
    </row>
    <row r="1486" spans="7:13" s="23" customFormat="1" ht="15" x14ac:dyDescent="0.2">
      <c r="G1486" s="48"/>
      <c r="H1486" s="137"/>
      <c r="I1486" s="138"/>
      <c r="K1486" s="48"/>
      <c r="M1486" s="48"/>
    </row>
    <row r="1487" spans="7:13" s="23" customFormat="1" ht="15" x14ac:dyDescent="0.2">
      <c r="G1487" s="48"/>
      <c r="H1487" s="137"/>
      <c r="I1487" s="138"/>
      <c r="K1487" s="48"/>
      <c r="M1487" s="48"/>
    </row>
    <row r="1488" spans="7:13" s="23" customFormat="1" ht="15" x14ac:dyDescent="0.2">
      <c r="G1488" s="48"/>
      <c r="H1488" s="137"/>
      <c r="I1488" s="138"/>
      <c r="K1488" s="48"/>
      <c r="M1488" s="48"/>
    </row>
    <row r="1489" spans="7:13" s="23" customFormat="1" ht="15" x14ac:dyDescent="0.2">
      <c r="G1489" s="48"/>
      <c r="H1489" s="137"/>
      <c r="I1489" s="138"/>
      <c r="K1489" s="48"/>
      <c r="M1489" s="48"/>
    </row>
    <row r="1490" spans="7:13" s="23" customFormat="1" ht="15" x14ac:dyDescent="0.2">
      <c r="G1490" s="48"/>
      <c r="H1490" s="137"/>
      <c r="I1490" s="138"/>
      <c r="K1490" s="48"/>
      <c r="M1490" s="48"/>
    </row>
    <row r="1491" spans="7:13" s="23" customFormat="1" ht="15" x14ac:dyDescent="0.2">
      <c r="G1491" s="48"/>
      <c r="H1491" s="137"/>
      <c r="I1491" s="138"/>
      <c r="K1491" s="48"/>
      <c r="M1491" s="48"/>
    </row>
    <row r="1492" spans="7:13" s="23" customFormat="1" ht="15" x14ac:dyDescent="0.2">
      <c r="G1492" s="48"/>
      <c r="H1492" s="137"/>
      <c r="I1492" s="138"/>
      <c r="K1492" s="48"/>
      <c r="M1492" s="48"/>
    </row>
    <row r="1493" spans="7:13" s="23" customFormat="1" ht="15" x14ac:dyDescent="0.2">
      <c r="G1493" s="48"/>
      <c r="H1493" s="137"/>
      <c r="I1493" s="138"/>
      <c r="K1493" s="48"/>
      <c r="M1493" s="48"/>
    </row>
    <row r="1494" spans="7:13" s="23" customFormat="1" ht="15" x14ac:dyDescent="0.2">
      <c r="G1494" s="48"/>
      <c r="H1494" s="137"/>
      <c r="I1494" s="138"/>
      <c r="K1494" s="48"/>
      <c r="M1494" s="48"/>
    </row>
    <row r="1495" spans="7:13" s="23" customFormat="1" ht="15" x14ac:dyDescent="0.2">
      <c r="G1495" s="48"/>
      <c r="H1495" s="137"/>
      <c r="I1495" s="138"/>
      <c r="K1495" s="48"/>
      <c r="M1495" s="48"/>
    </row>
    <row r="1496" spans="7:13" s="23" customFormat="1" ht="15" x14ac:dyDescent="0.2">
      <c r="G1496" s="48"/>
      <c r="H1496" s="137"/>
      <c r="I1496" s="138"/>
      <c r="K1496" s="48"/>
      <c r="M1496" s="48"/>
    </row>
    <row r="1497" spans="7:13" s="23" customFormat="1" ht="15" x14ac:dyDescent="0.2">
      <c r="G1497" s="48"/>
      <c r="H1497" s="137"/>
      <c r="I1497" s="138"/>
      <c r="K1497" s="48"/>
      <c r="M1497" s="48"/>
    </row>
    <row r="1498" spans="7:13" s="23" customFormat="1" ht="15" x14ac:dyDescent="0.2">
      <c r="G1498" s="48"/>
      <c r="H1498" s="137"/>
      <c r="I1498" s="138"/>
      <c r="K1498" s="48"/>
      <c r="M1498" s="48"/>
    </row>
    <row r="1499" spans="7:13" s="23" customFormat="1" ht="15" x14ac:dyDescent="0.2">
      <c r="G1499" s="48"/>
      <c r="H1499" s="137"/>
      <c r="I1499" s="138"/>
      <c r="K1499" s="48"/>
      <c r="M1499" s="48"/>
    </row>
    <row r="1500" spans="7:13" s="23" customFormat="1" ht="15" x14ac:dyDescent="0.2">
      <c r="G1500" s="48"/>
      <c r="H1500" s="137"/>
      <c r="I1500" s="138"/>
      <c r="K1500" s="48"/>
      <c r="M1500" s="48"/>
    </row>
    <row r="1501" spans="7:13" s="23" customFormat="1" ht="15" x14ac:dyDescent="0.2">
      <c r="G1501" s="48"/>
      <c r="H1501" s="137"/>
      <c r="I1501" s="138"/>
      <c r="K1501" s="48"/>
      <c r="M1501" s="48"/>
    </row>
    <row r="1502" spans="7:13" s="23" customFormat="1" ht="15" x14ac:dyDescent="0.2">
      <c r="G1502" s="48"/>
      <c r="H1502" s="137"/>
      <c r="I1502" s="138"/>
      <c r="K1502" s="48"/>
      <c r="M1502" s="48"/>
    </row>
    <row r="1503" spans="7:13" s="23" customFormat="1" ht="15" x14ac:dyDescent="0.2">
      <c r="G1503" s="48"/>
      <c r="H1503" s="137"/>
      <c r="I1503" s="138"/>
      <c r="K1503" s="48"/>
      <c r="M1503" s="48"/>
    </row>
    <row r="1504" spans="7:13" s="23" customFormat="1" ht="15" x14ac:dyDescent="0.2">
      <c r="G1504" s="48"/>
      <c r="H1504" s="137"/>
      <c r="I1504" s="138"/>
      <c r="K1504" s="48"/>
      <c r="M1504" s="48"/>
    </row>
    <row r="1505" spans="7:13" s="23" customFormat="1" ht="15" x14ac:dyDescent="0.2">
      <c r="G1505" s="48"/>
      <c r="H1505" s="137"/>
      <c r="I1505" s="138"/>
      <c r="K1505" s="48"/>
      <c r="M1505" s="48"/>
    </row>
    <row r="1506" spans="7:13" s="23" customFormat="1" ht="15" x14ac:dyDescent="0.2">
      <c r="G1506" s="48"/>
      <c r="H1506" s="137"/>
      <c r="I1506" s="138"/>
      <c r="K1506" s="48"/>
      <c r="M1506" s="48"/>
    </row>
    <row r="1507" spans="7:13" s="23" customFormat="1" ht="15" x14ac:dyDescent="0.2">
      <c r="G1507" s="48"/>
      <c r="H1507" s="137"/>
      <c r="I1507" s="138"/>
      <c r="K1507" s="48"/>
      <c r="M1507" s="48"/>
    </row>
    <row r="1508" spans="7:13" s="23" customFormat="1" ht="15" x14ac:dyDescent="0.2">
      <c r="G1508" s="48"/>
      <c r="H1508" s="137"/>
      <c r="I1508" s="138"/>
      <c r="K1508" s="48"/>
      <c r="M1508" s="48"/>
    </row>
    <row r="1509" spans="7:13" s="23" customFormat="1" ht="15" x14ac:dyDescent="0.2">
      <c r="G1509" s="48"/>
      <c r="H1509" s="137"/>
      <c r="I1509" s="138"/>
      <c r="K1509" s="48"/>
      <c r="M1509" s="48"/>
    </row>
    <row r="1510" spans="7:13" s="23" customFormat="1" ht="15" x14ac:dyDescent="0.2">
      <c r="G1510" s="48"/>
      <c r="H1510" s="137"/>
      <c r="I1510" s="138"/>
      <c r="K1510" s="48"/>
      <c r="M1510" s="48"/>
    </row>
    <row r="1511" spans="7:13" s="23" customFormat="1" ht="15" x14ac:dyDescent="0.2">
      <c r="G1511" s="48"/>
      <c r="H1511" s="137"/>
      <c r="I1511" s="138"/>
      <c r="K1511" s="48"/>
      <c r="M1511" s="48"/>
    </row>
    <row r="1512" spans="7:13" s="23" customFormat="1" ht="15" x14ac:dyDescent="0.2">
      <c r="G1512" s="48"/>
      <c r="H1512" s="137"/>
      <c r="I1512" s="138"/>
      <c r="K1512" s="48"/>
      <c r="M1512" s="48"/>
    </row>
    <row r="1513" spans="7:13" s="23" customFormat="1" ht="15" x14ac:dyDescent="0.2">
      <c r="G1513" s="48"/>
      <c r="H1513" s="137"/>
      <c r="I1513" s="138"/>
      <c r="K1513" s="48"/>
      <c r="M1513" s="48"/>
    </row>
    <row r="1514" spans="7:13" s="23" customFormat="1" ht="15" x14ac:dyDescent="0.2">
      <c r="G1514" s="48"/>
      <c r="H1514" s="137"/>
      <c r="I1514" s="138"/>
      <c r="K1514" s="48"/>
      <c r="M1514" s="48"/>
    </row>
    <row r="1515" spans="7:13" s="23" customFormat="1" ht="15" x14ac:dyDescent="0.2">
      <c r="G1515" s="48"/>
      <c r="H1515" s="137"/>
      <c r="I1515" s="138"/>
      <c r="K1515" s="48"/>
      <c r="M1515" s="48"/>
    </row>
    <row r="1516" spans="7:13" s="23" customFormat="1" ht="15" x14ac:dyDescent="0.2">
      <c r="G1516" s="48"/>
      <c r="H1516" s="137"/>
      <c r="I1516" s="138"/>
      <c r="K1516" s="48"/>
      <c r="M1516" s="48"/>
    </row>
    <row r="1517" spans="7:13" s="23" customFormat="1" ht="15" x14ac:dyDescent="0.2">
      <c r="G1517" s="48"/>
      <c r="H1517" s="137"/>
      <c r="I1517" s="138"/>
      <c r="K1517" s="48"/>
      <c r="M1517" s="48"/>
    </row>
    <row r="1518" spans="7:13" s="23" customFormat="1" ht="15" x14ac:dyDescent="0.2">
      <c r="G1518" s="48"/>
      <c r="H1518" s="137"/>
      <c r="I1518" s="138"/>
      <c r="K1518" s="48"/>
      <c r="M1518" s="48"/>
    </row>
    <row r="1519" spans="7:13" s="23" customFormat="1" ht="15" x14ac:dyDescent="0.2">
      <c r="G1519" s="48"/>
      <c r="H1519" s="137"/>
      <c r="I1519" s="138"/>
      <c r="K1519" s="48"/>
      <c r="M1519" s="48"/>
    </row>
    <row r="1520" spans="7:13" s="23" customFormat="1" ht="15" x14ac:dyDescent="0.2">
      <c r="G1520" s="48"/>
      <c r="H1520" s="137"/>
      <c r="I1520" s="138"/>
      <c r="K1520" s="48"/>
      <c r="M1520" s="48"/>
    </row>
    <row r="1521" spans="7:13" s="23" customFormat="1" ht="15" x14ac:dyDescent="0.2">
      <c r="G1521" s="48"/>
      <c r="H1521" s="137"/>
      <c r="I1521" s="138"/>
      <c r="K1521" s="48"/>
      <c r="M1521" s="48"/>
    </row>
    <row r="1522" spans="7:13" s="23" customFormat="1" ht="15" x14ac:dyDescent="0.2">
      <c r="G1522" s="48"/>
      <c r="H1522" s="137"/>
      <c r="I1522" s="138"/>
      <c r="K1522" s="48"/>
      <c r="M1522" s="48"/>
    </row>
    <row r="1523" spans="7:13" s="23" customFormat="1" ht="15" x14ac:dyDescent="0.2">
      <c r="G1523" s="48"/>
      <c r="H1523" s="137"/>
      <c r="I1523" s="138"/>
      <c r="K1523" s="48"/>
      <c r="M1523" s="48"/>
    </row>
    <row r="1524" spans="7:13" s="23" customFormat="1" ht="15" x14ac:dyDescent="0.2">
      <c r="G1524" s="48"/>
      <c r="H1524" s="137"/>
      <c r="I1524" s="138"/>
      <c r="K1524" s="48"/>
      <c r="M1524" s="48"/>
    </row>
    <row r="1525" spans="7:13" s="23" customFormat="1" ht="15" x14ac:dyDescent="0.2">
      <c r="G1525" s="48"/>
      <c r="H1525" s="137"/>
      <c r="I1525" s="138"/>
      <c r="K1525" s="48"/>
      <c r="M1525" s="48"/>
    </row>
    <row r="1526" spans="7:13" s="23" customFormat="1" ht="15" x14ac:dyDescent="0.2">
      <c r="G1526" s="48"/>
      <c r="H1526" s="137"/>
      <c r="I1526" s="138"/>
      <c r="K1526" s="48"/>
      <c r="M1526" s="48"/>
    </row>
    <row r="1527" spans="7:13" s="23" customFormat="1" ht="15" x14ac:dyDescent="0.2">
      <c r="G1527" s="48"/>
      <c r="H1527" s="137"/>
      <c r="I1527" s="138"/>
      <c r="K1527" s="48"/>
      <c r="M1527" s="48"/>
    </row>
    <row r="1528" spans="7:13" s="23" customFormat="1" ht="15" x14ac:dyDescent="0.2">
      <c r="G1528" s="48"/>
      <c r="H1528" s="137"/>
      <c r="I1528" s="138"/>
      <c r="K1528" s="48"/>
      <c r="M1528" s="48"/>
    </row>
    <row r="1529" spans="7:13" s="23" customFormat="1" ht="15" x14ac:dyDescent="0.2">
      <c r="G1529" s="48"/>
      <c r="H1529" s="137"/>
      <c r="I1529" s="138"/>
      <c r="K1529" s="48"/>
      <c r="M1529" s="48"/>
    </row>
    <row r="1530" spans="7:13" s="23" customFormat="1" ht="15" x14ac:dyDescent="0.2">
      <c r="G1530" s="48"/>
      <c r="H1530" s="137"/>
      <c r="I1530" s="138"/>
      <c r="K1530" s="48"/>
      <c r="M1530" s="48"/>
    </row>
    <row r="1531" spans="7:13" s="23" customFormat="1" ht="15" x14ac:dyDescent="0.2">
      <c r="G1531" s="48"/>
      <c r="H1531" s="137"/>
      <c r="I1531" s="138"/>
      <c r="K1531" s="48"/>
      <c r="M1531" s="48"/>
    </row>
    <row r="1532" spans="7:13" s="23" customFormat="1" ht="15" x14ac:dyDescent="0.2">
      <c r="G1532" s="48"/>
      <c r="H1532" s="137"/>
      <c r="I1532" s="138"/>
      <c r="K1532" s="48"/>
      <c r="M1532" s="48"/>
    </row>
    <row r="1533" spans="7:13" s="23" customFormat="1" ht="15" x14ac:dyDescent="0.2">
      <c r="G1533" s="48"/>
      <c r="H1533" s="137"/>
      <c r="I1533" s="138"/>
      <c r="K1533" s="48"/>
      <c r="M1533" s="48"/>
    </row>
    <row r="1534" spans="7:13" s="23" customFormat="1" ht="15" x14ac:dyDescent="0.2">
      <c r="G1534" s="48"/>
      <c r="H1534" s="137"/>
      <c r="I1534" s="138"/>
      <c r="K1534" s="48"/>
      <c r="M1534" s="48"/>
    </row>
    <row r="1535" spans="7:13" s="23" customFormat="1" ht="15" x14ac:dyDescent="0.2">
      <c r="G1535" s="48"/>
      <c r="H1535" s="137"/>
      <c r="I1535" s="138"/>
      <c r="K1535" s="48"/>
      <c r="M1535" s="48"/>
    </row>
    <row r="1536" spans="7:13" s="23" customFormat="1" ht="15" x14ac:dyDescent="0.2">
      <c r="G1536" s="48"/>
      <c r="H1536" s="137"/>
      <c r="I1536" s="138"/>
      <c r="K1536" s="48"/>
      <c r="M1536" s="48"/>
    </row>
    <row r="1537" spans="7:13" s="23" customFormat="1" ht="15" x14ac:dyDescent="0.2">
      <c r="G1537" s="48"/>
      <c r="H1537" s="137"/>
      <c r="I1537" s="138"/>
      <c r="K1537" s="48"/>
      <c r="M1537" s="48"/>
    </row>
    <row r="1538" spans="7:13" s="23" customFormat="1" ht="15" x14ac:dyDescent="0.2">
      <c r="G1538" s="48"/>
      <c r="H1538" s="137"/>
      <c r="I1538" s="138"/>
      <c r="K1538" s="48"/>
      <c r="M1538" s="48"/>
    </row>
    <row r="1539" spans="7:13" s="23" customFormat="1" ht="15" x14ac:dyDescent="0.2">
      <c r="G1539" s="48"/>
      <c r="H1539" s="137"/>
      <c r="I1539" s="138"/>
      <c r="K1539" s="48"/>
      <c r="M1539" s="48"/>
    </row>
    <row r="1540" spans="7:13" s="23" customFormat="1" ht="15" x14ac:dyDescent="0.2">
      <c r="G1540" s="48"/>
      <c r="H1540" s="137"/>
      <c r="I1540" s="138"/>
      <c r="K1540" s="48"/>
      <c r="M1540" s="48"/>
    </row>
    <row r="1541" spans="7:13" s="23" customFormat="1" ht="15" x14ac:dyDescent="0.2">
      <c r="G1541" s="48"/>
      <c r="H1541" s="137"/>
      <c r="I1541" s="138"/>
      <c r="K1541" s="48"/>
      <c r="M1541" s="48"/>
    </row>
    <row r="1542" spans="7:13" s="23" customFormat="1" ht="15" x14ac:dyDescent="0.2">
      <c r="G1542" s="48"/>
      <c r="H1542" s="137"/>
      <c r="I1542" s="138"/>
      <c r="K1542" s="48"/>
      <c r="M1542" s="48"/>
    </row>
    <row r="1543" spans="7:13" s="23" customFormat="1" ht="15" x14ac:dyDescent="0.2">
      <c r="G1543" s="48"/>
      <c r="H1543" s="137"/>
      <c r="I1543" s="138"/>
      <c r="K1543" s="48"/>
      <c r="M1543" s="48"/>
    </row>
    <row r="1544" spans="7:13" s="23" customFormat="1" ht="15" x14ac:dyDescent="0.2">
      <c r="G1544" s="48"/>
      <c r="H1544" s="137"/>
      <c r="I1544" s="138"/>
      <c r="K1544" s="48"/>
      <c r="M1544" s="48"/>
    </row>
    <row r="1545" spans="7:13" s="23" customFormat="1" ht="15" x14ac:dyDescent="0.2">
      <c r="G1545" s="48"/>
      <c r="H1545" s="137"/>
      <c r="I1545" s="138"/>
      <c r="K1545" s="48"/>
      <c r="M1545" s="48"/>
    </row>
    <row r="1546" spans="7:13" s="23" customFormat="1" ht="15" x14ac:dyDescent="0.2">
      <c r="G1546" s="48"/>
      <c r="H1546" s="137"/>
      <c r="I1546" s="138"/>
      <c r="K1546" s="48"/>
      <c r="M1546" s="48"/>
    </row>
    <row r="1547" spans="7:13" s="23" customFormat="1" ht="15" x14ac:dyDescent="0.2">
      <c r="G1547" s="48"/>
      <c r="H1547" s="137"/>
      <c r="I1547" s="138"/>
      <c r="K1547" s="48"/>
      <c r="M1547" s="48"/>
    </row>
    <row r="1548" spans="7:13" s="23" customFormat="1" ht="15" x14ac:dyDescent="0.2">
      <c r="G1548" s="48"/>
      <c r="H1548" s="137"/>
      <c r="I1548" s="138"/>
      <c r="K1548" s="48"/>
      <c r="M1548" s="48"/>
    </row>
    <row r="1549" spans="7:13" s="23" customFormat="1" ht="15" x14ac:dyDescent="0.2">
      <c r="G1549" s="48"/>
      <c r="H1549" s="137"/>
      <c r="I1549" s="138"/>
      <c r="K1549" s="48"/>
      <c r="M1549" s="48"/>
    </row>
    <row r="1550" spans="7:13" s="23" customFormat="1" ht="15" x14ac:dyDescent="0.2">
      <c r="G1550" s="48"/>
      <c r="H1550" s="137"/>
      <c r="I1550" s="138"/>
      <c r="K1550" s="48"/>
      <c r="M1550" s="48"/>
    </row>
    <row r="1551" spans="7:13" s="23" customFormat="1" ht="15" x14ac:dyDescent="0.2">
      <c r="G1551" s="48"/>
      <c r="H1551" s="137"/>
      <c r="I1551" s="138"/>
      <c r="K1551" s="48"/>
      <c r="M1551" s="48"/>
    </row>
    <row r="1552" spans="7:13" s="23" customFormat="1" ht="15" x14ac:dyDescent="0.2">
      <c r="G1552" s="48"/>
      <c r="H1552" s="137"/>
      <c r="I1552" s="138"/>
      <c r="K1552" s="48"/>
      <c r="M1552" s="48"/>
    </row>
    <row r="1553" spans="7:13" s="23" customFormat="1" ht="15" x14ac:dyDescent="0.2">
      <c r="G1553" s="48"/>
      <c r="H1553" s="137"/>
      <c r="I1553" s="138"/>
      <c r="K1553" s="48"/>
      <c r="M1553" s="48"/>
    </row>
    <row r="1554" spans="7:13" s="23" customFormat="1" ht="15" x14ac:dyDescent="0.2">
      <c r="G1554" s="48"/>
      <c r="H1554" s="137"/>
      <c r="I1554" s="138"/>
      <c r="K1554" s="48"/>
      <c r="M1554" s="48"/>
    </row>
    <row r="1555" spans="7:13" s="23" customFormat="1" ht="15" x14ac:dyDescent="0.2">
      <c r="G1555" s="48"/>
      <c r="H1555" s="137"/>
      <c r="I1555" s="138"/>
      <c r="K1555" s="48"/>
      <c r="M1555" s="48"/>
    </row>
    <row r="1556" spans="7:13" s="23" customFormat="1" ht="15" x14ac:dyDescent="0.2">
      <c r="G1556" s="48"/>
      <c r="H1556" s="137"/>
      <c r="I1556" s="138"/>
      <c r="K1556" s="48"/>
      <c r="M1556" s="48"/>
    </row>
    <row r="1557" spans="7:13" s="23" customFormat="1" ht="15" x14ac:dyDescent="0.2">
      <c r="G1557" s="48"/>
      <c r="H1557" s="137"/>
      <c r="I1557" s="138"/>
      <c r="K1557" s="48"/>
      <c r="M1557" s="48"/>
    </row>
    <row r="1558" spans="7:13" s="23" customFormat="1" ht="15" x14ac:dyDescent="0.2">
      <c r="G1558" s="48"/>
      <c r="H1558" s="137"/>
      <c r="I1558" s="138"/>
      <c r="K1558" s="48"/>
      <c r="M1558" s="48"/>
    </row>
    <row r="1559" spans="7:13" s="23" customFormat="1" ht="15" x14ac:dyDescent="0.2">
      <c r="G1559" s="48"/>
      <c r="H1559" s="137"/>
      <c r="I1559" s="138"/>
      <c r="K1559" s="48"/>
      <c r="M1559" s="48"/>
    </row>
    <row r="1560" spans="7:13" s="23" customFormat="1" ht="15" x14ac:dyDescent="0.2">
      <c r="G1560" s="48"/>
      <c r="H1560" s="137"/>
      <c r="I1560" s="138"/>
      <c r="K1560" s="48"/>
      <c r="M1560" s="48"/>
    </row>
    <row r="1561" spans="7:13" s="23" customFormat="1" ht="15" x14ac:dyDescent="0.2">
      <c r="G1561" s="48"/>
      <c r="H1561" s="137"/>
      <c r="I1561" s="138"/>
      <c r="K1561" s="48"/>
      <c r="M1561" s="48"/>
    </row>
    <row r="1562" spans="7:13" s="23" customFormat="1" ht="15" x14ac:dyDescent="0.2">
      <c r="G1562" s="48"/>
      <c r="H1562" s="137"/>
      <c r="I1562" s="138"/>
      <c r="K1562" s="48"/>
      <c r="M1562" s="48"/>
    </row>
    <row r="1563" spans="7:13" s="23" customFormat="1" ht="15" x14ac:dyDescent="0.2">
      <c r="G1563" s="48"/>
      <c r="H1563" s="137"/>
      <c r="I1563" s="138"/>
      <c r="K1563" s="48"/>
      <c r="M1563" s="48"/>
    </row>
    <row r="1564" spans="7:13" s="23" customFormat="1" ht="15" x14ac:dyDescent="0.2">
      <c r="G1564" s="48"/>
      <c r="H1564" s="137"/>
      <c r="I1564" s="138"/>
      <c r="K1564" s="48"/>
      <c r="M1564" s="48"/>
    </row>
    <row r="1565" spans="7:13" s="23" customFormat="1" ht="15" x14ac:dyDescent="0.2">
      <c r="G1565" s="48"/>
      <c r="H1565" s="137"/>
      <c r="I1565" s="138"/>
      <c r="K1565" s="48"/>
      <c r="M1565" s="48"/>
    </row>
    <row r="1566" spans="7:13" s="23" customFormat="1" ht="15" x14ac:dyDescent="0.2">
      <c r="G1566" s="48"/>
      <c r="H1566" s="137"/>
      <c r="I1566" s="138"/>
      <c r="K1566" s="48"/>
      <c r="M1566" s="48"/>
    </row>
    <row r="1567" spans="7:13" s="23" customFormat="1" ht="15" x14ac:dyDescent="0.2">
      <c r="G1567" s="48"/>
      <c r="H1567" s="137"/>
      <c r="I1567" s="138"/>
      <c r="K1567" s="48"/>
      <c r="M1567" s="48"/>
    </row>
    <row r="1568" spans="7:13" s="23" customFormat="1" ht="15" x14ac:dyDescent="0.2">
      <c r="G1568" s="48"/>
      <c r="H1568" s="137"/>
      <c r="I1568" s="138"/>
      <c r="K1568" s="48"/>
      <c r="M1568" s="48"/>
    </row>
    <row r="1569" spans="7:13" s="23" customFormat="1" ht="15" x14ac:dyDescent="0.2">
      <c r="G1569" s="48"/>
      <c r="H1569" s="137"/>
      <c r="I1569" s="138"/>
      <c r="K1569" s="48"/>
      <c r="M1569" s="48"/>
    </row>
    <row r="1570" spans="7:13" s="23" customFormat="1" ht="15" x14ac:dyDescent="0.2">
      <c r="G1570" s="48"/>
      <c r="H1570" s="137"/>
      <c r="I1570" s="138"/>
      <c r="K1570" s="48"/>
      <c r="M1570" s="48"/>
    </row>
    <row r="1571" spans="7:13" s="23" customFormat="1" ht="15" x14ac:dyDescent="0.2">
      <c r="G1571" s="48"/>
      <c r="H1571" s="137"/>
      <c r="I1571" s="138"/>
      <c r="K1571" s="48"/>
      <c r="M1571" s="48"/>
    </row>
    <row r="1572" spans="7:13" s="23" customFormat="1" ht="15" x14ac:dyDescent="0.2">
      <c r="G1572" s="48"/>
      <c r="H1572" s="137"/>
      <c r="I1572" s="138"/>
      <c r="K1572" s="48"/>
      <c r="M1572" s="48"/>
    </row>
    <row r="1573" spans="7:13" s="23" customFormat="1" ht="15" x14ac:dyDescent="0.2">
      <c r="G1573" s="48"/>
      <c r="H1573" s="137"/>
      <c r="I1573" s="138"/>
      <c r="K1573" s="48"/>
      <c r="M1573" s="48"/>
    </row>
    <row r="1574" spans="7:13" s="23" customFormat="1" ht="15" x14ac:dyDescent="0.2">
      <c r="G1574" s="48"/>
      <c r="H1574" s="137"/>
      <c r="I1574" s="138"/>
      <c r="K1574" s="48"/>
      <c r="M1574" s="48"/>
    </row>
    <row r="1575" spans="7:13" s="23" customFormat="1" ht="15" x14ac:dyDescent="0.2">
      <c r="G1575" s="48"/>
      <c r="H1575" s="137"/>
      <c r="I1575" s="138"/>
      <c r="K1575" s="48"/>
      <c r="M1575" s="48"/>
    </row>
    <row r="1576" spans="7:13" s="23" customFormat="1" ht="15" x14ac:dyDescent="0.2">
      <c r="G1576" s="48"/>
      <c r="H1576" s="137"/>
      <c r="I1576" s="138"/>
      <c r="K1576" s="48"/>
      <c r="M1576" s="48"/>
    </row>
    <row r="1577" spans="7:13" s="23" customFormat="1" ht="15" x14ac:dyDescent="0.2">
      <c r="G1577" s="48"/>
      <c r="H1577" s="137"/>
      <c r="I1577" s="138"/>
      <c r="K1577" s="48"/>
      <c r="M1577" s="48"/>
    </row>
    <row r="1578" spans="7:13" s="23" customFormat="1" ht="15" x14ac:dyDescent="0.2">
      <c r="G1578" s="48"/>
      <c r="H1578" s="137"/>
      <c r="I1578" s="138"/>
      <c r="K1578" s="48"/>
      <c r="M1578" s="48"/>
    </row>
    <row r="1579" spans="7:13" s="23" customFormat="1" ht="15" x14ac:dyDescent="0.2">
      <c r="G1579" s="48"/>
      <c r="H1579" s="137"/>
      <c r="I1579" s="138"/>
      <c r="K1579" s="48"/>
      <c r="M1579" s="48"/>
    </row>
    <row r="1580" spans="7:13" s="23" customFormat="1" ht="15" x14ac:dyDescent="0.2">
      <c r="G1580" s="48"/>
      <c r="H1580" s="137"/>
      <c r="I1580" s="138"/>
      <c r="K1580" s="48"/>
      <c r="M1580" s="48"/>
    </row>
    <row r="1581" spans="7:13" s="23" customFormat="1" ht="15" x14ac:dyDescent="0.2">
      <c r="G1581" s="48"/>
      <c r="H1581" s="137"/>
      <c r="I1581" s="138"/>
      <c r="K1581" s="48"/>
      <c r="M1581" s="48"/>
    </row>
    <row r="1582" spans="7:13" s="23" customFormat="1" ht="15" x14ac:dyDescent="0.2">
      <c r="G1582" s="48"/>
      <c r="H1582" s="137"/>
      <c r="I1582" s="138"/>
      <c r="K1582" s="48"/>
      <c r="M1582" s="48"/>
    </row>
    <row r="1583" spans="7:13" s="23" customFormat="1" ht="15" x14ac:dyDescent="0.2">
      <c r="G1583" s="48"/>
      <c r="H1583" s="137"/>
      <c r="I1583" s="138"/>
      <c r="K1583" s="48"/>
      <c r="M1583" s="48"/>
    </row>
    <row r="1584" spans="7:13" s="23" customFormat="1" ht="15" x14ac:dyDescent="0.2">
      <c r="G1584" s="48"/>
      <c r="H1584" s="137"/>
      <c r="I1584" s="138"/>
      <c r="K1584" s="48"/>
      <c r="M1584" s="48"/>
    </row>
    <row r="1585" spans="7:13" s="23" customFormat="1" ht="15" x14ac:dyDescent="0.2">
      <c r="G1585" s="48"/>
      <c r="H1585" s="137"/>
      <c r="I1585" s="138"/>
      <c r="K1585" s="48"/>
      <c r="M1585" s="48"/>
    </row>
    <row r="1586" spans="7:13" s="23" customFormat="1" ht="15" x14ac:dyDescent="0.2">
      <c r="G1586" s="48"/>
      <c r="H1586" s="137"/>
      <c r="I1586" s="138"/>
      <c r="K1586" s="48"/>
      <c r="M1586" s="48"/>
    </row>
    <row r="1587" spans="7:13" s="23" customFormat="1" ht="15" x14ac:dyDescent="0.2">
      <c r="G1587" s="48"/>
      <c r="H1587" s="137"/>
      <c r="I1587" s="138"/>
      <c r="K1587" s="48"/>
      <c r="M1587" s="48"/>
    </row>
    <row r="1588" spans="7:13" s="23" customFormat="1" ht="15" x14ac:dyDescent="0.2">
      <c r="G1588" s="48"/>
      <c r="H1588" s="137"/>
      <c r="I1588" s="138"/>
      <c r="K1588" s="48"/>
      <c r="M1588" s="48"/>
    </row>
    <row r="1589" spans="7:13" s="23" customFormat="1" ht="15" x14ac:dyDescent="0.2">
      <c r="G1589" s="48"/>
      <c r="H1589" s="137"/>
      <c r="I1589" s="138"/>
      <c r="K1589" s="48"/>
      <c r="M1589" s="48"/>
    </row>
    <row r="1590" spans="7:13" s="23" customFormat="1" ht="15" x14ac:dyDescent="0.2">
      <c r="G1590" s="48"/>
      <c r="H1590" s="137"/>
      <c r="I1590" s="138"/>
      <c r="K1590" s="48"/>
      <c r="M1590" s="48"/>
    </row>
    <row r="1591" spans="7:13" s="23" customFormat="1" ht="15" x14ac:dyDescent="0.2">
      <c r="G1591" s="48"/>
      <c r="H1591" s="137"/>
      <c r="I1591" s="138"/>
      <c r="K1591" s="48"/>
      <c r="M1591" s="48"/>
    </row>
    <row r="1592" spans="7:13" s="23" customFormat="1" ht="15" x14ac:dyDescent="0.2">
      <c r="G1592" s="48"/>
      <c r="H1592" s="137"/>
      <c r="I1592" s="138"/>
      <c r="K1592" s="48"/>
      <c r="M1592" s="48"/>
    </row>
    <row r="1593" spans="7:13" s="23" customFormat="1" ht="15" x14ac:dyDescent="0.2">
      <c r="G1593" s="48"/>
      <c r="H1593" s="137"/>
      <c r="I1593" s="138"/>
      <c r="K1593" s="48"/>
      <c r="M1593" s="48"/>
    </row>
    <row r="1594" spans="7:13" s="23" customFormat="1" ht="15" x14ac:dyDescent="0.2">
      <c r="G1594" s="48"/>
      <c r="H1594" s="137"/>
      <c r="I1594" s="138"/>
      <c r="K1594" s="48"/>
      <c r="M1594" s="48"/>
    </row>
    <row r="1595" spans="7:13" s="23" customFormat="1" ht="15" x14ac:dyDescent="0.2">
      <c r="G1595" s="48"/>
      <c r="H1595" s="137"/>
      <c r="I1595" s="138"/>
      <c r="K1595" s="48"/>
      <c r="M1595" s="48"/>
    </row>
    <row r="1596" spans="7:13" s="23" customFormat="1" ht="15" x14ac:dyDescent="0.2">
      <c r="G1596" s="48"/>
      <c r="H1596" s="137"/>
      <c r="I1596" s="138"/>
      <c r="K1596" s="48"/>
      <c r="M1596" s="48"/>
    </row>
    <row r="1597" spans="7:13" s="23" customFormat="1" ht="15" x14ac:dyDescent="0.2">
      <c r="G1597" s="48"/>
      <c r="H1597" s="137"/>
      <c r="I1597" s="138"/>
      <c r="K1597" s="48"/>
      <c r="M1597" s="48"/>
    </row>
    <row r="1598" spans="7:13" s="23" customFormat="1" ht="15" x14ac:dyDescent="0.2">
      <c r="G1598" s="48"/>
      <c r="H1598" s="137"/>
      <c r="I1598" s="138"/>
      <c r="K1598" s="48"/>
      <c r="M1598" s="48"/>
    </row>
    <row r="1599" spans="7:13" s="23" customFormat="1" ht="15" x14ac:dyDescent="0.2">
      <c r="G1599" s="48"/>
      <c r="H1599" s="137"/>
      <c r="I1599" s="138"/>
      <c r="K1599" s="48"/>
      <c r="M1599" s="48"/>
    </row>
    <row r="1600" spans="7:13" s="23" customFormat="1" ht="15" x14ac:dyDescent="0.2">
      <c r="G1600" s="48"/>
      <c r="H1600" s="137"/>
      <c r="I1600" s="138"/>
      <c r="K1600" s="48"/>
      <c r="M1600" s="48"/>
    </row>
    <row r="1601" spans="7:13" s="23" customFormat="1" ht="15" x14ac:dyDescent="0.2">
      <c r="G1601" s="48"/>
      <c r="H1601" s="137"/>
      <c r="I1601" s="138"/>
      <c r="K1601" s="48"/>
      <c r="M1601" s="48"/>
    </row>
    <row r="1602" spans="7:13" s="23" customFormat="1" ht="15" x14ac:dyDescent="0.2">
      <c r="G1602" s="48"/>
      <c r="H1602" s="137"/>
      <c r="I1602" s="138"/>
      <c r="K1602" s="48"/>
      <c r="M1602" s="48"/>
    </row>
    <row r="1603" spans="7:13" s="23" customFormat="1" ht="15" x14ac:dyDescent="0.2">
      <c r="G1603" s="48"/>
      <c r="H1603" s="137"/>
      <c r="I1603" s="138"/>
      <c r="K1603" s="48"/>
      <c r="M1603" s="48"/>
    </row>
    <row r="1604" spans="7:13" s="23" customFormat="1" ht="15" x14ac:dyDescent="0.2">
      <c r="G1604" s="48"/>
      <c r="H1604" s="137"/>
      <c r="I1604" s="138"/>
      <c r="K1604" s="48"/>
      <c r="M1604" s="48"/>
    </row>
    <row r="1605" spans="7:13" s="23" customFormat="1" ht="15" x14ac:dyDescent="0.2">
      <c r="G1605" s="48"/>
      <c r="H1605" s="137"/>
      <c r="I1605" s="138"/>
      <c r="K1605" s="48"/>
      <c r="M1605" s="48"/>
    </row>
    <row r="1606" spans="7:13" s="23" customFormat="1" ht="15" x14ac:dyDescent="0.2">
      <c r="G1606" s="48"/>
      <c r="H1606" s="137"/>
      <c r="I1606" s="138"/>
      <c r="K1606" s="48"/>
      <c r="M1606" s="48"/>
    </row>
    <row r="1607" spans="7:13" s="23" customFormat="1" ht="15" x14ac:dyDescent="0.2">
      <c r="G1607" s="48"/>
      <c r="H1607" s="137"/>
      <c r="I1607" s="138"/>
      <c r="K1607" s="48"/>
      <c r="M1607" s="48"/>
    </row>
    <row r="1608" spans="7:13" s="23" customFormat="1" ht="15" x14ac:dyDescent="0.2">
      <c r="G1608" s="48"/>
      <c r="H1608" s="137"/>
      <c r="I1608" s="138"/>
      <c r="K1608" s="48"/>
      <c r="M1608" s="48"/>
    </row>
    <row r="1609" spans="7:13" s="23" customFormat="1" ht="15" x14ac:dyDescent="0.2">
      <c r="G1609" s="48"/>
      <c r="H1609" s="137"/>
      <c r="I1609" s="138"/>
      <c r="K1609" s="48"/>
      <c r="M1609" s="48"/>
    </row>
    <row r="1610" spans="7:13" s="23" customFormat="1" ht="15" x14ac:dyDescent="0.2">
      <c r="G1610" s="48"/>
      <c r="H1610" s="137"/>
      <c r="I1610" s="138"/>
      <c r="K1610" s="48"/>
      <c r="M1610" s="48"/>
    </row>
    <row r="1611" spans="7:13" s="23" customFormat="1" ht="15" x14ac:dyDescent="0.2">
      <c r="G1611" s="48"/>
      <c r="H1611" s="137"/>
      <c r="I1611" s="138"/>
      <c r="K1611" s="48"/>
      <c r="M1611" s="48"/>
    </row>
    <row r="1612" spans="7:13" s="23" customFormat="1" ht="15" x14ac:dyDescent="0.2">
      <c r="G1612" s="48"/>
      <c r="H1612" s="137"/>
      <c r="I1612" s="138"/>
      <c r="K1612" s="48"/>
      <c r="M1612" s="48"/>
    </row>
    <row r="1613" spans="7:13" s="23" customFormat="1" ht="15" x14ac:dyDescent="0.2">
      <c r="G1613" s="48"/>
      <c r="H1613" s="137"/>
      <c r="I1613" s="138"/>
      <c r="K1613" s="48"/>
      <c r="M1613" s="48"/>
    </row>
    <row r="1614" spans="7:13" s="23" customFormat="1" ht="15" x14ac:dyDescent="0.2">
      <c r="G1614" s="48"/>
      <c r="H1614" s="137"/>
      <c r="I1614" s="138"/>
      <c r="K1614" s="48"/>
      <c r="M1614" s="48"/>
    </row>
    <row r="1615" spans="7:13" s="23" customFormat="1" ht="15" x14ac:dyDescent="0.2">
      <c r="G1615" s="48"/>
      <c r="H1615" s="137"/>
      <c r="I1615" s="138"/>
      <c r="K1615" s="48"/>
      <c r="M1615" s="48"/>
    </row>
    <row r="1616" spans="7:13" s="23" customFormat="1" ht="15" x14ac:dyDescent="0.2">
      <c r="G1616" s="48"/>
      <c r="H1616" s="137"/>
      <c r="I1616" s="138"/>
      <c r="K1616" s="48"/>
      <c r="M1616" s="48"/>
    </row>
    <row r="1617" spans="7:13" s="23" customFormat="1" ht="15" x14ac:dyDescent="0.2">
      <c r="G1617" s="48"/>
      <c r="H1617" s="137"/>
      <c r="I1617" s="138"/>
      <c r="K1617" s="48"/>
      <c r="M1617" s="48"/>
    </row>
    <row r="1618" spans="7:13" s="23" customFormat="1" ht="15" x14ac:dyDescent="0.2">
      <c r="G1618" s="48"/>
      <c r="H1618" s="137"/>
      <c r="I1618" s="138"/>
      <c r="K1618" s="48"/>
      <c r="M1618" s="48"/>
    </row>
    <row r="1619" spans="7:13" s="23" customFormat="1" ht="15" x14ac:dyDescent="0.2">
      <c r="G1619" s="48"/>
      <c r="H1619" s="137"/>
      <c r="I1619" s="138"/>
      <c r="K1619" s="48"/>
      <c r="M1619" s="48"/>
    </row>
    <row r="1620" spans="7:13" s="23" customFormat="1" ht="15" x14ac:dyDescent="0.2">
      <c r="G1620" s="48"/>
      <c r="H1620" s="137"/>
      <c r="I1620" s="138"/>
      <c r="K1620" s="48"/>
      <c r="M1620" s="48"/>
    </row>
    <row r="1621" spans="7:13" s="23" customFormat="1" ht="15" x14ac:dyDescent="0.2">
      <c r="G1621" s="48"/>
      <c r="H1621" s="137"/>
      <c r="I1621" s="138"/>
      <c r="K1621" s="48"/>
      <c r="M1621" s="48"/>
    </row>
    <row r="1622" spans="7:13" s="23" customFormat="1" ht="15" x14ac:dyDescent="0.2">
      <c r="G1622" s="48"/>
      <c r="H1622" s="137"/>
      <c r="I1622" s="138"/>
      <c r="K1622" s="48"/>
      <c r="M1622" s="48"/>
    </row>
    <row r="1623" spans="7:13" s="23" customFormat="1" ht="15" x14ac:dyDescent="0.2">
      <c r="G1623" s="48"/>
      <c r="H1623" s="137"/>
      <c r="I1623" s="138"/>
      <c r="K1623" s="48"/>
      <c r="M1623" s="48"/>
    </row>
    <row r="1624" spans="7:13" s="23" customFormat="1" ht="15" x14ac:dyDescent="0.2">
      <c r="G1624" s="48"/>
      <c r="H1624" s="137"/>
      <c r="I1624" s="138"/>
      <c r="K1624" s="48"/>
      <c r="M1624" s="48"/>
    </row>
    <row r="1625" spans="7:13" s="23" customFormat="1" ht="15" x14ac:dyDescent="0.2">
      <c r="G1625" s="48"/>
      <c r="H1625" s="137"/>
      <c r="I1625" s="138"/>
      <c r="K1625" s="48"/>
      <c r="M1625" s="48"/>
    </row>
    <row r="1626" spans="7:13" s="23" customFormat="1" ht="15" x14ac:dyDescent="0.2">
      <c r="G1626" s="48"/>
      <c r="H1626" s="137"/>
      <c r="I1626" s="138"/>
      <c r="K1626" s="48"/>
      <c r="M1626" s="48"/>
    </row>
    <row r="1627" spans="7:13" s="23" customFormat="1" ht="15" x14ac:dyDescent="0.2">
      <c r="G1627" s="48"/>
      <c r="H1627" s="137"/>
      <c r="I1627" s="138"/>
      <c r="K1627" s="48"/>
      <c r="M1627" s="48"/>
    </row>
    <row r="1628" spans="7:13" s="23" customFormat="1" ht="15" x14ac:dyDescent="0.2">
      <c r="G1628" s="48"/>
      <c r="H1628" s="137"/>
      <c r="I1628" s="138"/>
      <c r="K1628" s="48"/>
      <c r="M1628" s="48"/>
    </row>
    <row r="1629" spans="7:13" s="23" customFormat="1" ht="15" x14ac:dyDescent="0.2">
      <c r="G1629" s="48"/>
      <c r="H1629" s="137"/>
      <c r="I1629" s="138"/>
      <c r="K1629" s="48"/>
      <c r="M1629" s="48"/>
    </row>
    <row r="1630" spans="7:13" s="23" customFormat="1" ht="15" x14ac:dyDescent="0.2">
      <c r="G1630" s="48"/>
      <c r="H1630" s="137"/>
      <c r="I1630" s="138"/>
      <c r="K1630" s="48"/>
      <c r="M1630" s="48"/>
    </row>
    <row r="1631" spans="7:13" s="23" customFormat="1" ht="15" x14ac:dyDescent="0.2">
      <c r="G1631" s="48"/>
      <c r="H1631" s="137"/>
      <c r="I1631" s="138"/>
      <c r="K1631" s="48"/>
      <c r="M1631" s="48"/>
    </row>
    <row r="1632" spans="7:13" s="23" customFormat="1" ht="15" x14ac:dyDescent="0.2">
      <c r="G1632" s="48"/>
      <c r="H1632" s="137"/>
      <c r="I1632" s="138"/>
      <c r="K1632" s="48"/>
      <c r="M1632" s="48"/>
    </row>
    <row r="1633" spans="7:13" s="23" customFormat="1" ht="15" x14ac:dyDescent="0.2">
      <c r="G1633" s="48"/>
      <c r="H1633" s="137"/>
      <c r="I1633" s="138"/>
      <c r="K1633" s="48"/>
      <c r="M1633" s="48"/>
    </row>
    <row r="1634" spans="7:13" s="23" customFormat="1" ht="15" x14ac:dyDescent="0.2">
      <c r="G1634" s="48"/>
      <c r="H1634" s="137"/>
      <c r="I1634" s="138"/>
      <c r="K1634" s="48"/>
      <c r="M1634" s="48"/>
    </row>
    <row r="1635" spans="7:13" s="23" customFormat="1" ht="15" x14ac:dyDescent="0.2">
      <c r="G1635" s="48"/>
      <c r="H1635" s="137"/>
      <c r="I1635" s="138"/>
      <c r="K1635" s="48"/>
      <c r="M1635" s="48"/>
    </row>
    <row r="1636" spans="7:13" s="23" customFormat="1" ht="15" x14ac:dyDescent="0.2">
      <c r="G1636" s="48"/>
      <c r="H1636" s="137"/>
      <c r="I1636" s="138"/>
      <c r="K1636" s="48"/>
      <c r="M1636" s="48"/>
    </row>
    <row r="1637" spans="7:13" s="23" customFormat="1" ht="15" x14ac:dyDescent="0.2">
      <c r="G1637" s="48"/>
      <c r="H1637" s="137"/>
      <c r="I1637" s="138"/>
      <c r="K1637" s="48"/>
      <c r="M1637" s="48"/>
    </row>
    <row r="1638" spans="7:13" s="23" customFormat="1" ht="15" x14ac:dyDescent="0.2">
      <c r="G1638" s="48"/>
      <c r="H1638" s="137"/>
      <c r="I1638" s="138"/>
      <c r="K1638" s="48"/>
      <c r="M1638" s="48"/>
    </row>
    <row r="1639" spans="7:13" s="23" customFormat="1" ht="15" x14ac:dyDescent="0.2">
      <c r="G1639" s="48"/>
      <c r="H1639" s="137"/>
      <c r="I1639" s="138"/>
      <c r="K1639" s="48"/>
      <c r="M1639" s="48"/>
    </row>
    <row r="1640" spans="7:13" s="23" customFormat="1" ht="15" x14ac:dyDescent="0.2">
      <c r="G1640" s="48"/>
      <c r="H1640" s="137"/>
      <c r="I1640" s="138"/>
      <c r="K1640" s="48"/>
      <c r="M1640" s="48"/>
    </row>
    <row r="1641" spans="7:13" s="23" customFormat="1" ht="15" x14ac:dyDescent="0.2">
      <c r="G1641" s="48"/>
      <c r="H1641" s="137"/>
      <c r="I1641" s="138"/>
      <c r="K1641" s="48"/>
      <c r="M1641" s="48"/>
    </row>
    <row r="1642" spans="7:13" s="23" customFormat="1" ht="15" x14ac:dyDescent="0.2">
      <c r="G1642" s="48"/>
      <c r="H1642" s="137"/>
      <c r="I1642" s="138"/>
      <c r="K1642" s="48"/>
      <c r="M1642" s="48"/>
    </row>
    <row r="1643" spans="7:13" s="23" customFormat="1" ht="15" x14ac:dyDescent="0.2">
      <c r="G1643" s="48"/>
      <c r="H1643" s="137"/>
      <c r="I1643" s="138"/>
      <c r="K1643" s="48"/>
      <c r="M1643" s="48"/>
    </row>
    <row r="1644" spans="7:13" s="23" customFormat="1" ht="15" x14ac:dyDescent="0.2">
      <c r="G1644" s="48"/>
      <c r="H1644" s="137"/>
      <c r="I1644" s="138"/>
      <c r="K1644" s="48"/>
      <c r="M1644" s="48"/>
    </row>
    <row r="1645" spans="7:13" s="23" customFormat="1" ht="15" x14ac:dyDescent="0.2">
      <c r="G1645" s="48"/>
      <c r="H1645" s="137"/>
      <c r="I1645" s="138"/>
      <c r="K1645" s="48"/>
      <c r="M1645" s="48"/>
    </row>
    <row r="1646" spans="7:13" s="23" customFormat="1" ht="15" x14ac:dyDescent="0.2">
      <c r="G1646" s="48"/>
      <c r="H1646" s="137"/>
      <c r="I1646" s="138"/>
      <c r="K1646" s="48"/>
      <c r="M1646" s="48"/>
    </row>
    <row r="1647" spans="7:13" s="23" customFormat="1" ht="15" x14ac:dyDescent="0.2">
      <c r="G1647" s="48"/>
      <c r="H1647" s="137"/>
      <c r="I1647" s="138"/>
      <c r="K1647" s="48"/>
      <c r="M1647" s="48"/>
    </row>
    <row r="1648" spans="7:13" s="23" customFormat="1" ht="15" x14ac:dyDescent="0.2">
      <c r="G1648" s="48"/>
      <c r="H1648" s="137"/>
      <c r="I1648" s="138"/>
      <c r="K1648" s="48"/>
      <c r="M1648" s="48"/>
    </row>
    <row r="1649" spans="7:13" s="23" customFormat="1" ht="15" x14ac:dyDescent="0.2">
      <c r="G1649" s="48"/>
      <c r="H1649" s="137"/>
      <c r="I1649" s="138"/>
      <c r="K1649" s="48"/>
      <c r="M1649" s="48"/>
    </row>
    <row r="1650" spans="7:13" s="23" customFormat="1" ht="15" x14ac:dyDescent="0.2">
      <c r="G1650" s="48"/>
      <c r="H1650" s="137"/>
      <c r="I1650" s="138"/>
      <c r="K1650" s="48"/>
      <c r="M1650" s="48"/>
    </row>
    <row r="1651" spans="7:13" s="23" customFormat="1" ht="15" x14ac:dyDescent="0.2">
      <c r="G1651" s="48"/>
      <c r="H1651" s="137"/>
      <c r="I1651" s="138"/>
      <c r="K1651" s="48"/>
      <c r="M1651" s="48"/>
    </row>
    <row r="1652" spans="7:13" s="23" customFormat="1" ht="15" x14ac:dyDescent="0.2">
      <c r="G1652" s="48"/>
      <c r="H1652" s="137"/>
      <c r="I1652" s="138"/>
      <c r="K1652" s="48"/>
      <c r="M1652" s="48"/>
    </row>
    <row r="1653" spans="7:13" s="23" customFormat="1" ht="15" x14ac:dyDescent="0.2">
      <c r="G1653" s="48"/>
      <c r="H1653" s="137"/>
      <c r="I1653" s="138"/>
      <c r="K1653" s="48"/>
      <c r="M1653" s="48"/>
    </row>
    <row r="1654" spans="7:13" s="23" customFormat="1" ht="15" x14ac:dyDescent="0.2">
      <c r="G1654" s="48"/>
      <c r="H1654" s="137"/>
      <c r="I1654" s="138"/>
      <c r="K1654" s="48"/>
      <c r="M1654" s="48"/>
    </row>
    <row r="1655" spans="7:13" s="23" customFormat="1" ht="15" x14ac:dyDescent="0.2">
      <c r="G1655" s="48"/>
      <c r="H1655" s="137"/>
      <c r="I1655" s="138"/>
      <c r="K1655" s="48"/>
      <c r="M1655" s="48"/>
    </row>
    <row r="1656" spans="7:13" s="23" customFormat="1" ht="15" x14ac:dyDescent="0.2">
      <c r="G1656" s="48"/>
      <c r="H1656" s="137"/>
      <c r="I1656" s="138"/>
      <c r="K1656" s="48"/>
      <c r="M1656" s="48"/>
    </row>
    <row r="1657" spans="7:13" s="23" customFormat="1" ht="15" x14ac:dyDescent="0.2">
      <c r="G1657" s="48"/>
      <c r="H1657" s="137"/>
      <c r="I1657" s="138"/>
      <c r="K1657" s="48"/>
      <c r="M1657" s="48"/>
    </row>
    <row r="1658" spans="7:13" s="23" customFormat="1" ht="15" x14ac:dyDescent="0.2">
      <c r="G1658" s="48"/>
      <c r="H1658" s="137"/>
      <c r="I1658" s="138"/>
      <c r="K1658" s="48"/>
      <c r="M1658" s="48"/>
    </row>
    <row r="1659" spans="7:13" s="23" customFormat="1" ht="15" x14ac:dyDescent="0.2">
      <c r="G1659" s="48"/>
      <c r="H1659" s="137"/>
      <c r="I1659" s="138"/>
      <c r="K1659" s="48"/>
      <c r="M1659" s="48"/>
    </row>
    <row r="1660" spans="7:13" s="23" customFormat="1" ht="15" x14ac:dyDescent="0.2">
      <c r="G1660" s="48"/>
      <c r="H1660" s="137"/>
      <c r="I1660" s="138"/>
      <c r="K1660" s="48"/>
      <c r="M1660" s="48"/>
    </row>
    <row r="1661" spans="7:13" s="23" customFormat="1" ht="15" x14ac:dyDescent="0.2">
      <c r="G1661" s="48"/>
      <c r="H1661" s="137"/>
      <c r="I1661" s="138"/>
      <c r="K1661" s="48"/>
      <c r="M1661" s="48"/>
    </row>
    <row r="1662" spans="7:13" s="23" customFormat="1" ht="15" x14ac:dyDescent="0.2">
      <c r="G1662" s="48"/>
      <c r="H1662" s="137"/>
      <c r="I1662" s="138"/>
      <c r="K1662" s="48"/>
      <c r="M1662" s="48"/>
    </row>
    <row r="1663" spans="7:13" s="23" customFormat="1" ht="15" x14ac:dyDescent="0.2">
      <c r="G1663" s="48"/>
      <c r="H1663" s="137"/>
      <c r="I1663" s="138"/>
      <c r="K1663" s="48"/>
      <c r="M1663" s="48"/>
    </row>
    <row r="1664" spans="7:13" s="23" customFormat="1" ht="15" x14ac:dyDescent="0.2">
      <c r="G1664" s="48"/>
      <c r="H1664" s="137"/>
      <c r="I1664" s="138"/>
      <c r="K1664" s="48"/>
      <c r="M1664" s="48"/>
    </row>
    <row r="1665" spans="7:13" s="23" customFormat="1" ht="15" x14ac:dyDescent="0.2">
      <c r="G1665" s="48"/>
      <c r="H1665" s="137"/>
      <c r="I1665" s="138"/>
      <c r="K1665" s="48"/>
      <c r="M1665" s="48"/>
    </row>
    <row r="1666" spans="7:13" s="23" customFormat="1" ht="15" x14ac:dyDescent="0.2">
      <c r="G1666" s="48"/>
      <c r="H1666" s="137"/>
      <c r="I1666" s="138"/>
      <c r="K1666" s="48"/>
      <c r="M1666" s="48"/>
    </row>
    <row r="1667" spans="7:13" s="23" customFormat="1" ht="15" x14ac:dyDescent="0.2">
      <c r="G1667" s="48"/>
      <c r="H1667" s="137"/>
      <c r="I1667" s="138"/>
      <c r="K1667" s="48"/>
      <c r="M1667" s="48"/>
    </row>
    <row r="1668" spans="7:13" s="23" customFormat="1" ht="15" x14ac:dyDescent="0.2">
      <c r="G1668" s="48"/>
      <c r="H1668" s="137"/>
      <c r="I1668" s="138"/>
      <c r="K1668" s="48"/>
      <c r="M1668" s="48"/>
    </row>
    <row r="1669" spans="7:13" s="23" customFormat="1" ht="15" x14ac:dyDescent="0.2">
      <c r="G1669" s="48"/>
      <c r="H1669" s="137"/>
      <c r="I1669" s="138"/>
      <c r="K1669" s="48"/>
      <c r="M1669" s="48"/>
    </row>
    <row r="1670" spans="7:13" s="23" customFormat="1" ht="15" x14ac:dyDescent="0.2">
      <c r="G1670" s="48"/>
      <c r="H1670" s="137"/>
      <c r="I1670" s="138"/>
      <c r="K1670" s="48"/>
      <c r="M1670" s="48"/>
    </row>
    <row r="1671" spans="7:13" s="23" customFormat="1" ht="15" x14ac:dyDescent="0.2">
      <c r="G1671" s="48"/>
      <c r="H1671" s="137"/>
      <c r="I1671" s="138"/>
      <c r="K1671" s="48"/>
      <c r="M1671" s="48"/>
    </row>
    <row r="1672" spans="7:13" s="23" customFormat="1" ht="15" x14ac:dyDescent="0.2">
      <c r="G1672" s="48"/>
      <c r="H1672" s="137"/>
      <c r="I1672" s="138"/>
      <c r="K1672" s="48"/>
      <c r="M1672" s="48"/>
    </row>
    <row r="1673" spans="7:13" s="23" customFormat="1" ht="15" x14ac:dyDescent="0.2">
      <c r="G1673" s="48"/>
      <c r="H1673" s="137"/>
      <c r="I1673" s="138"/>
      <c r="K1673" s="48"/>
      <c r="M1673" s="48"/>
    </row>
    <row r="1674" spans="7:13" s="23" customFormat="1" ht="15" x14ac:dyDescent="0.2">
      <c r="G1674" s="48"/>
      <c r="H1674" s="137"/>
      <c r="I1674" s="138"/>
      <c r="K1674" s="48"/>
      <c r="M1674" s="48"/>
    </row>
    <row r="1675" spans="7:13" s="23" customFormat="1" ht="15" x14ac:dyDescent="0.2">
      <c r="G1675" s="48"/>
      <c r="H1675" s="137"/>
      <c r="I1675" s="138"/>
      <c r="K1675" s="48"/>
      <c r="M1675" s="48"/>
    </row>
    <row r="1676" spans="7:13" s="23" customFormat="1" ht="15" x14ac:dyDescent="0.2">
      <c r="G1676" s="48"/>
      <c r="H1676" s="137"/>
      <c r="I1676" s="138"/>
      <c r="K1676" s="48"/>
      <c r="M1676" s="48"/>
    </row>
    <row r="1677" spans="7:13" s="23" customFormat="1" ht="15" x14ac:dyDescent="0.2">
      <c r="G1677" s="48"/>
      <c r="H1677" s="137"/>
      <c r="I1677" s="138"/>
      <c r="K1677" s="48"/>
      <c r="M1677" s="48"/>
    </row>
    <row r="1678" spans="7:13" s="23" customFormat="1" ht="15" x14ac:dyDescent="0.2">
      <c r="G1678" s="48"/>
      <c r="H1678" s="137"/>
      <c r="I1678" s="138"/>
      <c r="K1678" s="48"/>
      <c r="M1678" s="48"/>
    </row>
    <row r="1679" spans="7:13" s="23" customFormat="1" ht="15" x14ac:dyDescent="0.2">
      <c r="G1679" s="48"/>
      <c r="H1679" s="137"/>
      <c r="I1679" s="138"/>
      <c r="K1679" s="48"/>
      <c r="M1679" s="48"/>
    </row>
    <row r="1680" spans="7:13" s="23" customFormat="1" ht="15" x14ac:dyDescent="0.2">
      <c r="G1680" s="48"/>
      <c r="H1680" s="137"/>
      <c r="I1680" s="138"/>
      <c r="K1680" s="48"/>
      <c r="M1680" s="48"/>
    </row>
    <row r="1681" spans="7:13" s="23" customFormat="1" ht="15" x14ac:dyDescent="0.2">
      <c r="G1681" s="48"/>
      <c r="H1681" s="137"/>
      <c r="I1681" s="138"/>
      <c r="K1681" s="48"/>
      <c r="M1681" s="48"/>
    </row>
    <row r="1682" spans="7:13" s="23" customFormat="1" ht="15" x14ac:dyDescent="0.2">
      <c r="G1682" s="48"/>
      <c r="H1682" s="137"/>
      <c r="I1682" s="138"/>
      <c r="K1682" s="48"/>
      <c r="M1682" s="48"/>
    </row>
    <row r="1683" spans="7:13" s="23" customFormat="1" ht="15" x14ac:dyDescent="0.2">
      <c r="G1683" s="48"/>
      <c r="H1683" s="137"/>
      <c r="I1683" s="138"/>
      <c r="K1683" s="48"/>
      <c r="M1683" s="48"/>
    </row>
    <row r="1684" spans="7:13" s="23" customFormat="1" ht="15" x14ac:dyDescent="0.2">
      <c r="G1684" s="48"/>
      <c r="H1684" s="137"/>
      <c r="I1684" s="138"/>
      <c r="K1684" s="48"/>
      <c r="M1684" s="48"/>
    </row>
    <row r="1685" spans="7:13" s="23" customFormat="1" ht="15" x14ac:dyDescent="0.2">
      <c r="G1685" s="48"/>
      <c r="H1685" s="137"/>
      <c r="I1685" s="138"/>
      <c r="K1685" s="48"/>
      <c r="M1685" s="48"/>
    </row>
    <row r="1686" spans="7:13" s="23" customFormat="1" ht="15" x14ac:dyDescent="0.2">
      <c r="G1686" s="48"/>
      <c r="H1686" s="137"/>
      <c r="I1686" s="138"/>
      <c r="K1686" s="48"/>
      <c r="M1686" s="48"/>
    </row>
    <row r="1687" spans="7:13" s="23" customFormat="1" ht="15" x14ac:dyDescent="0.2">
      <c r="G1687" s="48"/>
      <c r="H1687" s="137"/>
      <c r="I1687" s="138"/>
      <c r="K1687" s="48"/>
      <c r="M1687" s="48"/>
    </row>
    <row r="1688" spans="7:13" s="23" customFormat="1" ht="15" x14ac:dyDescent="0.2">
      <c r="G1688" s="48"/>
      <c r="H1688" s="137"/>
      <c r="I1688" s="138"/>
      <c r="K1688" s="48"/>
      <c r="M1688" s="48"/>
    </row>
    <row r="1689" spans="7:13" s="23" customFormat="1" ht="15" x14ac:dyDescent="0.2">
      <c r="G1689" s="48"/>
      <c r="H1689" s="137"/>
      <c r="I1689" s="138"/>
      <c r="K1689" s="48"/>
      <c r="M1689" s="48"/>
    </row>
    <row r="1690" spans="7:13" s="23" customFormat="1" ht="15" x14ac:dyDescent="0.2">
      <c r="G1690" s="48"/>
      <c r="H1690" s="137"/>
      <c r="I1690" s="138"/>
      <c r="K1690" s="48"/>
      <c r="M1690" s="48"/>
    </row>
    <row r="1691" spans="7:13" s="23" customFormat="1" ht="15" x14ac:dyDescent="0.2">
      <c r="G1691" s="48"/>
      <c r="H1691" s="137"/>
      <c r="I1691" s="138"/>
      <c r="K1691" s="48"/>
      <c r="M1691" s="48"/>
    </row>
    <row r="1692" spans="7:13" s="23" customFormat="1" ht="15" x14ac:dyDescent="0.2">
      <c r="G1692" s="48"/>
      <c r="H1692" s="137"/>
      <c r="I1692" s="138"/>
      <c r="K1692" s="48"/>
      <c r="M1692" s="48"/>
    </row>
    <row r="1693" spans="7:13" s="23" customFormat="1" ht="15" x14ac:dyDescent="0.2">
      <c r="G1693" s="48"/>
      <c r="H1693" s="137"/>
      <c r="I1693" s="138"/>
      <c r="K1693" s="48"/>
      <c r="M1693" s="48"/>
    </row>
    <row r="1694" spans="7:13" s="23" customFormat="1" ht="15" x14ac:dyDescent="0.2">
      <c r="G1694" s="48"/>
      <c r="H1694" s="137"/>
      <c r="I1694" s="138"/>
      <c r="K1694" s="48"/>
      <c r="M1694" s="48"/>
    </row>
    <row r="1695" spans="7:13" s="23" customFormat="1" ht="15" x14ac:dyDescent="0.2">
      <c r="G1695" s="48"/>
      <c r="H1695" s="137"/>
      <c r="I1695" s="138"/>
      <c r="K1695" s="48"/>
      <c r="M1695" s="48"/>
    </row>
    <row r="1696" spans="7:13" s="23" customFormat="1" ht="15" x14ac:dyDescent="0.2">
      <c r="G1696" s="48"/>
      <c r="H1696" s="137"/>
      <c r="I1696" s="138"/>
      <c r="K1696" s="48"/>
      <c r="M1696" s="48"/>
    </row>
    <row r="1697" spans="7:13" s="23" customFormat="1" ht="15" x14ac:dyDescent="0.2">
      <c r="G1697" s="48"/>
      <c r="H1697" s="137"/>
      <c r="I1697" s="138"/>
      <c r="K1697" s="48"/>
      <c r="M1697" s="48"/>
    </row>
    <row r="1698" spans="7:13" s="23" customFormat="1" ht="15" x14ac:dyDescent="0.2">
      <c r="G1698" s="48"/>
      <c r="H1698" s="137"/>
      <c r="I1698" s="138"/>
      <c r="K1698" s="48"/>
      <c r="M1698" s="48"/>
    </row>
    <row r="1699" spans="7:13" s="23" customFormat="1" ht="15" x14ac:dyDescent="0.2">
      <c r="G1699" s="48"/>
      <c r="H1699" s="137"/>
      <c r="I1699" s="138"/>
      <c r="K1699" s="48"/>
      <c r="M1699" s="48"/>
    </row>
    <row r="1700" spans="7:13" s="23" customFormat="1" ht="15" x14ac:dyDescent="0.2">
      <c r="G1700" s="48"/>
      <c r="H1700" s="137"/>
      <c r="I1700" s="138"/>
      <c r="K1700" s="48"/>
      <c r="M1700" s="48"/>
    </row>
    <row r="1701" spans="7:13" s="23" customFormat="1" ht="15" x14ac:dyDescent="0.2">
      <c r="G1701" s="48"/>
      <c r="H1701" s="137"/>
      <c r="I1701" s="138"/>
      <c r="K1701" s="48"/>
      <c r="M1701" s="48"/>
    </row>
    <row r="1702" spans="7:13" s="23" customFormat="1" ht="15" x14ac:dyDescent="0.2">
      <c r="G1702" s="48"/>
      <c r="H1702" s="137"/>
      <c r="I1702" s="138"/>
      <c r="K1702" s="48"/>
      <c r="M1702" s="48"/>
    </row>
    <row r="1703" spans="7:13" s="23" customFormat="1" ht="15" x14ac:dyDescent="0.2">
      <c r="G1703" s="48"/>
      <c r="H1703" s="137"/>
      <c r="I1703" s="138"/>
      <c r="K1703" s="48"/>
      <c r="M1703" s="48"/>
    </row>
    <row r="1704" spans="7:13" s="23" customFormat="1" ht="15" x14ac:dyDescent="0.2">
      <c r="G1704" s="48"/>
      <c r="H1704" s="137"/>
      <c r="I1704" s="138"/>
      <c r="K1704" s="48"/>
      <c r="M1704" s="48"/>
    </row>
    <row r="1705" spans="7:13" s="23" customFormat="1" ht="15" x14ac:dyDescent="0.2">
      <c r="G1705" s="48"/>
      <c r="H1705" s="137"/>
      <c r="I1705" s="138"/>
      <c r="K1705" s="48"/>
      <c r="M1705" s="48"/>
    </row>
    <row r="1706" spans="7:13" s="23" customFormat="1" ht="15" x14ac:dyDescent="0.2">
      <c r="G1706" s="48"/>
      <c r="H1706" s="137"/>
      <c r="I1706" s="138"/>
      <c r="K1706" s="48"/>
      <c r="M1706" s="48"/>
    </row>
    <row r="1707" spans="7:13" s="23" customFormat="1" ht="15" x14ac:dyDescent="0.2">
      <c r="G1707" s="48"/>
      <c r="H1707" s="137"/>
      <c r="I1707" s="138"/>
      <c r="K1707" s="48"/>
      <c r="M1707" s="48"/>
    </row>
    <row r="1708" spans="7:13" s="23" customFormat="1" ht="15" x14ac:dyDescent="0.2">
      <c r="G1708" s="48"/>
      <c r="H1708" s="137"/>
      <c r="I1708" s="138"/>
      <c r="K1708" s="48"/>
      <c r="M1708" s="48"/>
    </row>
    <row r="1709" spans="7:13" s="23" customFormat="1" ht="15" x14ac:dyDescent="0.2">
      <c r="G1709" s="48"/>
      <c r="H1709" s="137"/>
      <c r="I1709" s="138"/>
      <c r="K1709" s="48"/>
      <c r="M1709" s="48"/>
    </row>
    <row r="1710" spans="7:13" s="23" customFormat="1" ht="15" x14ac:dyDescent="0.2">
      <c r="G1710" s="48"/>
      <c r="H1710" s="137"/>
      <c r="I1710" s="138"/>
      <c r="K1710" s="48"/>
      <c r="M1710" s="48"/>
    </row>
    <row r="1711" spans="7:13" s="23" customFormat="1" ht="15" x14ac:dyDescent="0.2">
      <c r="G1711" s="48"/>
      <c r="H1711" s="137"/>
      <c r="I1711" s="138"/>
      <c r="K1711" s="48"/>
      <c r="M1711" s="48"/>
    </row>
    <row r="1712" spans="7:13" s="23" customFormat="1" ht="15" x14ac:dyDescent="0.2">
      <c r="G1712" s="48"/>
      <c r="H1712" s="137"/>
      <c r="I1712" s="138"/>
      <c r="K1712" s="48"/>
      <c r="M1712" s="48"/>
    </row>
    <row r="1713" spans="7:13" s="23" customFormat="1" ht="15" x14ac:dyDescent="0.2">
      <c r="G1713" s="48"/>
      <c r="H1713" s="137"/>
      <c r="I1713" s="138"/>
      <c r="K1713" s="48"/>
      <c r="M1713" s="48"/>
    </row>
    <row r="1714" spans="7:13" s="23" customFormat="1" ht="15" x14ac:dyDescent="0.2">
      <c r="G1714" s="48"/>
      <c r="H1714" s="137"/>
      <c r="I1714" s="138"/>
      <c r="K1714" s="48"/>
      <c r="M1714" s="48"/>
    </row>
    <row r="1715" spans="7:13" s="23" customFormat="1" ht="15" x14ac:dyDescent="0.2">
      <c r="G1715" s="48"/>
      <c r="H1715" s="137"/>
      <c r="I1715" s="138"/>
      <c r="K1715" s="48"/>
      <c r="M1715" s="48"/>
    </row>
    <row r="1716" spans="7:13" s="23" customFormat="1" ht="15" x14ac:dyDescent="0.2">
      <c r="G1716" s="48"/>
      <c r="H1716" s="137"/>
      <c r="I1716" s="138"/>
      <c r="K1716" s="48"/>
      <c r="M1716" s="48"/>
    </row>
    <row r="1717" spans="7:13" s="23" customFormat="1" ht="15" x14ac:dyDescent="0.2">
      <c r="G1717" s="48"/>
      <c r="H1717" s="137"/>
      <c r="I1717" s="138"/>
      <c r="K1717" s="48"/>
      <c r="M1717" s="48"/>
    </row>
    <row r="1718" spans="7:13" s="23" customFormat="1" ht="15" x14ac:dyDescent="0.2">
      <c r="G1718" s="48"/>
      <c r="H1718" s="137"/>
      <c r="I1718" s="138"/>
      <c r="K1718" s="48"/>
      <c r="M1718" s="48"/>
    </row>
    <row r="1719" spans="7:13" s="23" customFormat="1" ht="15" x14ac:dyDescent="0.2">
      <c r="G1719" s="48"/>
      <c r="H1719" s="137"/>
      <c r="I1719" s="138"/>
      <c r="K1719" s="48"/>
      <c r="M1719" s="48"/>
    </row>
    <row r="1720" spans="7:13" s="23" customFormat="1" ht="15" x14ac:dyDescent="0.2">
      <c r="G1720" s="48"/>
      <c r="H1720" s="137"/>
      <c r="I1720" s="138"/>
      <c r="K1720" s="48"/>
      <c r="M1720" s="48"/>
    </row>
    <row r="1721" spans="7:13" s="23" customFormat="1" ht="15" x14ac:dyDescent="0.2">
      <c r="G1721" s="48"/>
      <c r="H1721" s="137"/>
      <c r="I1721" s="138"/>
      <c r="K1721" s="48"/>
      <c r="M1721" s="48"/>
    </row>
    <row r="1722" spans="7:13" s="23" customFormat="1" ht="15" x14ac:dyDescent="0.2">
      <c r="G1722" s="48"/>
      <c r="H1722" s="137"/>
      <c r="I1722" s="138"/>
      <c r="K1722" s="48"/>
      <c r="M1722" s="48"/>
    </row>
    <row r="1723" spans="7:13" s="23" customFormat="1" ht="15" x14ac:dyDescent="0.2">
      <c r="G1723" s="48"/>
      <c r="H1723" s="137"/>
      <c r="I1723" s="138"/>
      <c r="K1723" s="48"/>
      <c r="M1723" s="48"/>
    </row>
    <row r="1724" spans="7:13" s="23" customFormat="1" ht="15" x14ac:dyDescent="0.2">
      <c r="G1724" s="48"/>
      <c r="H1724" s="137"/>
      <c r="I1724" s="138"/>
      <c r="K1724" s="48"/>
      <c r="M1724" s="48"/>
    </row>
    <row r="1725" spans="7:13" s="23" customFormat="1" ht="15" x14ac:dyDescent="0.2">
      <c r="G1725" s="48"/>
      <c r="H1725" s="137"/>
      <c r="I1725" s="138"/>
      <c r="K1725" s="48"/>
      <c r="M1725" s="48"/>
    </row>
    <row r="1726" spans="7:13" s="23" customFormat="1" ht="15" x14ac:dyDescent="0.2">
      <c r="G1726" s="48"/>
      <c r="H1726" s="137"/>
      <c r="I1726" s="138"/>
      <c r="K1726" s="48"/>
      <c r="M1726" s="48"/>
    </row>
    <row r="1727" spans="7:13" s="23" customFormat="1" ht="15" x14ac:dyDescent="0.2">
      <c r="G1727" s="48"/>
      <c r="H1727" s="137"/>
      <c r="I1727" s="138"/>
      <c r="K1727" s="48"/>
      <c r="M1727" s="48"/>
    </row>
    <row r="1728" spans="7:13" s="23" customFormat="1" ht="15" x14ac:dyDescent="0.2">
      <c r="G1728" s="48"/>
      <c r="H1728" s="137"/>
      <c r="I1728" s="138"/>
      <c r="K1728" s="48"/>
      <c r="M1728" s="48"/>
    </row>
    <row r="1729" spans="7:13" s="23" customFormat="1" ht="15" x14ac:dyDescent="0.2">
      <c r="G1729" s="48"/>
      <c r="H1729" s="137"/>
      <c r="I1729" s="138"/>
      <c r="K1729" s="48"/>
      <c r="M1729" s="48"/>
    </row>
    <row r="1730" spans="7:13" s="23" customFormat="1" ht="15" x14ac:dyDescent="0.2">
      <c r="G1730" s="48"/>
      <c r="H1730" s="137"/>
      <c r="I1730" s="138"/>
      <c r="K1730" s="48"/>
      <c r="M1730" s="48"/>
    </row>
    <row r="1731" spans="7:13" s="23" customFormat="1" ht="15" x14ac:dyDescent="0.2">
      <c r="G1731" s="48"/>
      <c r="H1731" s="137"/>
      <c r="I1731" s="138"/>
      <c r="K1731" s="48"/>
      <c r="M1731" s="48"/>
    </row>
    <row r="1732" spans="7:13" s="23" customFormat="1" ht="15" x14ac:dyDescent="0.2">
      <c r="G1732" s="48"/>
      <c r="H1732" s="137"/>
      <c r="I1732" s="138"/>
      <c r="K1732" s="48"/>
      <c r="M1732" s="48"/>
    </row>
    <row r="1733" spans="7:13" s="23" customFormat="1" ht="15" x14ac:dyDescent="0.2">
      <c r="G1733" s="48"/>
      <c r="H1733" s="137"/>
      <c r="I1733" s="138"/>
      <c r="K1733" s="48"/>
      <c r="M1733" s="48"/>
    </row>
    <row r="1734" spans="7:13" s="23" customFormat="1" ht="15" x14ac:dyDescent="0.2">
      <c r="G1734" s="48"/>
      <c r="H1734" s="137"/>
      <c r="I1734" s="138"/>
      <c r="K1734" s="48"/>
      <c r="M1734" s="48"/>
    </row>
    <row r="1735" spans="7:13" s="23" customFormat="1" ht="15" x14ac:dyDescent="0.2">
      <c r="G1735" s="48"/>
      <c r="H1735" s="137"/>
      <c r="I1735" s="138"/>
      <c r="K1735" s="48"/>
      <c r="M1735" s="48"/>
    </row>
    <row r="1736" spans="7:13" s="23" customFormat="1" ht="15" x14ac:dyDescent="0.2">
      <c r="G1736" s="48"/>
      <c r="H1736" s="137"/>
      <c r="I1736" s="138"/>
      <c r="K1736" s="48"/>
      <c r="M1736" s="48"/>
    </row>
    <row r="1737" spans="7:13" s="23" customFormat="1" ht="15" x14ac:dyDescent="0.2">
      <c r="G1737" s="48"/>
      <c r="H1737" s="137"/>
      <c r="I1737" s="138"/>
      <c r="K1737" s="48"/>
      <c r="M1737" s="48"/>
    </row>
    <row r="1738" spans="7:13" s="23" customFormat="1" ht="15" x14ac:dyDescent="0.2">
      <c r="G1738" s="48"/>
      <c r="H1738" s="137"/>
      <c r="I1738" s="138"/>
      <c r="K1738" s="48"/>
      <c r="M1738" s="48"/>
    </row>
    <row r="1739" spans="7:13" s="23" customFormat="1" ht="15" x14ac:dyDescent="0.2">
      <c r="G1739" s="48"/>
      <c r="H1739" s="137"/>
      <c r="I1739" s="138"/>
      <c r="K1739" s="48"/>
      <c r="M1739" s="48"/>
    </row>
    <row r="1740" spans="7:13" s="23" customFormat="1" ht="15" x14ac:dyDescent="0.2">
      <c r="G1740" s="48"/>
      <c r="H1740" s="137"/>
      <c r="I1740" s="138"/>
      <c r="K1740" s="48"/>
      <c r="M1740" s="48"/>
    </row>
    <row r="1741" spans="7:13" s="23" customFormat="1" ht="15" x14ac:dyDescent="0.2">
      <c r="G1741" s="48"/>
      <c r="H1741" s="137"/>
      <c r="I1741" s="138"/>
      <c r="K1741" s="48"/>
      <c r="M1741" s="48"/>
    </row>
    <row r="1742" spans="7:13" s="23" customFormat="1" ht="15" x14ac:dyDescent="0.2">
      <c r="G1742" s="48"/>
      <c r="H1742" s="137"/>
      <c r="I1742" s="138"/>
      <c r="K1742" s="48"/>
      <c r="M1742" s="48"/>
    </row>
    <row r="1743" spans="7:13" s="23" customFormat="1" ht="15" x14ac:dyDescent="0.2">
      <c r="G1743" s="48"/>
      <c r="H1743" s="137"/>
      <c r="I1743" s="138"/>
      <c r="K1743" s="48"/>
      <c r="M1743" s="48"/>
    </row>
    <row r="1744" spans="7:13" s="23" customFormat="1" ht="15" x14ac:dyDescent="0.2">
      <c r="G1744" s="48"/>
      <c r="H1744" s="137"/>
      <c r="I1744" s="138"/>
      <c r="K1744" s="48"/>
      <c r="M1744" s="48"/>
    </row>
    <row r="1745" spans="7:13" s="23" customFormat="1" ht="15" x14ac:dyDescent="0.2">
      <c r="G1745" s="48"/>
      <c r="H1745" s="137"/>
      <c r="I1745" s="138"/>
      <c r="K1745" s="48"/>
      <c r="M1745" s="48"/>
    </row>
    <row r="1746" spans="7:13" s="23" customFormat="1" ht="15" x14ac:dyDescent="0.2">
      <c r="G1746" s="48"/>
      <c r="H1746" s="137"/>
      <c r="I1746" s="138"/>
      <c r="K1746" s="48"/>
      <c r="M1746" s="48"/>
    </row>
    <row r="1747" spans="7:13" s="23" customFormat="1" ht="15" x14ac:dyDescent="0.2">
      <c r="G1747" s="48"/>
      <c r="H1747" s="137"/>
      <c r="I1747" s="138"/>
      <c r="K1747" s="48"/>
      <c r="M1747" s="48"/>
    </row>
    <row r="1748" spans="7:13" s="23" customFormat="1" ht="15" x14ac:dyDescent="0.2">
      <c r="G1748" s="48"/>
      <c r="H1748" s="137"/>
      <c r="I1748" s="138"/>
      <c r="K1748" s="48"/>
      <c r="M1748" s="48"/>
    </row>
    <row r="1749" spans="7:13" s="23" customFormat="1" ht="15" x14ac:dyDescent="0.2">
      <c r="G1749" s="48"/>
      <c r="H1749" s="137"/>
      <c r="I1749" s="138"/>
      <c r="K1749" s="48"/>
      <c r="M1749" s="48"/>
    </row>
    <row r="1750" spans="7:13" s="23" customFormat="1" ht="15" x14ac:dyDescent="0.2">
      <c r="G1750" s="48"/>
      <c r="H1750" s="137"/>
      <c r="I1750" s="138"/>
      <c r="K1750" s="48"/>
      <c r="M1750" s="48"/>
    </row>
    <row r="1751" spans="7:13" s="23" customFormat="1" ht="15" x14ac:dyDescent="0.2">
      <c r="G1751" s="48"/>
      <c r="H1751" s="137"/>
      <c r="I1751" s="138"/>
      <c r="K1751" s="48"/>
      <c r="M1751" s="48"/>
    </row>
    <row r="1752" spans="7:13" s="23" customFormat="1" ht="15" x14ac:dyDescent="0.2">
      <c r="G1752" s="48"/>
      <c r="H1752" s="137"/>
      <c r="I1752" s="138"/>
      <c r="K1752" s="48"/>
      <c r="M1752" s="48"/>
    </row>
    <row r="1753" spans="7:13" s="23" customFormat="1" ht="15" x14ac:dyDescent="0.2">
      <c r="G1753" s="48"/>
      <c r="H1753" s="137"/>
      <c r="I1753" s="138"/>
      <c r="K1753" s="48"/>
      <c r="M1753" s="48"/>
    </row>
    <row r="1754" spans="7:13" s="23" customFormat="1" ht="15" x14ac:dyDescent="0.2">
      <c r="G1754" s="48"/>
      <c r="H1754" s="137"/>
      <c r="I1754" s="138"/>
      <c r="K1754" s="48"/>
      <c r="M1754" s="48"/>
    </row>
    <row r="1755" spans="7:13" s="23" customFormat="1" ht="15" x14ac:dyDescent="0.2">
      <c r="G1755" s="48"/>
      <c r="H1755" s="137"/>
      <c r="I1755" s="138"/>
      <c r="K1755" s="48"/>
      <c r="M1755" s="48"/>
    </row>
    <row r="1756" spans="7:13" s="23" customFormat="1" ht="15" x14ac:dyDescent="0.2">
      <c r="G1756" s="48"/>
      <c r="H1756" s="137"/>
      <c r="I1756" s="138"/>
      <c r="K1756" s="48"/>
      <c r="M1756" s="48"/>
    </row>
    <row r="1757" spans="7:13" s="23" customFormat="1" ht="15" x14ac:dyDescent="0.2">
      <c r="G1757" s="48"/>
      <c r="H1757" s="137"/>
      <c r="I1757" s="138"/>
      <c r="K1757" s="48"/>
      <c r="M1757" s="48"/>
    </row>
    <row r="1758" spans="7:13" s="23" customFormat="1" ht="15" x14ac:dyDescent="0.2">
      <c r="G1758" s="48"/>
      <c r="H1758" s="137"/>
      <c r="I1758" s="138"/>
      <c r="K1758" s="48"/>
      <c r="M1758" s="48"/>
    </row>
    <row r="1759" spans="7:13" s="23" customFormat="1" ht="15" x14ac:dyDescent="0.2">
      <c r="G1759" s="48"/>
      <c r="H1759" s="137"/>
      <c r="I1759" s="138"/>
      <c r="K1759" s="48"/>
      <c r="M1759" s="48"/>
    </row>
    <row r="1760" spans="7:13" s="23" customFormat="1" ht="15" x14ac:dyDescent="0.2">
      <c r="G1760" s="48"/>
      <c r="H1760" s="137"/>
      <c r="I1760" s="138"/>
      <c r="K1760" s="48"/>
      <c r="M1760" s="48"/>
    </row>
    <row r="1761" spans="7:13" s="23" customFormat="1" ht="15" x14ac:dyDescent="0.2">
      <c r="G1761" s="48"/>
      <c r="H1761" s="137"/>
      <c r="I1761" s="138"/>
      <c r="K1761" s="48"/>
      <c r="M1761" s="48"/>
    </row>
    <row r="1762" spans="7:13" s="23" customFormat="1" ht="15" x14ac:dyDescent="0.2">
      <c r="G1762" s="48"/>
      <c r="H1762" s="137"/>
      <c r="I1762" s="138"/>
      <c r="K1762" s="48"/>
      <c r="M1762" s="48"/>
    </row>
    <row r="1763" spans="7:13" s="23" customFormat="1" ht="15" x14ac:dyDescent="0.2">
      <c r="G1763" s="48"/>
      <c r="H1763" s="137"/>
      <c r="I1763" s="138"/>
      <c r="K1763" s="48"/>
      <c r="M1763" s="48"/>
    </row>
    <row r="1764" spans="7:13" s="23" customFormat="1" ht="15" x14ac:dyDescent="0.2">
      <c r="G1764" s="48"/>
      <c r="H1764" s="137"/>
      <c r="I1764" s="138"/>
      <c r="K1764" s="48"/>
      <c r="M1764" s="48"/>
    </row>
    <row r="1765" spans="7:13" s="23" customFormat="1" ht="15" x14ac:dyDescent="0.2">
      <c r="G1765" s="48"/>
      <c r="H1765" s="137"/>
      <c r="I1765" s="138"/>
      <c r="K1765" s="48"/>
      <c r="M1765" s="48"/>
    </row>
    <row r="1766" spans="7:13" s="23" customFormat="1" ht="15" x14ac:dyDescent="0.2">
      <c r="G1766" s="48"/>
      <c r="H1766" s="137"/>
      <c r="I1766" s="138"/>
      <c r="K1766" s="48"/>
      <c r="M1766" s="48"/>
    </row>
    <row r="1767" spans="7:13" s="23" customFormat="1" ht="15" x14ac:dyDescent="0.2">
      <c r="G1767" s="48"/>
      <c r="H1767" s="137"/>
      <c r="I1767" s="138"/>
      <c r="K1767" s="48"/>
      <c r="M1767" s="48"/>
    </row>
    <row r="1768" spans="7:13" s="23" customFormat="1" ht="15" x14ac:dyDescent="0.2">
      <c r="G1768" s="48"/>
      <c r="H1768" s="137"/>
      <c r="I1768" s="138"/>
      <c r="K1768" s="48"/>
      <c r="M1768" s="48"/>
    </row>
    <row r="1769" spans="7:13" s="23" customFormat="1" ht="15" x14ac:dyDescent="0.2">
      <c r="G1769" s="48"/>
      <c r="H1769" s="137"/>
      <c r="I1769" s="138"/>
      <c r="K1769" s="48"/>
      <c r="M1769" s="48"/>
    </row>
    <row r="1770" spans="7:13" s="23" customFormat="1" ht="15" x14ac:dyDescent="0.2">
      <c r="G1770" s="48"/>
      <c r="H1770" s="137"/>
      <c r="I1770" s="138"/>
      <c r="K1770" s="48"/>
      <c r="M1770" s="48"/>
    </row>
    <row r="1771" spans="7:13" s="23" customFormat="1" ht="15" x14ac:dyDescent="0.2">
      <c r="G1771" s="48"/>
      <c r="H1771" s="137"/>
      <c r="I1771" s="138"/>
      <c r="K1771" s="48"/>
      <c r="M1771" s="48"/>
    </row>
    <row r="1772" spans="7:13" s="23" customFormat="1" ht="15" x14ac:dyDescent="0.2">
      <c r="G1772" s="48"/>
      <c r="H1772" s="137"/>
      <c r="I1772" s="138"/>
      <c r="K1772" s="48"/>
      <c r="M1772" s="48"/>
    </row>
    <row r="1773" spans="7:13" s="23" customFormat="1" ht="15" x14ac:dyDescent="0.2">
      <c r="G1773" s="48"/>
      <c r="H1773" s="137"/>
      <c r="I1773" s="138"/>
      <c r="K1773" s="48"/>
      <c r="M1773" s="48"/>
    </row>
    <row r="1774" spans="7:13" s="23" customFormat="1" ht="15" x14ac:dyDescent="0.2">
      <c r="G1774" s="48"/>
      <c r="H1774" s="137"/>
      <c r="I1774" s="138"/>
      <c r="K1774" s="48"/>
      <c r="M1774" s="48"/>
    </row>
    <row r="1775" spans="7:13" s="23" customFormat="1" ht="15" x14ac:dyDescent="0.2">
      <c r="G1775" s="48"/>
      <c r="H1775" s="137"/>
      <c r="I1775" s="138"/>
      <c r="K1775" s="48"/>
      <c r="M1775" s="48"/>
    </row>
    <row r="1776" spans="7:13" s="23" customFormat="1" ht="15" x14ac:dyDescent="0.2">
      <c r="G1776" s="48"/>
      <c r="H1776" s="137"/>
      <c r="I1776" s="138"/>
      <c r="K1776" s="48"/>
      <c r="M1776" s="48"/>
    </row>
    <row r="1777" spans="7:13" s="23" customFormat="1" ht="15" x14ac:dyDescent="0.2">
      <c r="G1777" s="48"/>
      <c r="H1777" s="137"/>
      <c r="I1777" s="138"/>
      <c r="K1777" s="48"/>
      <c r="M1777" s="48"/>
    </row>
    <row r="1778" spans="7:13" s="23" customFormat="1" ht="15" x14ac:dyDescent="0.2">
      <c r="G1778" s="48"/>
      <c r="H1778" s="137"/>
      <c r="I1778" s="138"/>
      <c r="K1778" s="48"/>
      <c r="M1778" s="48"/>
    </row>
    <row r="1779" spans="7:13" s="23" customFormat="1" ht="15" x14ac:dyDescent="0.2">
      <c r="G1779" s="48"/>
      <c r="H1779" s="137"/>
      <c r="I1779" s="138"/>
      <c r="K1779" s="48"/>
      <c r="M1779" s="48"/>
    </row>
    <row r="1780" spans="7:13" s="23" customFormat="1" ht="15" x14ac:dyDescent="0.2">
      <c r="G1780" s="48"/>
      <c r="H1780" s="137"/>
      <c r="I1780" s="138"/>
      <c r="K1780" s="48"/>
      <c r="M1780" s="48"/>
    </row>
    <row r="1781" spans="7:13" s="23" customFormat="1" ht="15" x14ac:dyDescent="0.2">
      <c r="G1781" s="48"/>
      <c r="H1781" s="137"/>
      <c r="I1781" s="138"/>
      <c r="K1781" s="48"/>
      <c r="M1781" s="48"/>
    </row>
    <row r="1782" spans="7:13" s="23" customFormat="1" ht="15" x14ac:dyDescent="0.2">
      <c r="G1782" s="48"/>
      <c r="H1782" s="137"/>
      <c r="I1782" s="138"/>
      <c r="K1782" s="48"/>
      <c r="M1782" s="48"/>
    </row>
    <row r="1783" spans="7:13" s="23" customFormat="1" ht="15" x14ac:dyDescent="0.2">
      <c r="G1783" s="48"/>
      <c r="H1783" s="137"/>
      <c r="I1783" s="138"/>
      <c r="K1783" s="48"/>
      <c r="M1783" s="48"/>
    </row>
    <row r="1784" spans="7:13" s="23" customFormat="1" ht="15" x14ac:dyDescent="0.2">
      <c r="G1784" s="48"/>
      <c r="H1784" s="137"/>
      <c r="I1784" s="138"/>
      <c r="K1784" s="48"/>
      <c r="M1784" s="48"/>
    </row>
    <row r="1785" spans="7:13" s="23" customFormat="1" ht="15" x14ac:dyDescent="0.2">
      <c r="G1785" s="48"/>
      <c r="H1785" s="137"/>
      <c r="I1785" s="138"/>
      <c r="K1785" s="48"/>
      <c r="M1785" s="48"/>
    </row>
    <row r="1786" spans="7:13" s="23" customFormat="1" ht="15" x14ac:dyDescent="0.2">
      <c r="G1786" s="48"/>
      <c r="H1786" s="137"/>
      <c r="I1786" s="138"/>
      <c r="K1786" s="48"/>
      <c r="M1786" s="48"/>
    </row>
    <row r="1787" spans="7:13" s="23" customFormat="1" ht="15" x14ac:dyDescent="0.2">
      <c r="G1787" s="48"/>
      <c r="H1787" s="137"/>
      <c r="I1787" s="138"/>
      <c r="K1787" s="48"/>
      <c r="M1787" s="48"/>
    </row>
    <row r="1788" spans="7:13" s="23" customFormat="1" ht="15" x14ac:dyDescent="0.2">
      <c r="G1788" s="48"/>
      <c r="H1788" s="137"/>
      <c r="I1788" s="138"/>
      <c r="K1788" s="48"/>
      <c r="M1788" s="48"/>
    </row>
    <row r="1789" spans="7:13" s="23" customFormat="1" ht="15" x14ac:dyDescent="0.2">
      <c r="G1789" s="48"/>
      <c r="H1789" s="137"/>
      <c r="I1789" s="138"/>
      <c r="K1789" s="48"/>
      <c r="M1789" s="48"/>
    </row>
    <row r="1790" spans="7:13" s="23" customFormat="1" ht="15" x14ac:dyDescent="0.2">
      <c r="G1790" s="48"/>
      <c r="H1790" s="137"/>
      <c r="I1790" s="138"/>
      <c r="K1790" s="48"/>
      <c r="M1790" s="48"/>
    </row>
    <row r="1791" spans="7:13" s="23" customFormat="1" ht="15" x14ac:dyDescent="0.2">
      <c r="G1791" s="48"/>
      <c r="H1791" s="137"/>
      <c r="I1791" s="138"/>
      <c r="K1791" s="48"/>
      <c r="M1791" s="48"/>
    </row>
    <row r="1792" spans="7:13" s="23" customFormat="1" ht="15" x14ac:dyDescent="0.2">
      <c r="G1792" s="48"/>
      <c r="H1792" s="137"/>
      <c r="I1792" s="138"/>
      <c r="K1792" s="48"/>
      <c r="M1792" s="48"/>
    </row>
    <row r="1793" spans="7:13" s="23" customFormat="1" ht="15" x14ac:dyDescent="0.2">
      <c r="G1793" s="48"/>
      <c r="H1793" s="137"/>
      <c r="I1793" s="138"/>
      <c r="K1793" s="48"/>
      <c r="M1793" s="48"/>
    </row>
    <row r="1794" spans="7:13" s="23" customFormat="1" ht="15" x14ac:dyDescent="0.2">
      <c r="G1794" s="48"/>
      <c r="H1794" s="137"/>
      <c r="I1794" s="138"/>
      <c r="K1794" s="48"/>
      <c r="M1794" s="48"/>
    </row>
    <row r="1795" spans="7:13" s="23" customFormat="1" ht="15" x14ac:dyDescent="0.2">
      <c r="G1795" s="48"/>
      <c r="H1795" s="137"/>
      <c r="I1795" s="138"/>
      <c r="K1795" s="48"/>
      <c r="M1795" s="48"/>
    </row>
    <row r="1796" spans="7:13" s="23" customFormat="1" ht="15" x14ac:dyDescent="0.2">
      <c r="G1796" s="48"/>
      <c r="H1796" s="137"/>
      <c r="I1796" s="138"/>
      <c r="K1796" s="48"/>
      <c r="M1796" s="48"/>
    </row>
    <row r="1797" spans="7:13" s="23" customFormat="1" ht="15" x14ac:dyDescent="0.2">
      <c r="G1797" s="48"/>
      <c r="H1797" s="137"/>
      <c r="I1797" s="138"/>
      <c r="K1797" s="48"/>
      <c r="M1797" s="48"/>
    </row>
    <row r="1798" spans="7:13" s="23" customFormat="1" ht="15" x14ac:dyDescent="0.2">
      <c r="G1798" s="48"/>
      <c r="H1798" s="137"/>
      <c r="I1798" s="138"/>
      <c r="K1798" s="48"/>
      <c r="M1798" s="48"/>
    </row>
    <row r="1799" spans="7:13" s="23" customFormat="1" ht="15" x14ac:dyDescent="0.2">
      <c r="G1799" s="48"/>
      <c r="H1799" s="137"/>
      <c r="I1799" s="138"/>
      <c r="K1799" s="48"/>
      <c r="M1799" s="48"/>
    </row>
    <row r="1800" spans="7:13" s="23" customFormat="1" ht="15" x14ac:dyDescent="0.2">
      <c r="G1800" s="48"/>
      <c r="H1800" s="137"/>
      <c r="I1800" s="138"/>
      <c r="K1800" s="48"/>
      <c r="M1800" s="48"/>
    </row>
    <row r="1801" spans="7:13" s="23" customFormat="1" ht="15" x14ac:dyDescent="0.2">
      <c r="G1801" s="48"/>
      <c r="H1801" s="137"/>
      <c r="I1801" s="138"/>
      <c r="K1801" s="48"/>
      <c r="M1801" s="48"/>
    </row>
    <row r="1802" spans="7:13" s="23" customFormat="1" ht="15" x14ac:dyDescent="0.2">
      <c r="G1802" s="48"/>
      <c r="H1802" s="137"/>
      <c r="I1802" s="138"/>
      <c r="K1802" s="48"/>
      <c r="M1802" s="48"/>
    </row>
    <row r="1803" spans="7:13" s="23" customFormat="1" ht="15" x14ac:dyDescent="0.2">
      <c r="G1803" s="48"/>
      <c r="H1803" s="137"/>
      <c r="I1803" s="138"/>
      <c r="K1803" s="48"/>
      <c r="M1803" s="48"/>
    </row>
    <row r="1804" spans="7:13" s="23" customFormat="1" ht="15" x14ac:dyDescent="0.2">
      <c r="G1804" s="48"/>
      <c r="H1804" s="137"/>
      <c r="I1804" s="138"/>
      <c r="K1804" s="48"/>
      <c r="M1804" s="48"/>
    </row>
    <row r="1805" spans="7:13" s="23" customFormat="1" ht="15" x14ac:dyDescent="0.2">
      <c r="G1805" s="48"/>
      <c r="H1805" s="137"/>
      <c r="I1805" s="138"/>
      <c r="K1805" s="48"/>
      <c r="M1805" s="48"/>
    </row>
    <row r="1806" spans="7:13" s="23" customFormat="1" ht="15" x14ac:dyDescent="0.2">
      <c r="G1806" s="48"/>
      <c r="H1806" s="137"/>
      <c r="I1806" s="138"/>
      <c r="K1806" s="48"/>
      <c r="M1806" s="48"/>
    </row>
    <row r="1807" spans="7:13" s="23" customFormat="1" ht="15" x14ac:dyDescent="0.2">
      <c r="G1807" s="48"/>
      <c r="H1807" s="137"/>
      <c r="I1807" s="138"/>
      <c r="K1807" s="48"/>
      <c r="M1807" s="48"/>
    </row>
    <row r="1808" spans="7:13" s="23" customFormat="1" ht="15" x14ac:dyDescent="0.2">
      <c r="G1808" s="48"/>
      <c r="H1808" s="137"/>
      <c r="I1808" s="138"/>
      <c r="K1808" s="48"/>
      <c r="M1808" s="48"/>
    </row>
    <row r="1809" spans="7:13" s="23" customFormat="1" ht="15" x14ac:dyDescent="0.2">
      <c r="G1809" s="48"/>
      <c r="H1809" s="137"/>
      <c r="I1809" s="138"/>
      <c r="K1809" s="48"/>
      <c r="M1809" s="48"/>
    </row>
    <row r="1810" spans="7:13" s="23" customFormat="1" ht="15" x14ac:dyDescent="0.2">
      <c r="G1810" s="48"/>
      <c r="H1810" s="137"/>
      <c r="I1810" s="138"/>
      <c r="K1810" s="48"/>
      <c r="M1810" s="48"/>
    </row>
    <row r="1811" spans="7:13" s="23" customFormat="1" ht="15" x14ac:dyDescent="0.2">
      <c r="G1811" s="48"/>
      <c r="H1811" s="137"/>
      <c r="I1811" s="138"/>
      <c r="K1811" s="48"/>
      <c r="M1811" s="48"/>
    </row>
    <row r="1812" spans="7:13" s="23" customFormat="1" ht="15" x14ac:dyDescent="0.2">
      <c r="G1812" s="48"/>
      <c r="H1812" s="137"/>
      <c r="I1812" s="138"/>
      <c r="K1812" s="48"/>
      <c r="M1812" s="48"/>
    </row>
    <row r="1813" spans="7:13" s="23" customFormat="1" ht="15" x14ac:dyDescent="0.2">
      <c r="G1813" s="48"/>
      <c r="H1813" s="137"/>
      <c r="I1813" s="138"/>
      <c r="K1813" s="48"/>
      <c r="M1813" s="48"/>
    </row>
    <row r="1814" spans="7:13" s="23" customFormat="1" ht="15" x14ac:dyDescent="0.2">
      <c r="G1814" s="48"/>
      <c r="H1814" s="137"/>
      <c r="I1814" s="138"/>
      <c r="K1814" s="48"/>
      <c r="M1814" s="48"/>
    </row>
    <row r="1815" spans="7:13" s="23" customFormat="1" ht="15" x14ac:dyDescent="0.2">
      <c r="G1815" s="48"/>
      <c r="H1815" s="137"/>
      <c r="I1815" s="138"/>
      <c r="K1815" s="48"/>
      <c r="M1815" s="48"/>
    </row>
    <row r="1816" spans="7:13" s="23" customFormat="1" ht="15" x14ac:dyDescent="0.2">
      <c r="G1816" s="48"/>
      <c r="H1816" s="137"/>
      <c r="I1816" s="138"/>
      <c r="K1816" s="48"/>
      <c r="M1816" s="48"/>
    </row>
    <row r="1817" spans="7:13" s="23" customFormat="1" ht="15" x14ac:dyDescent="0.2">
      <c r="G1817" s="48"/>
      <c r="H1817" s="137"/>
      <c r="I1817" s="138"/>
      <c r="K1817" s="48"/>
      <c r="M1817" s="48"/>
    </row>
    <row r="1818" spans="7:13" s="23" customFormat="1" ht="15" x14ac:dyDescent="0.2">
      <c r="G1818" s="48"/>
      <c r="H1818" s="137"/>
      <c r="I1818" s="138"/>
      <c r="K1818" s="48"/>
      <c r="M1818" s="48"/>
    </row>
    <row r="1819" spans="7:13" s="23" customFormat="1" ht="15" x14ac:dyDescent="0.2">
      <c r="G1819" s="48"/>
      <c r="H1819" s="137"/>
      <c r="I1819" s="138"/>
      <c r="K1819" s="48"/>
      <c r="M1819" s="48"/>
    </row>
    <row r="1820" spans="7:13" s="23" customFormat="1" ht="15" x14ac:dyDescent="0.2">
      <c r="G1820" s="48"/>
      <c r="H1820" s="137"/>
      <c r="I1820" s="138"/>
      <c r="K1820" s="48"/>
      <c r="M1820" s="48"/>
    </row>
    <row r="1821" spans="7:13" s="23" customFormat="1" ht="15" x14ac:dyDescent="0.2">
      <c r="G1821" s="48"/>
      <c r="H1821" s="137"/>
      <c r="I1821" s="138"/>
      <c r="K1821" s="48"/>
      <c r="M1821" s="48"/>
    </row>
    <row r="1822" spans="7:13" s="23" customFormat="1" ht="15" x14ac:dyDescent="0.2">
      <c r="G1822" s="48"/>
      <c r="H1822" s="137"/>
      <c r="I1822" s="138"/>
      <c r="K1822" s="48"/>
      <c r="M1822" s="48"/>
    </row>
    <row r="1823" spans="7:13" s="23" customFormat="1" ht="15" x14ac:dyDescent="0.2">
      <c r="G1823" s="48"/>
      <c r="H1823" s="137"/>
      <c r="I1823" s="138"/>
      <c r="K1823" s="48"/>
      <c r="M1823" s="48"/>
    </row>
    <row r="1824" spans="7:13" s="23" customFormat="1" ht="15" x14ac:dyDescent="0.2">
      <c r="G1824" s="48"/>
      <c r="H1824" s="137"/>
      <c r="I1824" s="138"/>
      <c r="K1824" s="48"/>
      <c r="M1824" s="48"/>
    </row>
    <row r="1825" spans="7:13" s="23" customFormat="1" ht="15" x14ac:dyDescent="0.2">
      <c r="G1825" s="48"/>
      <c r="H1825" s="137"/>
      <c r="I1825" s="138"/>
      <c r="K1825" s="48"/>
      <c r="M1825" s="48"/>
    </row>
    <row r="1826" spans="7:13" s="23" customFormat="1" ht="15" x14ac:dyDescent="0.2">
      <c r="G1826" s="48"/>
      <c r="H1826" s="137"/>
      <c r="I1826" s="138"/>
      <c r="K1826" s="48"/>
      <c r="M1826" s="48"/>
    </row>
    <row r="1827" spans="7:13" s="23" customFormat="1" ht="15" x14ac:dyDescent="0.2">
      <c r="G1827" s="48"/>
      <c r="H1827" s="137"/>
      <c r="I1827" s="138"/>
      <c r="K1827" s="48"/>
      <c r="M1827" s="48"/>
    </row>
    <row r="1828" spans="7:13" s="23" customFormat="1" ht="15" x14ac:dyDescent="0.2">
      <c r="G1828" s="48"/>
      <c r="H1828" s="137"/>
      <c r="I1828" s="138"/>
      <c r="K1828" s="48"/>
      <c r="M1828" s="48"/>
    </row>
    <row r="1829" spans="7:13" s="23" customFormat="1" ht="15" x14ac:dyDescent="0.2">
      <c r="G1829" s="48"/>
      <c r="H1829" s="137"/>
      <c r="I1829" s="138"/>
      <c r="K1829" s="48"/>
      <c r="M1829" s="48"/>
    </row>
    <row r="1830" spans="7:13" s="23" customFormat="1" ht="15" x14ac:dyDescent="0.2">
      <c r="G1830" s="48"/>
      <c r="H1830" s="137"/>
      <c r="I1830" s="138"/>
      <c r="K1830" s="48"/>
      <c r="M1830" s="48"/>
    </row>
    <row r="1831" spans="7:13" s="23" customFormat="1" ht="15" x14ac:dyDescent="0.2">
      <c r="G1831" s="48"/>
      <c r="H1831" s="137"/>
      <c r="I1831" s="138"/>
      <c r="K1831" s="48"/>
      <c r="M1831" s="48"/>
    </row>
    <row r="1832" spans="7:13" s="23" customFormat="1" ht="15" x14ac:dyDescent="0.2">
      <c r="G1832" s="48"/>
      <c r="H1832" s="137"/>
      <c r="I1832" s="138"/>
      <c r="K1832" s="48"/>
      <c r="M1832" s="48"/>
    </row>
    <row r="1833" spans="7:13" s="23" customFormat="1" ht="15" x14ac:dyDescent="0.2">
      <c r="G1833" s="48"/>
      <c r="H1833" s="137"/>
      <c r="I1833" s="138"/>
      <c r="K1833" s="48"/>
      <c r="M1833" s="48"/>
    </row>
    <row r="1834" spans="7:13" s="23" customFormat="1" ht="15" x14ac:dyDescent="0.2">
      <c r="G1834" s="48"/>
      <c r="H1834" s="137"/>
      <c r="I1834" s="138"/>
      <c r="K1834" s="48"/>
      <c r="M1834" s="48"/>
    </row>
    <row r="1835" spans="7:13" s="23" customFormat="1" ht="15" x14ac:dyDescent="0.2">
      <c r="G1835" s="48"/>
      <c r="H1835" s="137"/>
      <c r="I1835" s="138"/>
      <c r="K1835" s="48"/>
      <c r="M1835" s="48"/>
    </row>
    <row r="1836" spans="7:13" s="23" customFormat="1" ht="15" x14ac:dyDescent="0.2">
      <c r="G1836" s="48"/>
      <c r="H1836" s="137"/>
      <c r="I1836" s="138"/>
      <c r="K1836" s="48"/>
      <c r="M1836" s="48"/>
    </row>
    <row r="1837" spans="7:13" s="23" customFormat="1" ht="15" x14ac:dyDescent="0.2">
      <c r="G1837" s="48"/>
      <c r="H1837" s="137"/>
      <c r="I1837" s="138"/>
      <c r="K1837" s="48"/>
      <c r="M1837" s="48"/>
    </row>
    <row r="1838" spans="7:13" s="23" customFormat="1" ht="15" x14ac:dyDescent="0.2">
      <c r="G1838" s="48"/>
      <c r="H1838" s="137"/>
      <c r="I1838" s="138"/>
      <c r="K1838" s="48"/>
      <c r="M1838" s="48"/>
    </row>
    <row r="1839" spans="7:13" s="23" customFormat="1" ht="15" x14ac:dyDescent="0.2">
      <c r="G1839" s="48"/>
      <c r="H1839" s="137"/>
      <c r="I1839" s="138"/>
      <c r="K1839" s="48"/>
      <c r="M1839" s="48"/>
    </row>
    <row r="1840" spans="7:13" s="23" customFormat="1" ht="15" x14ac:dyDescent="0.2">
      <c r="G1840" s="48"/>
      <c r="H1840" s="137"/>
      <c r="I1840" s="138"/>
      <c r="K1840" s="48"/>
      <c r="M1840" s="48"/>
    </row>
    <row r="1841" spans="7:13" s="23" customFormat="1" ht="15" x14ac:dyDescent="0.2">
      <c r="G1841" s="48"/>
      <c r="H1841" s="137"/>
      <c r="I1841" s="138"/>
      <c r="K1841" s="48"/>
      <c r="M1841" s="48"/>
    </row>
    <row r="1842" spans="7:13" s="23" customFormat="1" ht="15" x14ac:dyDescent="0.2">
      <c r="G1842" s="48"/>
      <c r="H1842" s="137"/>
      <c r="I1842" s="138"/>
      <c r="K1842" s="48"/>
      <c r="M1842" s="48"/>
    </row>
    <row r="1843" spans="7:13" s="23" customFormat="1" ht="15" x14ac:dyDescent="0.2">
      <c r="G1843" s="48"/>
      <c r="H1843" s="137"/>
      <c r="I1843" s="138"/>
      <c r="K1843" s="48"/>
      <c r="M1843" s="48"/>
    </row>
    <row r="1844" spans="7:13" s="23" customFormat="1" ht="15" x14ac:dyDescent="0.2">
      <c r="G1844" s="48"/>
      <c r="H1844" s="137"/>
      <c r="I1844" s="138"/>
      <c r="K1844" s="48"/>
      <c r="M1844" s="48"/>
    </row>
    <row r="1845" spans="7:13" s="23" customFormat="1" ht="15" x14ac:dyDescent="0.2">
      <c r="G1845" s="48"/>
      <c r="H1845" s="137"/>
      <c r="I1845" s="138"/>
      <c r="K1845" s="48"/>
      <c r="M1845" s="48"/>
    </row>
    <row r="1846" spans="7:13" s="23" customFormat="1" ht="15" x14ac:dyDescent="0.2">
      <c r="G1846" s="48"/>
      <c r="H1846" s="137"/>
      <c r="I1846" s="138"/>
      <c r="K1846" s="48"/>
      <c r="M1846" s="48"/>
    </row>
    <row r="1847" spans="7:13" s="23" customFormat="1" ht="15" x14ac:dyDescent="0.2">
      <c r="G1847" s="48"/>
      <c r="H1847" s="137"/>
      <c r="I1847" s="138"/>
      <c r="K1847" s="48"/>
      <c r="M1847" s="48"/>
    </row>
    <row r="1848" spans="7:13" s="23" customFormat="1" ht="15" x14ac:dyDescent="0.2">
      <c r="G1848" s="48"/>
      <c r="H1848" s="137"/>
      <c r="I1848" s="138"/>
      <c r="K1848" s="48"/>
      <c r="M1848" s="48"/>
    </row>
    <row r="1849" spans="7:13" s="23" customFormat="1" ht="15" x14ac:dyDescent="0.2">
      <c r="G1849" s="48"/>
      <c r="H1849" s="137"/>
      <c r="I1849" s="138"/>
      <c r="K1849" s="48"/>
      <c r="M1849" s="48"/>
    </row>
    <row r="1850" spans="7:13" s="23" customFormat="1" ht="15" x14ac:dyDescent="0.2">
      <c r="G1850" s="48"/>
      <c r="H1850" s="137"/>
      <c r="I1850" s="138"/>
      <c r="K1850" s="48"/>
      <c r="M1850" s="48"/>
    </row>
    <row r="1851" spans="7:13" s="23" customFormat="1" ht="15" x14ac:dyDescent="0.2">
      <c r="G1851" s="48"/>
      <c r="H1851" s="137"/>
      <c r="I1851" s="138"/>
      <c r="K1851" s="48"/>
      <c r="M1851" s="48"/>
    </row>
    <row r="1852" spans="7:13" s="23" customFormat="1" ht="15" x14ac:dyDescent="0.2">
      <c r="G1852" s="48"/>
      <c r="H1852" s="137"/>
      <c r="I1852" s="138"/>
      <c r="K1852" s="48"/>
      <c r="M1852" s="48"/>
    </row>
    <row r="1853" spans="7:13" s="23" customFormat="1" ht="15" x14ac:dyDescent="0.2">
      <c r="G1853" s="48"/>
      <c r="H1853" s="137"/>
      <c r="I1853" s="138"/>
      <c r="K1853" s="48"/>
      <c r="M1853" s="48"/>
    </row>
    <row r="1854" spans="7:13" s="23" customFormat="1" ht="15" x14ac:dyDescent="0.2">
      <c r="G1854" s="48"/>
      <c r="H1854" s="137"/>
      <c r="I1854" s="138"/>
      <c r="K1854" s="48"/>
      <c r="M1854" s="48"/>
    </row>
    <row r="1855" spans="7:13" s="23" customFormat="1" ht="15" x14ac:dyDescent="0.2">
      <c r="G1855" s="48"/>
      <c r="H1855" s="137"/>
      <c r="I1855" s="138"/>
      <c r="K1855" s="48"/>
      <c r="M1855" s="48"/>
    </row>
    <row r="1856" spans="7:13" s="23" customFormat="1" ht="15" x14ac:dyDescent="0.2">
      <c r="G1856" s="48"/>
      <c r="H1856" s="137"/>
      <c r="I1856" s="138"/>
      <c r="K1856" s="48"/>
      <c r="M1856" s="48"/>
    </row>
    <row r="1857" spans="7:13" s="23" customFormat="1" ht="15" x14ac:dyDescent="0.2">
      <c r="G1857" s="48"/>
      <c r="H1857" s="137"/>
      <c r="I1857" s="138"/>
      <c r="K1857" s="48"/>
      <c r="M1857" s="48"/>
    </row>
    <row r="1858" spans="7:13" s="23" customFormat="1" ht="15" x14ac:dyDescent="0.2">
      <c r="G1858" s="48"/>
      <c r="H1858" s="137"/>
      <c r="I1858" s="138"/>
      <c r="K1858" s="48"/>
      <c r="M1858" s="48"/>
    </row>
    <row r="1859" spans="7:13" s="23" customFormat="1" ht="15" x14ac:dyDescent="0.2">
      <c r="G1859" s="48"/>
      <c r="H1859" s="137"/>
      <c r="I1859" s="138"/>
      <c r="K1859" s="48"/>
      <c r="M1859" s="48"/>
    </row>
    <row r="1860" spans="7:13" s="23" customFormat="1" ht="15" x14ac:dyDescent="0.2">
      <c r="G1860" s="48"/>
      <c r="H1860" s="137"/>
      <c r="I1860" s="138"/>
      <c r="K1860" s="48"/>
      <c r="M1860" s="48"/>
    </row>
    <row r="1861" spans="7:13" s="23" customFormat="1" ht="15" x14ac:dyDescent="0.2">
      <c r="G1861" s="48"/>
      <c r="H1861" s="137"/>
      <c r="I1861" s="138"/>
      <c r="K1861" s="48"/>
      <c r="M1861" s="48"/>
    </row>
    <row r="1862" spans="7:13" s="23" customFormat="1" ht="15" x14ac:dyDescent="0.2">
      <c r="G1862" s="48"/>
      <c r="H1862" s="137"/>
      <c r="I1862" s="138"/>
      <c r="K1862" s="48"/>
      <c r="M1862" s="48"/>
    </row>
    <row r="1863" spans="7:13" s="23" customFormat="1" ht="15" x14ac:dyDescent="0.2">
      <c r="G1863" s="48"/>
      <c r="H1863" s="137"/>
      <c r="I1863" s="138"/>
      <c r="K1863" s="48"/>
      <c r="M1863" s="48"/>
    </row>
    <row r="1864" spans="7:13" s="23" customFormat="1" ht="15" x14ac:dyDescent="0.2">
      <c r="G1864" s="48"/>
      <c r="H1864" s="137"/>
      <c r="I1864" s="138"/>
      <c r="K1864" s="48"/>
      <c r="M1864" s="48"/>
    </row>
    <row r="1865" spans="7:13" s="23" customFormat="1" ht="15" x14ac:dyDescent="0.2">
      <c r="G1865" s="48"/>
      <c r="H1865" s="137"/>
      <c r="I1865" s="138"/>
      <c r="K1865" s="48"/>
      <c r="M1865" s="48"/>
    </row>
    <row r="1866" spans="7:13" s="23" customFormat="1" ht="15" x14ac:dyDescent="0.2">
      <c r="G1866" s="48"/>
      <c r="H1866" s="137"/>
      <c r="I1866" s="138"/>
      <c r="K1866" s="48"/>
      <c r="M1866" s="48"/>
    </row>
    <row r="1867" spans="7:13" s="23" customFormat="1" ht="15" x14ac:dyDescent="0.2">
      <c r="G1867" s="48"/>
      <c r="H1867" s="137"/>
      <c r="I1867" s="138"/>
      <c r="K1867" s="48"/>
      <c r="M1867" s="48"/>
    </row>
    <row r="1868" spans="7:13" s="23" customFormat="1" ht="15" x14ac:dyDescent="0.2">
      <c r="G1868" s="48"/>
      <c r="H1868" s="137"/>
      <c r="I1868" s="138"/>
      <c r="K1868" s="48"/>
      <c r="M1868" s="48"/>
    </row>
    <row r="1869" spans="7:13" s="23" customFormat="1" ht="15" x14ac:dyDescent="0.2">
      <c r="G1869" s="48"/>
      <c r="H1869" s="137"/>
      <c r="I1869" s="138"/>
      <c r="K1869" s="48"/>
      <c r="M1869" s="48"/>
    </row>
    <row r="1870" spans="7:13" s="23" customFormat="1" ht="15" x14ac:dyDescent="0.2">
      <c r="G1870" s="48"/>
      <c r="H1870" s="137"/>
      <c r="I1870" s="138"/>
      <c r="K1870" s="48"/>
      <c r="M1870" s="48"/>
    </row>
    <row r="1871" spans="7:13" s="23" customFormat="1" ht="15" x14ac:dyDescent="0.2">
      <c r="G1871" s="48"/>
      <c r="H1871" s="137"/>
      <c r="I1871" s="138"/>
      <c r="K1871" s="48"/>
      <c r="M1871" s="48"/>
    </row>
    <row r="1872" spans="7:13" s="23" customFormat="1" ht="15" x14ac:dyDescent="0.2">
      <c r="G1872" s="48"/>
      <c r="H1872" s="137"/>
      <c r="I1872" s="138"/>
      <c r="K1872" s="48"/>
      <c r="M1872" s="48"/>
    </row>
    <row r="1873" spans="7:13" s="23" customFormat="1" ht="15" x14ac:dyDescent="0.2">
      <c r="G1873" s="48"/>
      <c r="H1873" s="137"/>
      <c r="I1873" s="138"/>
      <c r="K1873" s="48"/>
      <c r="M1873" s="48"/>
    </row>
    <row r="1874" spans="7:13" s="23" customFormat="1" ht="15" x14ac:dyDescent="0.2">
      <c r="G1874" s="48"/>
      <c r="H1874" s="137"/>
      <c r="I1874" s="138"/>
      <c r="K1874" s="48"/>
      <c r="M1874" s="48"/>
    </row>
    <row r="1875" spans="7:13" s="23" customFormat="1" ht="15" x14ac:dyDescent="0.2">
      <c r="G1875" s="48"/>
      <c r="H1875" s="137"/>
      <c r="I1875" s="138"/>
      <c r="K1875" s="48"/>
      <c r="M1875" s="48"/>
    </row>
    <row r="1876" spans="7:13" s="23" customFormat="1" ht="15" x14ac:dyDescent="0.2">
      <c r="G1876" s="48"/>
      <c r="H1876" s="137"/>
      <c r="I1876" s="138"/>
      <c r="K1876" s="48"/>
      <c r="M1876" s="48"/>
    </row>
    <row r="1877" spans="7:13" s="23" customFormat="1" ht="15" x14ac:dyDescent="0.2">
      <c r="G1877" s="48"/>
      <c r="H1877" s="137"/>
      <c r="I1877" s="138"/>
      <c r="K1877" s="48"/>
      <c r="M1877" s="48"/>
    </row>
    <row r="1878" spans="7:13" s="23" customFormat="1" ht="15" x14ac:dyDescent="0.2">
      <c r="G1878" s="48"/>
      <c r="H1878" s="137"/>
      <c r="I1878" s="138"/>
      <c r="K1878" s="48"/>
      <c r="M1878" s="48"/>
    </row>
    <row r="1879" spans="7:13" s="23" customFormat="1" ht="15" x14ac:dyDescent="0.2">
      <c r="G1879" s="48"/>
      <c r="H1879" s="137"/>
      <c r="I1879" s="138"/>
      <c r="K1879" s="48"/>
      <c r="M1879" s="48"/>
    </row>
    <row r="1880" spans="7:13" s="23" customFormat="1" ht="15" x14ac:dyDescent="0.2">
      <c r="G1880" s="48"/>
      <c r="H1880" s="137"/>
      <c r="I1880" s="138"/>
      <c r="K1880" s="48"/>
      <c r="M1880" s="48"/>
    </row>
    <row r="1881" spans="7:13" s="23" customFormat="1" ht="15" x14ac:dyDescent="0.2">
      <c r="G1881" s="48"/>
      <c r="H1881" s="137"/>
      <c r="I1881" s="138"/>
      <c r="K1881" s="48"/>
      <c r="M1881" s="48"/>
    </row>
    <row r="1882" spans="7:13" s="23" customFormat="1" ht="15" x14ac:dyDescent="0.2">
      <c r="G1882" s="48"/>
      <c r="H1882" s="137"/>
      <c r="I1882" s="138"/>
      <c r="K1882" s="48"/>
      <c r="M1882" s="48"/>
    </row>
    <row r="1883" spans="7:13" s="23" customFormat="1" ht="15" x14ac:dyDescent="0.2">
      <c r="G1883" s="48"/>
      <c r="H1883" s="137"/>
      <c r="I1883" s="138"/>
      <c r="K1883" s="48"/>
      <c r="M1883" s="48"/>
    </row>
    <row r="1884" spans="7:13" s="23" customFormat="1" ht="15" x14ac:dyDescent="0.2">
      <c r="G1884" s="48"/>
      <c r="H1884" s="137"/>
      <c r="I1884" s="138"/>
      <c r="K1884" s="48"/>
      <c r="M1884" s="48"/>
    </row>
    <row r="1885" spans="7:13" s="23" customFormat="1" ht="15" x14ac:dyDescent="0.2">
      <c r="G1885" s="48"/>
      <c r="H1885" s="137"/>
      <c r="I1885" s="138"/>
      <c r="K1885" s="48"/>
      <c r="M1885" s="48"/>
    </row>
    <row r="1886" spans="7:13" s="23" customFormat="1" ht="15" x14ac:dyDescent="0.2">
      <c r="G1886" s="48"/>
      <c r="H1886" s="137"/>
      <c r="I1886" s="138"/>
      <c r="K1886" s="48"/>
      <c r="M1886" s="48"/>
    </row>
    <row r="1887" spans="7:13" s="23" customFormat="1" ht="15" x14ac:dyDescent="0.2">
      <c r="G1887" s="48"/>
      <c r="H1887" s="137"/>
      <c r="I1887" s="138"/>
      <c r="K1887" s="48"/>
      <c r="M1887" s="48"/>
    </row>
    <row r="1888" spans="7:13" s="23" customFormat="1" ht="15" x14ac:dyDescent="0.2">
      <c r="G1888" s="48"/>
      <c r="H1888" s="137"/>
      <c r="I1888" s="138"/>
      <c r="K1888" s="48"/>
      <c r="M1888" s="48"/>
    </row>
    <row r="1889" spans="7:13" s="23" customFormat="1" ht="15" x14ac:dyDescent="0.2">
      <c r="G1889" s="48"/>
      <c r="H1889" s="137"/>
      <c r="I1889" s="138"/>
      <c r="K1889" s="48"/>
      <c r="M1889" s="48"/>
    </row>
    <row r="1890" spans="7:13" s="23" customFormat="1" ht="15" x14ac:dyDescent="0.2">
      <c r="G1890" s="48"/>
      <c r="H1890" s="137"/>
      <c r="I1890" s="138"/>
      <c r="K1890" s="48"/>
      <c r="M1890" s="48"/>
    </row>
    <row r="1891" spans="7:13" s="23" customFormat="1" ht="15" x14ac:dyDescent="0.2">
      <c r="G1891" s="48"/>
      <c r="H1891" s="137"/>
      <c r="I1891" s="138"/>
      <c r="K1891" s="48"/>
      <c r="M1891" s="48"/>
    </row>
    <row r="1892" spans="7:13" s="23" customFormat="1" ht="15" x14ac:dyDescent="0.2">
      <c r="G1892" s="48"/>
      <c r="H1892" s="137"/>
      <c r="I1892" s="138"/>
      <c r="K1892" s="48"/>
      <c r="M1892" s="48"/>
    </row>
    <row r="1893" spans="7:13" s="23" customFormat="1" ht="15" x14ac:dyDescent="0.2">
      <c r="G1893" s="48"/>
      <c r="H1893" s="137"/>
      <c r="I1893" s="138"/>
      <c r="K1893" s="48"/>
      <c r="M1893" s="48"/>
    </row>
    <row r="1894" spans="7:13" s="23" customFormat="1" ht="15" x14ac:dyDescent="0.2">
      <c r="G1894" s="48"/>
      <c r="H1894" s="137"/>
      <c r="I1894" s="138"/>
      <c r="K1894" s="48"/>
      <c r="M1894" s="48"/>
    </row>
    <row r="1895" spans="7:13" s="23" customFormat="1" ht="15" x14ac:dyDescent="0.2">
      <c r="G1895" s="48"/>
      <c r="H1895" s="137"/>
      <c r="I1895" s="138"/>
      <c r="K1895" s="48"/>
      <c r="M1895" s="48"/>
    </row>
    <row r="1896" spans="7:13" s="23" customFormat="1" ht="15" x14ac:dyDescent="0.2">
      <c r="G1896" s="48"/>
      <c r="H1896" s="137"/>
      <c r="I1896" s="138"/>
      <c r="K1896" s="48"/>
      <c r="M1896" s="48"/>
    </row>
    <row r="1897" spans="7:13" s="23" customFormat="1" ht="15" x14ac:dyDescent="0.2">
      <c r="G1897" s="48"/>
      <c r="H1897" s="137"/>
      <c r="I1897" s="138"/>
      <c r="K1897" s="48"/>
      <c r="M1897" s="48"/>
    </row>
    <row r="1898" spans="7:13" s="23" customFormat="1" ht="15" x14ac:dyDescent="0.2">
      <c r="G1898" s="48"/>
      <c r="H1898" s="137"/>
      <c r="I1898" s="138"/>
      <c r="K1898" s="48"/>
      <c r="M1898" s="48"/>
    </row>
    <row r="1899" spans="7:13" s="23" customFormat="1" ht="15" x14ac:dyDescent="0.2">
      <c r="G1899" s="48"/>
      <c r="H1899" s="137"/>
      <c r="I1899" s="138"/>
      <c r="K1899" s="48"/>
      <c r="M1899" s="48"/>
    </row>
    <row r="1900" spans="7:13" s="23" customFormat="1" ht="15" x14ac:dyDescent="0.2">
      <c r="G1900" s="48"/>
      <c r="H1900" s="137"/>
      <c r="I1900" s="138"/>
      <c r="K1900" s="48"/>
      <c r="M1900" s="48"/>
    </row>
    <row r="1901" spans="7:13" s="23" customFormat="1" ht="15" x14ac:dyDescent="0.2">
      <c r="G1901" s="48"/>
      <c r="H1901" s="137"/>
      <c r="I1901" s="138"/>
      <c r="K1901" s="48"/>
      <c r="M1901" s="48"/>
    </row>
    <row r="1902" spans="7:13" s="23" customFormat="1" ht="15" x14ac:dyDescent="0.2">
      <c r="G1902" s="48"/>
      <c r="H1902" s="137"/>
      <c r="I1902" s="138"/>
      <c r="K1902" s="48"/>
      <c r="M1902" s="48"/>
    </row>
    <row r="1903" spans="7:13" s="23" customFormat="1" ht="15" x14ac:dyDescent="0.2">
      <c r="G1903" s="48"/>
      <c r="H1903" s="137"/>
      <c r="I1903" s="138"/>
      <c r="K1903" s="48"/>
      <c r="M1903" s="48"/>
    </row>
    <row r="1904" spans="7:13" s="23" customFormat="1" ht="15" x14ac:dyDescent="0.2">
      <c r="G1904" s="48"/>
      <c r="H1904" s="137"/>
      <c r="I1904" s="138"/>
      <c r="K1904" s="48"/>
      <c r="M1904" s="48"/>
    </row>
    <row r="1905" spans="7:13" s="23" customFormat="1" ht="15" x14ac:dyDescent="0.2">
      <c r="G1905" s="48"/>
      <c r="H1905" s="137"/>
      <c r="I1905" s="138"/>
      <c r="K1905" s="48"/>
      <c r="M1905" s="48"/>
    </row>
    <row r="1906" spans="7:13" s="23" customFormat="1" ht="15" x14ac:dyDescent="0.2">
      <c r="G1906" s="48"/>
      <c r="H1906" s="137"/>
      <c r="I1906" s="138"/>
      <c r="K1906" s="48"/>
      <c r="M1906" s="48"/>
    </row>
    <row r="1907" spans="7:13" s="23" customFormat="1" ht="15" x14ac:dyDescent="0.2">
      <c r="G1907" s="48"/>
      <c r="H1907" s="137"/>
      <c r="I1907" s="138"/>
      <c r="K1907" s="48"/>
      <c r="M1907" s="48"/>
    </row>
    <row r="1908" spans="7:13" s="23" customFormat="1" ht="15" x14ac:dyDescent="0.2">
      <c r="G1908" s="48"/>
      <c r="H1908" s="137"/>
      <c r="I1908" s="138"/>
      <c r="K1908" s="48"/>
      <c r="M1908" s="48"/>
    </row>
    <row r="1909" spans="7:13" s="23" customFormat="1" ht="15" x14ac:dyDescent="0.2">
      <c r="G1909" s="48"/>
      <c r="H1909" s="137"/>
      <c r="I1909" s="138"/>
      <c r="K1909" s="48"/>
      <c r="M1909" s="48"/>
    </row>
    <row r="1910" spans="7:13" s="23" customFormat="1" ht="15" x14ac:dyDescent="0.2">
      <c r="G1910" s="48"/>
      <c r="H1910" s="137"/>
      <c r="I1910" s="138"/>
      <c r="K1910" s="48"/>
      <c r="M1910" s="48"/>
    </row>
    <row r="1911" spans="7:13" s="23" customFormat="1" ht="15" x14ac:dyDescent="0.2">
      <c r="G1911" s="48"/>
      <c r="H1911" s="137"/>
      <c r="I1911" s="138"/>
      <c r="K1911" s="48"/>
      <c r="M1911" s="48"/>
    </row>
    <row r="1912" spans="7:13" s="23" customFormat="1" ht="15" x14ac:dyDescent="0.2">
      <c r="G1912" s="48"/>
      <c r="H1912" s="137"/>
      <c r="I1912" s="138"/>
      <c r="K1912" s="48"/>
      <c r="M1912" s="48"/>
    </row>
    <row r="1913" spans="7:13" s="23" customFormat="1" ht="15" x14ac:dyDescent="0.2">
      <c r="G1913" s="48"/>
      <c r="H1913" s="137"/>
      <c r="I1913" s="138"/>
      <c r="K1913" s="48"/>
      <c r="M1913" s="48"/>
    </row>
    <row r="1914" spans="7:13" s="23" customFormat="1" ht="15" x14ac:dyDescent="0.2">
      <c r="G1914" s="48"/>
      <c r="H1914" s="137"/>
      <c r="I1914" s="138"/>
      <c r="K1914" s="48"/>
      <c r="M1914" s="48"/>
    </row>
    <row r="1915" spans="7:13" s="23" customFormat="1" ht="15" x14ac:dyDescent="0.2">
      <c r="G1915" s="48"/>
      <c r="H1915" s="137"/>
      <c r="I1915" s="138"/>
      <c r="K1915" s="48"/>
      <c r="M1915" s="48"/>
    </row>
    <row r="1916" spans="7:13" s="23" customFormat="1" ht="15" x14ac:dyDescent="0.2">
      <c r="G1916" s="48"/>
      <c r="H1916" s="137"/>
      <c r="I1916" s="138"/>
      <c r="K1916" s="48"/>
      <c r="M1916" s="48"/>
    </row>
    <row r="1917" spans="7:13" s="23" customFormat="1" ht="15" x14ac:dyDescent="0.2">
      <c r="G1917" s="48"/>
      <c r="H1917" s="137"/>
      <c r="I1917" s="138"/>
      <c r="K1917" s="48"/>
      <c r="M1917" s="48"/>
    </row>
    <row r="1918" spans="7:13" s="23" customFormat="1" ht="15" x14ac:dyDescent="0.2">
      <c r="G1918" s="48"/>
      <c r="H1918" s="137"/>
      <c r="I1918" s="138"/>
      <c r="K1918" s="48"/>
      <c r="M1918" s="48"/>
    </row>
    <row r="1919" spans="7:13" s="23" customFormat="1" ht="15" x14ac:dyDescent="0.2">
      <c r="G1919" s="48"/>
      <c r="H1919" s="137"/>
      <c r="I1919" s="138"/>
      <c r="K1919" s="48"/>
      <c r="M1919" s="48"/>
    </row>
    <row r="1920" spans="7:13" s="23" customFormat="1" ht="15" x14ac:dyDescent="0.2">
      <c r="G1920" s="48"/>
      <c r="H1920" s="137"/>
      <c r="I1920" s="138"/>
      <c r="K1920" s="48"/>
      <c r="M1920" s="48"/>
    </row>
    <row r="1921" spans="7:13" s="23" customFormat="1" ht="15" x14ac:dyDescent="0.2">
      <c r="G1921" s="48"/>
      <c r="H1921" s="137"/>
      <c r="I1921" s="138"/>
      <c r="K1921" s="48"/>
      <c r="M1921" s="48"/>
    </row>
    <row r="1922" spans="7:13" s="23" customFormat="1" ht="15" x14ac:dyDescent="0.2">
      <c r="G1922" s="48"/>
      <c r="H1922" s="137"/>
      <c r="I1922" s="138"/>
      <c r="K1922" s="48"/>
      <c r="M1922" s="48"/>
    </row>
    <row r="1923" spans="7:13" s="23" customFormat="1" ht="15" x14ac:dyDescent="0.2">
      <c r="G1923" s="48"/>
      <c r="H1923" s="137"/>
      <c r="I1923" s="138"/>
      <c r="K1923" s="48"/>
      <c r="M1923" s="48"/>
    </row>
    <row r="1924" spans="7:13" s="23" customFormat="1" ht="15" x14ac:dyDescent="0.2">
      <c r="G1924" s="48"/>
      <c r="H1924" s="137"/>
      <c r="I1924" s="138"/>
      <c r="K1924" s="48"/>
      <c r="M1924" s="48"/>
    </row>
    <row r="1925" spans="7:13" s="23" customFormat="1" ht="15" x14ac:dyDescent="0.2">
      <c r="G1925" s="48"/>
      <c r="H1925" s="137"/>
      <c r="I1925" s="138"/>
      <c r="K1925" s="48"/>
      <c r="M1925" s="48"/>
    </row>
    <row r="1926" spans="7:13" s="23" customFormat="1" ht="15" x14ac:dyDescent="0.2">
      <c r="G1926" s="48"/>
      <c r="H1926" s="137"/>
      <c r="I1926" s="138"/>
      <c r="K1926" s="48"/>
      <c r="M1926" s="48"/>
    </row>
    <row r="1927" spans="7:13" s="23" customFormat="1" ht="15" x14ac:dyDescent="0.2">
      <c r="G1927" s="48"/>
      <c r="H1927" s="137"/>
      <c r="I1927" s="138"/>
      <c r="K1927" s="48"/>
      <c r="M1927" s="48"/>
    </row>
    <row r="1928" spans="7:13" s="23" customFormat="1" ht="15" x14ac:dyDescent="0.2">
      <c r="G1928" s="48"/>
      <c r="H1928" s="137"/>
      <c r="I1928" s="138"/>
      <c r="K1928" s="48"/>
      <c r="M1928" s="48"/>
    </row>
    <row r="1929" spans="7:13" s="23" customFormat="1" ht="15" x14ac:dyDescent="0.2">
      <c r="G1929" s="48"/>
      <c r="H1929" s="137"/>
      <c r="I1929" s="138"/>
      <c r="K1929" s="48"/>
      <c r="M1929" s="48"/>
    </row>
    <row r="1930" spans="7:13" s="23" customFormat="1" ht="15" x14ac:dyDescent="0.2">
      <c r="G1930" s="48"/>
      <c r="H1930" s="137"/>
      <c r="I1930" s="138"/>
      <c r="K1930" s="48"/>
      <c r="M1930" s="48"/>
    </row>
    <row r="1931" spans="7:13" s="23" customFormat="1" ht="15" x14ac:dyDescent="0.2">
      <c r="G1931" s="48"/>
      <c r="H1931" s="137"/>
      <c r="I1931" s="138"/>
      <c r="K1931" s="48"/>
      <c r="M1931" s="48"/>
    </row>
    <row r="1932" spans="7:13" s="23" customFormat="1" ht="15" x14ac:dyDescent="0.2">
      <c r="G1932" s="48"/>
      <c r="H1932" s="137"/>
      <c r="I1932" s="138"/>
      <c r="K1932" s="48"/>
      <c r="M1932" s="48"/>
    </row>
    <row r="1933" spans="7:13" s="23" customFormat="1" ht="15" x14ac:dyDescent="0.2">
      <c r="G1933" s="48"/>
      <c r="H1933" s="137"/>
      <c r="I1933" s="138"/>
      <c r="K1933" s="48"/>
      <c r="M1933" s="48"/>
    </row>
    <row r="1934" spans="7:13" s="23" customFormat="1" ht="15" x14ac:dyDescent="0.2">
      <c r="G1934" s="48"/>
      <c r="H1934" s="137"/>
      <c r="I1934" s="138"/>
      <c r="K1934" s="48"/>
      <c r="M1934" s="48"/>
    </row>
    <row r="1935" spans="7:13" s="23" customFormat="1" ht="15" x14ac:dyDescent="0.2">
      <c r="G1935" s="48"/>
      <c r="H1935" s="137"/>
      <c r="I1935" s="138"/>
      <c r="K1935" s="48"/>
      <c r="M1935" s="48"/>
    </row>
    <row r="1936" spans="7:13" s="23" customFormat="1" ht="15" x14ac:dyDescent="0.2">
      <c r="G1936" s="48"/>
      <c r="H1936" s="137"/>
      <c r="I1936" s="138"/>
      <c r="K1936" s="48"/>
      <c r="M1936" s="48"/>
    </row>
    <row r="1937" spans="7:13" s="23" customFormat="1" ht="15" x14ac:dyDescent="0.2">
      <c r="G1937" s="48"/>
      <c r="H1937" s="137"/>
      <c r="I1937" s="138"/>
      <c r="K1937" s="48"/>
      <c r="M1937" s="48"/>
    </row>
    <row r="1938" spans="7:13" s="23" customFormat="1" ht="15" x14ac:dyDescent="0.2">
      <c r="G1938" s="48"/>
      <c r="H1938" s="137"/>
      <c r="I1938" s="138"/>
      <c r="K1938" s="48"/>
      <c r="M1938" s="48"/>
    </row>
    <row r="1939" spans="7:13" s="23" customFormat="1" ht="15" x14ac:dyDescent="0.2">
      <c r="G1939" s="48"/>
      <c r="H1939" s="137"/>
      <c r="I1939" s="138"/>
      <c r="K1939" s="48"/>
      <c r="M1939" s="48"/>
    </row>
    <row r="1940" spans="7:13" s="23" customFormat="1" ht="15" x14ac:dyDescent="0.2">
      <c r="G1940" s="48"/>
      <c r="H1940" s="137"/>
      <c r="I1940" s="138"/>
      <c r="K1940" s="48"/>
      <c r="M1940" s="48"/>
    </row>
    <row r="1941" spans="7:13" s="23" customFormat="1" ht="15" x14ac:dyDescent="0.2">
      <c r="G1941" s="48"/>
      <c r="H1941" s="137"/>
      <c r="I1941" s="138"/>
      <c r="K1941" s="48"/>
      <c r="M1941" s="48"/>
    </row>
    <row r="1942" spans="7:13" s="23" customFormat="1" ht="15" x14ac:dyDescent="0.2">
      <c r="G1942" s="48"/>
      <c r="H1942" s="137"/>
      <c r="I1942" s="138"/>
      <c r="K1942" s="48"/>
      <c r="M1942" s="48"/>
    </row>
    <row r="1943" spans="7:13" s="23" customFormat="1" ht="15" x14ac:dyDescent="0.2">
      <c r="G1943" s="48"/>
      <c r="H1943" s="137"/>
      <c r="I1943" s="138"/>
      <c r="K1943" s="48"/>
      <c r="M1943" s="48"/>
    </row>
    <row r="1944" spans="7:13" s="23" customFormat="1" ht="15" x14ac:dyDescent="0.2">
      <c r="G1944" s="48"/>
      <c r="H1944" s="137"/>
      <c r="I1944" s="138"/>
      <c r="K1944" s="48"/>
      <c r="M1944" s="48"/>
    </row>
    <row r="1945" spans="7:13" s="23" customFormat="1" ht="15" x14ac:dyDescent="0.2">
      <c r="G1945" s="48"/>
      <c r="H1945" s="137"/>
      <c r="I1945" s="138"/>
      <c r="K1945" s="48"/>
      <c r="M1945" s="48"/>
    </row>
    <row r="1946" spans="7:13" s="23" customFormat="1" ht="15" x14ac:dyDescent="0.2">
      <c r="G1946" s="48"/>
      <c r="H1946" s="137"/>
      <c r="I1946" s="138"/>
      <c r="K1946" s="48"/>
      <c r="M1946" s="48"/>
    </row>
    <row r="1947" spans="7:13" s="23" customFormat="1" ht="15" x14ac:dyDescent="0.2">
      <c r="G1947" s="48"/>
      <c r="H1947" s="137"/>
      <c r="I1947" s="138"/>
      <c r="K1947" s="48"/>
      <c r="M1947" s="48"/>
    </row>
    <row r="1948" spans="7:13" s="23" customFormat="1" ht="15" x14ac:dyDescent="0.2">
      <c r="G1948" s="48"/>
      <c r="H1948" s="137"/>
      <c r="I1948" s="138"/>
      <c r="K1948" s="48"/>
      <c r="M1948" s="48"/>
    </row>
    <row r="1949" spans="7:13" s="23" customFormat="1" ht="15" x14ac:dyDescent="0.2">
      <c r="G1949" s="48"/>
      <c r="H1949" s="137"/>
      <c r="I1949" s="138"/>
      <c r="K1949" s="48"/>
      <c r="M1949" s="48"/>
    </row>
    <row r="1950" spans="7:13" s="23" customFormat="1" ht="15" x14ac:dyDescent="0.2">
      <c r="G1950" s="48"/>
      <c r="H1950" s="137"/>
      <c r="I1950" s="138"/>
      <c r="K1950" s="48"/>
      <c r="M1950" s="48"/>
    </row>
    <row r="1951" spans="7:13" s="23" customFormat="1" ht="15" x14ac:dyDescent="0.2">
      <c r="G1951" s="48"/>
      <c r="H1951" s="137"/>
      <c r="I1951" s="138"/>
      <c r="K1951" s="48"/>
      <c r="M1951" s="48"/>
    </row>
    <row r="1952" spans="7:13" s="23" customFormat="1" ht="15" x14ac:dyDescent="0.2">
      <c r="G1952" s="48"/>
      <c r="H1952" s="137"/>
      <c r="I1952" s="138"/>
      <c r="K1952" s="48"/>
      <c r="M1952" s="48"/>
    </row>
    <row r="1953" spans="7:13" s="23" customFormat="1" ht="15" x14ac:dyDescent="0.2">
      <c r="G1953" s="48"/>
      <c r="H1953" s="137"/>
      <c r="I1953" s="138"/>
      <c r="K1953" s="48"/>
      <c r="M1953" s="48"/>
    </row>
    <row r="1954" spans="7:13" s="23" customFormat="1" ht="15" x14ac:dyDescent="0.2">
      <c r="G1954" s="48"/>
      <c r="H1954" s="137"/>
      <c r="I1954" s="138"/>
      <c r="K1954" s="48"/>
      <c r="M1954" s="48"/>
    </row>
    <row r="1955" spans="7:13" s="23" customFormat="1" ht="15" x14ac:dyDescent="0.2">
      <c r="G1955" s="48"/>
      <c r="H1955" s="137"/>
      <c r="I1955" s="138"/>
      <c r="K1955" s="48"/>
      <c r="M1955" s="48"/>
    </row>
    <row r="1956" spans="7:13" s="23" customFormat="1" ht="15" x14ac:dyDescent="0.2">
      <c r="G1956" s="48"/>
      <c r="H1956" s="137"/>
      <c r="I1956" s="138"/>
      <c r="K1956" s="48"/>
      <c r="M1956" s="48"/>
    </row>
    <row r="1957" spans="7:13" s="23" customFormat="1" ht="15" x14ac:dyDescent="0.2">
      <c r="G1957" s="48"/>
      <c r="H1957" s="137"/>
      <c r="I1957" s="138"/>
      <c r="K1957" s="48"/>
      <c r="M1957" s="48"/>
    </row>
    <row r="1958" spans="7:13" s="23" customFormat="1" ht="15" x14ac:dyDescent="0.2">
      <c r="G1958" s="48"/>
      <c r="H1958" s="137"/>
      <c r="I1958" s="138"/>
      <c r="K1958" s="48"/>
      <c r="M1958" s="48"/>
    </row>
    <row r="1959" spans="7:13" s="23" customFormat="1" ht="15" x14ac:dyDescent="0.2">
      <c r="G1959" s="48"/>
      <c r="H1959" s="137"/>
      <c r="I1959" s="138"/>
      <c r="K1959" s="48"/>
      <c r="M1959" s="48"/>
    </row>
    <row r="1960" spans="7:13" s="23" customFormat="1" ht="15" x14ac:dyDescent="0.2">
      <c r="G1960" s="48"/>
      <c r="H1960" s="137"/>
      <c r="I1960" s="138"/>
      <c r="K1960" s="48"/>
      <c r="M1960" s="48"/>
    </row>
    <row r="1961" spans="7:13" s="23" customFormat="1" ht="15" x14ac:dyDescent="0.2">
      <c r="G1961" s="48"/>
      <c r="H1961" s="137"/>
      <c r="I1961" s="138"/>
      <c r="K1961" s="48"/>
      <c r="M1961" s="48"/>
    </row>
    <row r="1962" spans="7:13" s="23" customFormat="1" ht="15" x14ac:dyDescent="0.2">
      <c r="G1962" s="48"/>
      <c r="H1962" s="137"/>
      <c r="I1962" s="138"/>
      <c r="K1962" s="48"/>
      <c r="M1962" s="48"/>
    </row>
    <row r="1963" spans="7:13" s="23" customFormat="1" ht="15" x14ac:dyDescent="0.2">
      <c r="G1963" s="48"/>
      <c r="H1963" s="137"/>
      <c r="I1963" s="138"/>
      <c r="K1963" s="48"/>
      <c r="M1963" s="48"/>
    </row>
    <row r="1964" spans="7:13" s="23" customFormat="1" ht="15" x14ac:dyDescent="0.2">
      <c r="G1964" s="48"/>
      <c r="H1964" s="137"/>
      <c r="I1964" s="138"/>
      <c r="K1964" s="48"/>
      <c r="M1964" s="48"/>
    </row>
    <row r="1965" spans="7:13" s="23" customFormat="1" ht="15" x14ac:dyDescent="0.2">
      <c r="G1965" s="48"/>
      <c r="H1965" s="137"/>
      <c r="I1965" s="138"/>
      <c r="K1965" s="48"/>
      <c r="M1965" s="48"/>
    </row>
    <row r="1966" spans="7:13" s="23" customFormat="1" ht="15" x14ac:dyDescent="0.2">
      <c r="G1966" s="48"/>
      <c r="H1966" s="137"/>
      <c r="I1966" s="138"/>
      <c r="K1966" s="48"/>
      <c r="M1966" s="48"/>
    </row>
    <row r="1967" spans="7:13" s="23" customFormat="1" ht="15" x14ac:dyDescent="0.2">
      <c r="G1967" s="48"/>
      <c r="H1967" s="137"/>
      <c r="I1967" s="138"/>
      <c r="K1967" s="48"/>
      <c r="M1967" s="48"/>
    </row>
    <row r="1968" spans="7:13" s="23" customFormat="1" ht="15" x14ac:dyDescent="0.2">
      <c r="G1968" s="48"/>
      <c r="H1968" s="137"/>
      <c r="I1968" s="138"/>
      <c r="K1968" s="48"/>
      <c r="M1968" s="48"/>
    </row>
    <row r="1969" spans="7:13" s="23" customFormat="1" ht="15" x14ac:dyDescent="0.2">
      <c r="G1969" s="48"/>
      <c r="H1969" s="137"/>
      <c r="I1969" s="138"/>
      <c r="K1969" s="48"/>
      <c r="M1969" s="48"/>
    </row>
    <row r="1970" spans="7:13" s="23" customFormat="1" ht="15" x14ac:dyDescent="0.2">
      <c r="G1970" s="48"/>
      <c r="H1970" s="137"/>
      <c r="I1970" s="138"/>
      <c r="K1970" s="48"/>
      <c r="M1970" s="48"/>
    </row>
    <row r="1971" spans="7:13" s="23" customFormat="1" ht="15" x14ac:dyDescent="0.2">
      <c r="G1971" s="48"/>
      <c r="H1971" s="137"/>
      <c r="I1971" s="138"/>
      <c r="K1971" s="48"/>
      <c r="M1971" s="48"/>
    </row>
    <row r="1972" spans="7:13" s="23" customFormat="1" ht="15" x14ac:dyDescent="0.2">
      <c r="G1972" s="48"/>
      <c r="H1972" s="137"/>
      <c r="I1972" s="138"/>
      <c r="K1972" s="48"/>
      <c r="M1972" s="48"/>
    </row>
    <row r="1973" spans="7:13" s="23" customFormat="1" ht="15" x14ac:dyDescent="0.2">
      <c r="G1973" s="48"/>
      <c r="H1973" s="137"/>
      <c r="I1973" s="138"/>
      <c r="K1973" s="48"/>
      <c r="M1973" s="48"/>
    </row>
    <row r="1974" spans="7:13" s="23" customFormat="1" ht="15" x14ac:dyDescent="0.2">
      <c r="G1974" s="48"/>
      <c r="H1974" s="137"/>
      <c r="I1974" s="138"/>
      <c r="K1974" s="48"/>
      <c r="M1974" s="48"/>
    </row>
    <row r="1975" spans="7:13" s="23" customFormat="1" ht="15" x14ac:dyDescent="0.2">
      <c r="G1975" s="48"/>
      <c r="H1975" s="137"/>
      <c r="I1975" s="138"/>
      <c r="K1975" s="48"/>
      <c r="M1975" s="48"/>
    </row>
    <row r="1976" spans="7:13" s="23" customFormat="1" ht="15" x14ac:dyDescent="0.2">
      <c r="G1976" s="48"/>
      <c r="H1976" s="137"/>
      <c r="I1976" s="138"/>
      <c r="K1976" s="48"/>
      <c r="M1976" s="48"/>
    </row>
    <row r="1977" spans="7:13" s="23" customFormat="1" ht="15" x14ac:dyDescent="0.2">
      <c r="G1977" s="48"/>
      <c r="H1977" s="137"/>
      <c r="I1977" s="138"/>
      <c r="K1977" s="48"/>
      <c r="M1977" s="48"/>
    </row>
    <row r="1978" spans="7:13" s="23" customFormat="1" ht="15" x14ac:dyDescent="0.2">
      <c r="G1978" s="48"/>
      <c r="H1978" s="137"/>
      <c r="I1978" s="138"/>
      <c r="K1978" s="48"/>
      <c r="M1978" s="48"/>
    </row>
    <row r="1979" spans="7:13" s="23" customFormat="1" ht="15" x14ac:dyDescent="0.2">
      <c r="G1979" s="48"/>
      <c r="H1979" s="137"/>
      <c r="I1979" s="138"/>
      <c r="K1979" s="48"/>
      <c r="M1979" s="48"/>
    </row>
    <row r="1980" spans="7:13" s="23" customFormat="1" ht="15" x14ac:dyDescent="0.2">
      <c r="G1980" s="48"/>
      <c r="H1980" s="137"/>
      <c r="I1980" s="138"/>
      <c r="K1980" s="48"/>
      <c r="M1980" s="48"/>
    </row>
    <row r="1981" spans="7:13" s="23" customFormat="1" ht="15" x14ac:dyDescent="0.2">
      <c r="G1981" s="48"/>
      <c r="H1981" s="137"/>
      <c r="I1981" s="138"/>
      <c r="K1981" s="48"/>
      <c r="M1981" s="48"/>
    </row>
    <row r="1982" spans="7:13" s="23" customFormat="1" ht="15" x14ac:dyDescent="0.2">
      <c r="G1982" s="48"/>
      <c r="H1982" s="137"/>
      <c r="I1982" s="138"/>
      <c r="K1982" s="48"/>
      <c r="M1982" s="48"/>
    </row>
    <row r="1983" spans="7:13" s="23" customFormat="1" ht="15" x14ac:dyDescent="0.2">
      <c r="G1983" s="48"/>
      <c r="H1983" s="137"/>
      <c r="I1983" s="138"/>
      <c r="K1983" s="48"/>
      <c r="M1983" s="48"/>
    </row>
    <row r="1984" spans="7:13" s="23" customFormat="1" ht="15" x14ac:dyDescent="0.2">
      <c r="G1984" s="48"/>
      <c r="H1984" s="137"/>
      <c r="I1984" s="138"/>
      <c r="K1984" s="48"/>
      <c r="M1984" s="48"/>
    </row>
    <row r="1985" spans="7:13" s="23" customFormat="1" ht="15" x14ac:dyDescent="0.2">
      <c r="G1985" s="48"/>
      <c r="H1985" s="137"/>
      <c r="I1985" s="138"/>
      <c r="K1985" s="48"/>
      <c r="M1985" s="48"/>
    </row>
    <row r="1986" spans="7:13" s="23" customFormat="1" ht="15" x14ac:dyDescent="0.2">
      <c r="G1986" s="48"/>
      <c r="H1986" s="137"/>
      <c r="I1986" s="138"/>
      <c r="K1986" s="48"/>
      <c r="M1986" s="48"/>
    </row>
    <row r="1987" spans="7:13" s="23" customFormat="1" ht="15" x14ac:dyDescent="0.2">
      <c r="G1987" s="48"/>
      <c r="H1987" s="137"/>
      <c r="I1987" s="138"/>
      <c r="K1987" s="48"/>
      <c r="M1987" s="48"/>
    </row>
    <row r="1988" spans="7:13" s="23" customFormat="1" ht="15" x14ac:dyDescent="0.2">
      <c r="G1988" s="48"/>
      <c r="H1988" s="137"/>
      <c r="I1988" s="138"/>
      <c r="K1988" s="48"/>
      <c r="M1988" s="48"/>
    </row>
    <row r="1989" spans="7:13" s="23" customFormat="1" ht="15" x14ac:dyDescent="0.2">
      <c r="G1989" s="48"/>
      <c r="H1989" s="137"/>
      <c r="I1989" s="138"/>
      <c r="K1989" s="48"/>
      <c r="M1989" s="48"/>
    </row>
    <row r="1990" spans="7:13" s="23" customFormat="1" ht="15" x14ac:dyDescent="0.2">
      <c r="G1990" s="48"/>
      <c r="H1990" s="137"/>
      <c r="I1990" s="138"/>
      <c r="K1990" s="48"/>
      <c r="M1990" s="48"/>
    </row>
    <row r="1991" spans="7:13" s="23" customFormat="1" ht="15" x14ac:dyDescent="0.2">
      <c r="G1991" s="48"/>
      <c r="H1991" s="137"/>
      <c r="I1991" s="138"/>
      <c r="K1991" s="48"/>
      <c r="M1991" s="48"/>
    </row>
    <row r="1992" spans="7:13" s="23" customFormat="1" ht="15" x14ac:dyDescent="0.2">
      <c r="G1992" s="48"/>
      <c r="H1992" s="137"/>
      <c r="I1992" s="138"/>
      <c r="K1992" s="48"/>
      <c r="M1992" s="48"/>
    </row>
    <row r="1993" spans="7:13" s="23" customFormat="1" ht="15" x14ac:dyDescent="0.2">
      <c r="G1993" s="48"/>
      <c r="H1993" s="137"/>
      <c r="I1993" s="138"/>
      <c r="K1993" s="48"/>
      <c r="M1993" s="48"/>
    </row>
    <row r="1994" spans="7:13" s="23" customFormat="1" ht="15" x14ac:dyDescent="0.2">
      <c r="G1994" s="48"/>
      <c r="H1994" s="137"/>
      <c r="I1994" s="138"/>
      <c r="K1994" s="48"/>
      <c r="M1994" s="48"/>
    </row>
    <row r="1995" spans="7:13" s="23" customFormat="1" ht="15" x14ac:dyDescent="0.2">
      <c r="G1995" s="48"/>
      <c r="H1995" s="137"/>
      <c r="I1995" s="138"/>
      <c r="K1995" s="48"/>
      <c r="M1995" s="48"/>
    </row>
    <row r="1996" spans="7:13" s="23" customFormat="1" ht="15" x14ac:dyDescent="0.2">
      <c r="G1996" s="48"/>
      <c r="H1996" s="137"/>
      <c r="I1996" s="138"/>
      <c r="K1996" s="48"/>
      <c r="M1996" s="48"/>
    </row>
    <row r="1997" spans="7:13" s="23" customFormat="1" ht="15" x14ac:dyDescent="0.2">
      <c r="G1997" s="48"/>
      <c r="H1997" s="137"/>
      <c r="I1997" s="138"/>
      <c r="K1997" s="48"/>
      <c r="M1997" s="48"/>
    </row>
    <row r="1998" spans="7:13" s="23" customFormat="1" ht="15" x14ac:dyDescent="0.2">
      <c r="G1998" s="48"/>
      <c r="H1998" s="137"/>
      <c r="I1998" s="138"/>
      <c r="K1998" s="48"/>
      <c r="M1998" s="48"/>
    </row>
    <row r="1999" spans="7:13" s="23" customFormat="1" ht="15" x14ac:dyDescent="0.2">
      <c r="G1999" s="48"/>
      <c r="H1999" s="137"/>
      <c r="I1999" s="138"/>
      <c r="K1999" s="48"/>
      <c r="M1999" s="48"/>
    </row>
    <row r="2000" spans="7:13" s="23" customFormat="1" ht="15" x14ac:dyDescent="0.2">
      <c r="G2000" s="48"/>
      <c r="H2000" s="137"/>
      <c r="I2000" s="138"/>
      <c r="K2000" s="48"/>
      <c r="M2000" s="48"/>
    </row>
    <row r="2001" spans="7:13" s="23" customFormat="1" ht="15" x14ac:dyDescent="0.2">
      <c r="G2001" s="48"/>
      <c r="H2001" s="137"/>
      <c r="I2001" s="138"/>
      <c r="K2001" s="48"/>
      <c r="M2001" s="48"/>
    </row>
    <row r="2002" spans="7:13" s="23" customFormat="1" ht="15" x14ac:dyDescent="0.2">
      <c r="G2002" s="48"/>
      <c r="H2002" s="137"/>
      <c r="I2002" s="138"/>
      <c r="K2002" s="48"/>
      <c r="M2002" s="48"/>
    </row>
    <row r="2003" spans="7:13" s="23" customFormat="1" ht="15" x14ac:dyDescent="0.2">
      <c r="G2003" s="48"/>
      <c r="H2003" s="137"/>
      <c r="I2003" s="138"/>
      <c r="K2003" s="48"/>
      <c r="M2003" s="48"/>
    </row>
    <row r="2004" spans="7:13" s="23" customFormat="1" ht="15" x14ac:dyDescent="0.2">
      <c r="G2004" s="48"/>
      <c r="H2004" s="137"/>
      <c r="I2004" s="138"/>
      <c r="K2004" s="48"/>
      <c r="M2004" s="48"/>
    </row>
    <row r="2005" spans="7:13" s="23" customFormat="1" ht="15" x14ac:dyDescent="0.2">
      <c r="G2005" s="48"/>
      <c r="H2005" s="137"/>
      <c r="I2005" s="138"/>
      <c r="K2005" s="48"/>
      <c r="M2005" s="48"/>
    </row>
    <row r="2006" spans="7:13" s="23" customFormat="1" ht="15" x14ac:dyDescent="0.2">
      <c r="G2006" s="48"/>
      <c r="H2006" s="137"/>
      <c r="I2006" s="138"/>
      <c r="K2006" s="48"/>
      <c r="M2006" s="48"/>
    </row>
    <row r="2007" spans="7:13" s="23" customFormat="1" ht="15" x14ac:dyDescent="0.2">
      <c r="G2007" s="48"/>
      <c r="H2007" s="137"/>
      <c r="I2007" s="138"/>
      <c r="K2007" s="48"/>
      <c r="M2007" s="48"/>
    </row>
    <row r="2008" spans="7:13" s="23" customFormat="1" ht="15" x14ac:dyDescent="0.2">
      <c r="G2008" s="48"/>
      <c r="H2008" s="137"/>
      <c r="I2008" s="138"/>
      <c r="K2008" s="48"/>
      <c r="M2008" s="48"/>
    </row>
    <row r="2009" spans="7:13" s="23" customFormat="1" ht="15" x14ac:dyDescent="0.2">
      <c r="G2009" s="48"/>
      <c r="H2009" s="137"/>
      <c r="I2009" s="138"/>
      <c r="K2009" s="48"/>
      <c r="M2009" s="48"/>
    </row>
    <row r="2010" spans="7:13" s="23" customFormat="1" ht="15" x14ac:dyDescent="0.2">
      <c r="G2010" s="48"/>
      <c r="H2010" s="137"/>
      <c r="I2010" s="138"/>
      <c r="K2010" s="48"/>
      <c r="M2010" s="48"/>
    </row>
    <row r="2011" spans="7:13" s="23" customFormat="1" ht="15" x14ac:dyDescent="0.2">
      <c r="G2011" s="48"/>
      <c r="H2011" s="137"/>
      <c r="I2011" s="138"/>
      <c r="K2011" s="48"/>
      <c r="M2011" s="48"/>
    </row>
    <row r="2012" spans="7:13" s="23" customFormat="1" ht="15" x14ac:dyDescent="0.2">
      <c r="G2012" s="48"/>
      <c r="H2012" s="137"/>
      <c r="I2012" s="138"/>
      <c r="K2012" s="48"/>
      <c r="M2012" s="48"/>
    </row>
    <row r="2013" spans="7:13" s="23" customFormat="1" ht="15" x14ac:dyDescent="0.2">
      <c r="G2013" s="48"/>
      <c r="H2013" s="137"/>
      <c r="I2013" s="138"/>
      <c r="K2013" s="48"/>
      <c r="M2013" s="48"/>
    </row>
    <row r="2014" spans="7:13" s="23" customFormat="1" ht="15" x14ac:dyDescent="0.2">
      <c r="G2014" s="48"/>
      <c r="H2014" s="137"/>
      <c r="I2014" s="138"/>
      <c r="K2014" s="48"/>
      <c r="M2014" s="48"/>
    </row>
    <row r="2015" spans="7:13" s="23" customFormat="1" ht="15" x14ac:dyDescent="0.2">
      <c r="G2015" s="48"/>
      <c r="H2015" s="137"/>
      <c r="I2015" s="138"/>
      <c r="K2015" s="48"/>
      <c r="M2015" s="48"/>
    </row>
    <row r="2016" spans="7:13" s="23" customFormat="1" ht="15" x14ac:dyDescent="0.2">
      <c r="G2016" s="48"/>
      <c r="H2016" s="137"/>
      <c r="I2016" s="138"/>
      <c r="K2016" s="48"/>
      <c r="M2016" s="48"/>
    </row>
    <row r="2017" spans="7:13" s="23" customFormat="1" ht="15" x14ac:dyDescent="0.2">
      <c r="G2017" s="48"/>
      <c r="H2017" s="137"/>
      <c r="I2017" s="138"/>
      <c r="K2017" s="48"/>
      <c r="M2017" s="48"/>
    </row>
    <row r="2018" spans="7:13" s="23" customFormat="1" ht="15" x14ac:dyDescent="0.2">
      <c r="G2018" s="48"/>
      <c r="H2018" s="137"/>
      <c r="I2018" s="138"/>
      <c r="K2018" s="48"/>
      <c r="M2018" s="48"/>
    </row>
    <row r="2019" spans="7:13" s="23" customFormat="1" ht="15" x14ac:dyDescent="0.2">
      <c r="G2019" s="48"/>
      <c r="H2019" s="137"/>
      <c r="I2019" s="138"/>
      <c r="K2019" s="48"/>
      <c r="M2019" s="48"/>
    </row>
    <row r="2020" spans="7:13" s="23" customFormat="1" ht="15" x14ac:dyDescent="0.2">
      <c r="G2020" s="48"/>
      <c r="H2020" s="137"/>
      <c r="I2020" s="138"/>
      <c r="K2020" s="48"/>
      <c r="M2020" s="48"/>
    </row>
    <row r="2021" spans="7:13" s="23" customFormat="1" ht="15" x14ac:dyDescent="0.2">
      <c r="G2021" s="48"/>
      <c r="H2021" s="137"/>
      <c r="I2021" s="138"/>
      <c r="K2021" s="48"/>
      <c r="M2021" s="48"/>
    </row>
    <row r="2022" spans="7:13" s="23" customFormat="1" ht="15" x14ac:dyDescent="0.2">
      <c r="G2022" s="48"/>
      <c r="H2022" s="137"/>
      <c r="I2022" s="138"/>
      <c r="K2022" s="48"/>
      <c r="M2022" s="48"/>
    </row>
    <row r="2023" spans="7:13" s="23" customFormat="1" ht="15" x14ac:dyDescent="0.2">
      <c r="G2023" s="48"/>
      <c r="H2023" s="137"/>
      <c r="I2023" s="138"/>
      <c r="K2023" s="48"/>
      <c r="M2023" s="48"/>
    </row>
    <row r="2024" spans="7:13" s="23" customFormat="1" ht="15" x14ac:dyDescent="0.2">
      <c r="G2024" s="48"/>
      <c r="H2024" s="137"/>
      <c r="I2024" s="138"/>
      <c r="K2024" s="48"/>
      <c r="M2024" s="48"/>
    </row>
    <row r="2025" spans="7:13" s="23" customFormat="1" ht="15" x14ac:dyDescent="0.2">
      <c r="G2025" s="48"/>
      <c r="H2025" s="137"/>
      <c r="I2025" s="138"/>
      <c r="K2025" s="48"/>
      <c r="M2025" s="48"/>
    </row>
    <row r="2026" spans="7:13" s="23" customFormat="1" ht="15" x14ac:dyDescent="0.2">
      <c r="G2026" s="48"/>
      <c r="H2026" s="137"/>
      <c r="I2026" s="138"/>
      <c r="K2026" s="48"/>
      <c r="M2026" s="48"/>
    </row>
    <row r="2027" spans="7:13" s="23" customFormat="1" ht="15" x14ac:dyDescent="0.2">
      <c r="G2027" s="48"/>
      <c r="H2027" s="137"/>
      <c r="I2027" s="138"/>
      <c r="K2027" s="48"/>
      <c r="M2027" s="48"/>
    </row>
    <row r="2028" spans="7:13" s="23" customFormat="1" ht="15" x14ac:dyDescent="0.2">
      <c r="G2028" s="48"/>
      <c r="H2028" s="137"/>
      <c r="I2028" s="138"/>
      <c r="K2028" s="48"/>
      <c r="M2028" s="48"/>
    </row>
    <row r="2029" spans="7:13" s="23" customFormat="1" ht="15" x14ac:dyDescent="0.2">
      <c r="G2029" s="48"/>
      <c r="H2029" s="137"/>
      <c r="I2029" s="138"/>
      <c r="K2029" s="48"/>
      <c r="M2029" s="48"/>
    </row>
    <row r="2030" spans="7:13" s="23" customFormat="1" ht="15" x14ac:dyDescent="0.2">
      <c r="G2030" s="48"/>
      <c r="H2030" s="137"/>
      <c r="I2030" s="138"/>
      <c r="K2030" s="48"/>
      <c r="M2030" s="48"/>
    </row>
    <row r="2031" spans="7:13" s="23" customFormat="1" ht="15" x14ac:dyDescent="0.2">
      <c r="G2031" s="48"/>
      <c r="H2031" s="137"/>
      <c r="I2031" s="138"/>
      <c r="K2031" s="48"/>
      <c r="M2031" s="48"/>
    </row>
    <row r="2032" spans="7:13" s="23" customFormat="1" ht="15" x14ac:dyDescent="0.2">
      <c r="G2032" s="48"/>
      <c r="H2032" s="137"/>
      <c r="I2032" s="138"/>
      <c r="K2032" s="48"/>
      <c r="M2032" s="48"/>
    </row>
    <row r="2033" spans="7:13" s="23" customFormat="1" ht="15" x14ac:dyDescent="0.2">
      <c r="G2033" s="48"/>
      <c r="H2033" s="137"/>
      <c r="I2033" s="138"/>
      <c r="K2033" s="48"/>
      <c r="M2033" s="48"/>
    </row>
    <row r="2034" spans="7:13" s="23" customFormat="1" ht="15" x14ac:dyDescent="0.2">
      <c r="G2034" s="48"/>
      <c r="H2034" s="137"/>
      <c r="I2034" s="138"/>
      <c r="K2034" s="48"/>
      <c r="M2034" s="48"/>
    </row>
    <row r="2035" spans="7:13" s="23" customFormat="1" ht="15" x14ac:dyDescent="0.2">
      <c r="G2035" s="48"/>
      <c r="H2035" s="137"/>
      <c r="I2035" s="138"/>
      <c r="K2035" s="48"/>
      <c r="M2035" s="48"/>
    </row>
    <row r="2036" spans="7:13" s="23" customFormat="1" ht="15" x14ac:dyDescent="0.2">
      <c r="G2036" s="48"/>
      <c r="H2036" s="137"/>
      <c r="I2036" s="138"/>
      <c r="K2036" s="48"/>
      <c r="M2036" s="48"/>
    </row>
    <row r="2037" spans="7:13" s="23" customFormat="1" ht="15" x14ac:dyDescent="0.2">
      <c r="G2037" s="48"/>
      <c r="H2037" s="137"/>
      <c r="I2037" s="138"/>
      <c r="K2037" s="48"/>
      <c r="M2037" s="48"/>
    </row>
    <row r="2038" spans="7:13" s="23" customFormat="1" ht="15" x14ac:dyDescent="0.2">
      <c r="G2038" s="48"/>
      <c r="H2038" s="137"/>
      <c r="I2038" s="138"/>
      <c r="K2038" s="48"/>
      <c r="M2038" s="48"/>
    </row>
    <row r="2039" spans="7:13" s="23" customFormat="1" ht="15" x14ac:dyDescent="0.2">
      <c r="G2039" s="48"/>
      <c r="H2039" s="137"/>
      <c r="I2039" s="138"/>
      <c r="K2039" s="48"/>
      <c r="M2039" s="48"/>
    </row>
    <row r="2040" spans="7:13" s="23" customFormat="1" ht="15" x14ac:dyDescent="0.2">
      <c r="G2040" s="48"/>
      <c r="H2040" s="137"/>
      <c r="I2040" s="138"/>
      <c r="K2040" s="48"/>
      <c r="M2040" s="48"/>
    </row>
    <row r="2041" spans="7:13" s="23" customFormat="1" ht="15" x14ac:dyDescent="0.2">
      <c r="G2041" s="48"/>
      <c r="H2041" s="137"/>
      <c r="I2041" s="138"/>
      <c r="K2041" s="48"/>
      <c r="M2041" s="48"/>
    </row>
    <row r="2042" spans="7:13" s="23" customFormat="1" ht="15" x14ac:dyDescent="0.2">
      <c r="G2042" s="48"/>
      <c r="H2042" s="137"/>
      <c r="I2042" s="138"/>
      <c r="K2042" s="48"/>
      <c r="M2042" s="48"/>
    </row>
    <row r="2043" spans="7:13" s="23" customFormat="1" ht="15" x14ac:dyDescent="0.2">
      <c r="G2043" s="48"/>
      <c r="H2043" s="137"/>
      <c r="I2043" s="138"/>
      <c r="K2043" s="48"/>
      <c r="M2043" s="48"/>
    </row>
    <row r="2044" spans="7:13" s="23" customFormat="1" ht="15" x14ac:dyDescent="0.2">
      <c r="G2044" s="48"/>
      <c r="H2044" s="137"/>
      <c r="I2044" s="138"/>
      <c r="K2044" s="48"/>
      <c r="M2044" s="48"/>
    </row>
    <row r="2045" spans="7:13" s="23" customFormat="1" ht="15" x14ac:dyDescent="0.2">
      <c r="G2045" s="48"/>
      <c r="H2045" s="137"/>
      <c r="I2045" s="138"/>
      <c r="K2045" s="48"/>
      <c r="M2045" s="48"/>
    </row>
    <row r="2046" spans="7:13" s="23" customFormat="1" ht="15" x14ac:dyDescent="0.2">
      <c r="G2046" s="48"/>
      <c r="H2046" s="137"/>
      <c r="I2046" s="138"/>
      <c r="K2046" s="48"/>
      <c r="M2046" s="48"/>
    </row>
    <row r="2047" spans="7:13" s="23" customFormat="1" ht="15" x14ac:dyDescent="0.2">
      <c r="G2047" s="48"/>
      <c r="H2047" s="137"/>
      <c r="I2047" s="138"/>
      <c r="K2047" s="48"/>
      <c r="M2047" s="48"/>
    </row>
    <row r="2048" spans="7:13" s="23" customFormat="1" ht="15" x14ac:dyDescent="0.2">
      <c r="G2048" s="48"/>
      <c r="H2048" s="137"/>
      <c r="I2048" s="138"/>
      <c r="K2048" s="48"/>
      <c r="M2048" s="48"/>
    </row>
    <row r="2049" spans="7:13" s="23" customFormat="1" ht="15" x14ac:dyDescent="0.2">
      <c r="G2049" s="48"/>
      <c r="H2049" s="137"/>
      <c r="I2049" s="138"/>
      <c r="K2049" s="48"/>
      <c r="M2049" s="48"/>
    </row>
    <row r="2050" spans="7:13" s="23" customFormat="1" ht="15" x14ac:dyDescent="0.2">
      <c r="G2050" s="48"/>
      <c r="H2050" s="137"/>
      <c r="I2050" s="138"/>
      <c r="K2050" s="48"/>
      <c r="M2050" s="48"/>
    </row>
    <row r="2051" spans="7:13" s="23" customFormat="1" ht="15" x14ac:dyDescent="0.2">
      <c r="G2051" s="48"/>
      <c r="H2051" s="137"/>
      <c r="I2051" s="138"/>
      <c r="K2051" s="48"/>
      <c r="M2051" s="48"/>
    </row>
    <row r="2052" spans="7:13" s="23" customFormat="1" ht="15" x14ac:dyDescent="0.2">
      <c r="G2052" s="48"/>
      <c r="H2052" s="137"/>
      <c r="I2052" s="138"/>
      <c r="K2052" s="48"/>
      <c r="M2052" s="48"/>
    </row>
    <row r="2053" spans="7:13" s="23" customFormat="1" ht="15" x14ac:dyDescent="0.2">
      <c r="G2053" s="48"/>
      <c r="H2053" s="137"/>
      <c r="I2053" s="138"/>
      <c r="K2053" s="48"/>
      <c r="M2053" s="48"/>
    </row>
    <row r="2054" spans="7:13" s="23" customFormat="1" ht="15" x14ac:dyDescent="0.2">
      <c r="G2054" s="48"/>
      <c r="H2054" s="137"/>
      <c r="I2054" s="138"/>
      <c r="K2054" s="48"/>
      <c r="M2054" s="48"/>
    </row>
    <row r="2055" spans="7:13" s="23" customFormat="1" ht="15" x14ac:dyDescent="0.2">
      <c r="G2055" s="48"/>
      <c r="H2055" s="137"/>
      <c r="I2055" s="138"/>
      <c r="K2055" s="48"/>
      <c r="M2055" s="48"/>
    </row>
    <row r="2056" spans="7:13" s="23" customFormat="1" ht="15" x14ac:dyDescent="0.2">
      <c r="G2056" s="48"/>
      <c r="H2056" s="137"/>
      <c r="I2056" s="138"/>
      <c r="K2056" s="48"/>
      <c r="M2056" s="48"/>
    </row>
    <row r="2057" spans="7:13" s="23" customFormat="1" ht="15" x14ac:dyDescent="0.2">
      <c r="G2057" s="48"/>
      <c r="H2057" s="137"/>
      <c r="I2057" s="138"/>
      <c r="K2057" s="48"/>
      <c r="M2057" s="48"/>
    </row>
    <row r="2058" spans="7:13" s="23" customFormat="1" ht="15" x14ac:dyDescent="0.2">
      <c r="G2058" s="48"/>
      <c r="H2058" s="137"/>
      <c r="I2058" s="138"/>
      <c r="K2058" s="48"/>
      <c r="M2058" s="48"/>
    </row>
    <row r="2059" spans="7:13" s="23" customFormat="1" ht="15" x14ac:dyDescent="0.2">
      <c r="G2059" s="48"/>
      <c r="H2059" s="137"/>
      <c r="I2059" s="138"/>
      <c r="K2059" s="48"/>
      <c r="M2059" s="48"/>
    </row>
    <row r="2060" spans="7:13" s="23" customFormat="1" ht="15" x14ac:dyDescent="0.2">
      <c r="G2060" s="48"/>
      <c r="H2060" s="137"/>
      <c r="I2060" s="138"/>
      <c r="K2060" s="48"/>
      <c r="M2060" s="48"/>
    </row>
    <row r="2061" spans="7:13" s="23" customFormat="1" ht="15" x14ac:dyDescent="0.2">
      <c r="G2061" s="48"/>
      <c r="H2061" s="137"/>
      <c r="I2061" s="138"/>
      <c r="K2061" s="48"/>
      <c r="M2061" s="48"/>
    </row>
    <row r="2062" spans="7:13" s="23" customFormat="1" ht="15" x14ac:dyDescent="0.2">
      <c r="G2062" s="48"/>
      <c r="H2062" s="137"/>
      <c r="I2062" s="138"/>
      <c r="K2062" s="48"/>
      <c r="M2062" s="48"/>
    </row>
    <row r="2063" spans="7:13" s="23" customFormat="1" ht="15" x14ac:dyDescent="0.2">
      <c r="G2063" s="48"/>
      <c r="H2063" s="137"/>
      <c r="I2063" s="138"/>
      <c r="K2063" s="48"/>
      <c r="M2063" s="48"/>
    </row>
    <row r="2064" spans="7:13" s="23" customFormat="1" ht="15" x14ac:dyDescent="0.2">
      <c r="G2064" s="48"/>
      <c r="H2064" s="137"/>
      <c r="I2064" s="138"/>
      <c r="K2064" s="48"/>
      <c r="M2064" s="48"/>
    </row>
    <row r="2065" spans="7:13" s="23" customFormat="1" ht="15" x14ac:dyDescent="0.2">
      <c r="G2065" s="48"/>
      <c r="H2065" s="137"/>
      <c r="I2065" s="138"/>
      <c r="K2065" s="48"/>
      <c r="M2065" s="48"/>
    </row>
    <row r="2066" spans="7:13" s="23" customFormat="1" ht="15" x14ac:dyDescent="0.2">
      <c r="G2066" s="48"/>
      <c r="H2066" s="137"/>
      <c r="I2066" s="138"/>
      <c r="K2066" s="48"/>
      <c r="M2066" s="48"/>
    </row>
    <row r="2067" spans="7:13" s="23" customFormat="1" ht="15" x14ac:dyDescent="0.2">
      <c r="G2067" s="48"/>
      <c r="H2067" s="137"/>
      <c r="I2067" s="138"/>
      <c r="K2067" s="48"/>
      <c r="M2067" s="48"/>
    </row>
    <row r="2068" spans="7:13" s="23" customFormat="1" ht="15" x14ac:dyDescent="0.2">
      <c r="G2068" s="48"/>
      <c r="H2068" s="137"/>
      <c r="I2068" s="138"/>
      <c r="K2068" s="48"/>
      <c r="M2068" s="48"/>
    </row>
    <row r="2069" spans="7:13" s="23" customFormat="1" ht="15" x14ac:dyDescent="0.2">
      <c r="G2069" s="48"/>
      <c r="H2069" s="137"/>
      <c r="I2069" s="138"/>
      <c r="K2069" s="48"/>
      <c r="M2069" s="48"/>
    </row>
    <row r="2070" spans="7:13" s="23" customFormat="1" ht="15" x14ac:dyDescent="0.2">
      <c r="G2070" s="48"/>
      <c r="H2070" s="137"/>
      <c r="I2070" s="138"/>
      <c r="K2070" s="48"/>
      <c r="M2070" s="48"/>
    </row>
    <row r="2071" spans="7:13" s="23" customFormat="1" ht="15" x14ac:dyDescent="0.2">
      <c r="G2071" s="48"/>
      <c r="H2071" s="137"/>
      <c r="I2071" s="138"/>
      <c r="K2071" s="48"/>
      <c r="M2071" s="48"/>
    </row>
    <row r="2072" spans="7:13" s="23" customFormat="1" ht="15" x14ac:dyDescent="0.2">
      <c r="G2072" s="48"/>
      <c r="H2072" s="137"/>
      <c r="I2072" s="138"/>
      <c r="K2072" s="48"/>
      <c r="M2072" s="48"/>
    </row>
    <row r="2073" spans="7:13" s="23" customFormat="1" ht="15" x14ac:dyDescent="0.2">
      <c r="G2073" s="48"/>
      <c r="H2073" s="137"/>
      <c r="I2073" s="138"/>
      <c r="K2073" s="48"/>
      <c r="M2073" s="48"/>
    </row>
    <row r="2074" spans="7:13" s="23" customFormat="1" ht="15" x14ac:dyDescent="0.2">
      <c r="G2074" s="48"/>
      <c r="H2074" s="137"/>
      <c r="I2074" s="138"/>
      <c r="K2074" s="48"/>
      <c r="M2074" s="48"/>
    </row>
    <row r="2075" spans="7:13" s="23" customFormat="1" ht="15" x14ac:dyDescent="0.2">
      <c r="G2075" s="48"/>
      <c r="H2075" s="137"/>
      <c r="I2075" s="138"/>
      <c r="K2075" s="48"/>
      <c r="M2075" s="48"/>
    </row>
    <row r="2076" spans="7:13" s="23" customFormat="1" ht="15" x14ac:dyDescent="0.2">
      <c r="G2076" s="48"/>
      <c r="H2076" s="137"/>
      <c r="I2076" s="138"/>
      <c r="K2076" s="48"/>
      <c r="M2076" s="48"/>
    </row>
    <row r="2077" spans="7:13" s="23" customFormat="1" ht="15" x14ac:dyDescent="0.2">
      <c r="G2077" s="48"/>
      <c r="H2077" s="137"/>
      <c r="I2077" s="138"/>
      <c r="K2077" s="48"/>
      <c r="M2077" s="48"/>
    </row>
    <row r="2078" spans="7:13" s="23" customFormat="1" ht="15" x14ac:dyDescent="0.2">
      <c r="G2078" s="48"/>
      <c r="H2078" s="137"/>
      <c r="I2078" s="138"/>
      <c r="K2078" s="48"/>
      <c r="M2078" s="48"/>
    </row>
    <row r="2079" spans="7:13" s="23" customFormat="1" ht="15" x14ac:dyDescent="0.2">
      <c r="G2079" s="48"/>
      <c r="H2079" s="137"/>
      <c r="I2079" s="138"/>
      <c r="K2079" s="48"/>
      <c r="M2079" s="48"/>
    </row>
    <row r="2080" spans="7:13" s="23" customFormat="1" ht="15" x14ac:dyDescent="0.2">
      <c r="G2080" s="48"/>
      <c r="H2080" s="137"/>
      <c r="I2080" s="138"/>
      <c r="K2080" s="48"/>
      <c r="M2080" s="48"/>
    </row>
    <row r="2081" spans="7:13" s="23" customFormat="1" ht="15" x14ac:dyDescent="0.2">
      <c r="G2081" s="48"/>
      <c r="H2081" s="137"/>
      <c r="I2081" s="138"/>
      <c r="K2081" s="48"/>
      <c r="M2081" s="48"/>
    </row>
    <row r="2082" spans="7:13" s="23" customFormat="1" ht="15" x14ac:dyDescent="0.2">
      <c r="G2082" s="48"/>
      <c r="H2082" s="137"/>
      <c r="I2082" s="138"/>
      <c r="K2082" s="48"/>
      <c r="M2082" s="48"/>
    </row>
    <row r="2083" spans="7:13" s="23" customFormat="1" ht="15" x14ac:dyDescent="0.2">
      <c r="G2083" s="48"/>
      <c r="H2083" s="137"/>
      <c r="I2083" s="138"/>
      <c r="K2083" s="48"/>
      <c r="M2083" s="48"/>
    </row>
    <row r="2084" spans="7:13" s="23" customFormat="1" ht="15" x14ac:dyDescent="0.2">
      <c r="G2084" s="48"/>
      <c r="H2084" s="137"/>
      <c r="I2084" s="138"/>
      <c r="K2084" s="48"/>
      <c r="M2084" s="48"/>
    </row>
    <row r="2085" spans="7:13" s="23" customFormat="1" ht="15" x14ac:dyDescent="0.2">
      <c r="G2085" s="48"/>
      <c r="H2085" s="137"/>
      <c r="I2085" s="138"/>
      <c r="K2085" s="48"/>
      <c r="M2085" s="48"/>
    </row>
    <row r="2086" spans="7:13" s="23" customFormat="1" ht="15" x14ac:dyDescent="0.2">
      <c r="G2086" s="48"/>
      <c r="H2086" s="137"/>
      <c r="I2086" s="138"/>
      <c r="K2086" s="48"/>
      <c r="M2086" s="48"/>
    </row>
    <row r="2087" spans="7:13" s="23" customFormat="1" ht="15" x14ac:dyDescent="0.2">
      <c r="G2087" s="48"/>
      <c r="H2087" s="137"/>
      <c r="I2087" s="138"/>
      <c r="K2087" s="48"/>
      <c r="M2087" s="48"/>
    </row>
    <row r="2088" spans="7:13" s="23" customFormat="1" ht="15" x14ac:dyDescent="0.2">
      <c r="G2088" s="48"/>
      <c r="H2088" s="137"/>
      <c r="I2088" s="138"/>
      <c r="K2088" s="48"/>
      <c r="M2088" s="48"/>
    </row>
    <row r="2089" spans="7:13" s="23" customFormat="1" ht="15" x14ac:dyDescent="0.2">
      <c r="G2089" s="48"/>
      <c r="H2089" s="137"/>
      <c r="I2089" s="138"/>
      <c r="K2089" s="48"/>
      <c r="M2089" s="48"/>
    </row>
    <row r="2090" spans="7:13" s="23" customFormat="1" ht="15" x14ac:dyDescent="0.2">
      <c r="G2090" s="48"/>
      <c r="H2090" s="137"/>
      <c r="I2090" s="138"/>
      <c r="K2090" s="48"/>
      <c r="M2090" s="48"/>
    </row>
    <row r="2091" spans="7:13" s="23" customFormat="1" ht="15" x14ac:dyDescent="0.2">
      <c r="G2091" s="48"/>
      <c r="H2091" s="137"/>
      <c r="I2091" s="138"/>
      <c r="K2091" s="48"/>
      <c r="M2091" s="48"/>
    </row>
    <row r="2092" spans="7:13" s="23" customFormat="1" ht="15" x14ac:dyDescent="0.2">
      <c r="G2092" s="48"/>
      <c r="H2092" s="137"/>
      <c r="I2092" s="138"/>
      <c r="K2092" s="48"/>
      <c r="M2092" s="48"/>
    </row>
    <row r="2093" spans="7:13" s="23" customFormat="1" ht="15" x14ac:dyDescent="0.2">
      <c r="G2093" s="48"/>
      <c r="H2093" s="137"/>
      <c r="I2093" s="138"/>
      <c r="K2093" s="48"/>
      <c r="M2093" s="48"/>
    </row>
    <row r="2094" spans="7:13" s="23" customFormat="1" ht="15" x14ac:dyDescent="0.2">
      <c r="G2094" s="48"/>
      <c r="H2094" s="137"/>
      <c r="I2094" s="138"/>
      <c r="K2094" s="48"/>
      <c r="M2094" s="48"/>
    </row>
    <row r="2095" spans="7:13" s="23" customFormat="1" ht="15" x14ac:dyDescent="0.2">
      <c r="G2095" s="48"/>
      <c r="H2095" s="137"/>
      <c r="I2095" s="138"/>
      <c r="K2095" s="48"/>
      <c r="M2095" s="48"/>
    </row>
    <row r="2096" spans="7:13" s="23" customFormat="1" ht="15" x14ac:dyDescent="0.2">
      <c r="G2096" s="48"/>
      <c r="H2096" s="137"/>
      <c r="I2096" s="138"/>
      <c r="K2096" s="48"/>
      <c r="M2096" s="48"/>
    </row>
    <row r="2097" spans="7:13" s="23" customFormat="1" ht="15" x14ac:dyDescent="0.2">
      <c r="G2097" s="48"/>
      <c r="H2097" s="137"/>
      <c r="I2097" s="138"/>
      <c r="K2097" s="48"/>
      <c r="M2097" s="48"/>
    </row>
    <row r="2098" spans="7:13" s="23" customFormat="1" ht="15" x14ac:dyDescent="0.2">
      <c r="G2098" s="48"/>
      <c r="H2098" s="137"/>
      <c r="I2098" s="138"/>
      <c r="K2098" s="48"/>
      <c r="M2098" s="48"/>
    </row>
    <row r="2099" spans="7:13" s="23" customFormat="1" ht="15" x14ac:dyDescent="0.2">
      <c r="G2099" s="48"/>
      <c r="H2099" s="137"/>
      <c r="I2099" s="138"/>
      <c r="K2099" s="48"/>
      <c r="M2099" s="48"/>
    </row>
    <row r="2100" spans="7:13" s="23" customFormat="1" ht="15" x14ac:dyDescent="0.2">
      <c r="G2100" s="48"/>
      <c r="H2100" s="137"/>
      <c r="I2100" s="138"/>
      <c r="K2100" s="48"/>
      <c r="M2100" s="48"/>
    </row>
    <row r="2101" spans="7:13" s="23" customFormat="1" ht="15" x14ac:dyDescent="0.2">
      <c r="G2101" s="48"/>
      <c r="H2101" s="137"/>
      <c r="I2101" s="138"/>
      <c r="K2101" s="48"/>
      <c r="M2101" s="48"/>
    </row>
    <row r="2102" spans="7:13" s="23" customFormat="1" ht="15" x14ac:dyDescent="0.2">
      <c r="G2102" s="48"/>
      <c r="H2102" s="137"/>
      <c r="I2102" s="138"/>
      <c r="K2102" s="48"/>
      <c r="M2102" s="48"/>
    </row>
    <row r="2103" spans="7:13" s="23" customFormat="1" ht="15" x14ac:dyDescent="0.2">
      <c r="G2103" s="48"/>
      <c r="H2103" s="137"/>
      <c r="I2103" s="138"/>
      <c r="K2103" s="48"/>
      <c r="M2103" s="48"/>
    </row>
    <row r="2104" spans="7:13" s="23" customFormat="1" ht="15" x14ac:dyDescent="0.2">
      <c r="G2104" s="48"/>
      <c r="H2104" s="137"/>
      <c r="I2104" s="138"/>
      <c r="K2104" s="48"/>
      <c r="M2104" s="48"/>
    </row>
    <row r="2105" spans="7:13" s="23" customFormat="1" ht="15" x14ac:dyDescent="0.2">
      <c r="G2105" s="48"/>
      <c r="H2105" s="137"/>
      <c r="I2105" s="138"/>
      <c r="K2105" s="48"/>
      <c r="M2105" s="48"/>
    </row>
    <row r="2106" spans="7:13" s="23" customFormat="1" ht="15" x14ac:dyDescent="0.2">
      <c r="G2106" s="48"/>
      <c r="H2106" s="137"/>
      <c r="I2106" s="138"/>
      <c r="K2106" s="48"/>
      <c r="M2106" s="48"/>
    </row>
    <row r="2107" spans="7:13" s="23" customFormat="1" ht="15" x14ac:dyDescent="0.2">
      <c r="G2107" s="48"/>
      <c r="H2107" s="137"/>
      <c r="I2107" s="138"/>
      <c r="K2107" s="48"/>
      <c r="M2107" s="48"/>
    </row>
    <row r="2108" spans="7:13" s="23" customFormat="1" ht="15" x14ac:dyDescent="0.2">
      <c r="G2108" s="48"/>
      <c r="H2108" s="137"/>
      <c r="I2108" s="138"/>
      <c r="K2108" s="48"/>
      <c r="M2108" s="48"/>
    </row>
    <row r="2109" spans="7:13" s="23" customFormat="1" ht="15" x14ac:dyDescent="0.2">
      <c r="G2109" s="48"/>
      <c r="H2109" s="137"/>
      <c r="I2109" s="138"/>
      <c r="K2109" s="48"/>
      <c r="M2109" s="48"/>
    </row>
    <row r="2110" spans="7:13" s="23" customFormat="1" ht="15" x14ac:dyDescent="0.2">
      <c r="G2110" s="48"/>
      <c r="H2110" s="137"/>
      <c r="I2110" s="138"/>
      <c r="K2110" s="48"/>
      <c r="M2110" s="48"/>
    </row>
    <row r="2111" spans="7:13" s="23" customFormat="1" ht="15" x14ac:dyDescent="0.2">
      <c r="G2111" s="48"/>
      <c r="H2111" s="137"/>
      <c r="I2111" s="138"/>
      <c r="K2111" s="48"/>
      <c r="M2111" s="48"/>
    </row>
    <row r="2112" spans="7:13" s="23" customFormat="1" ht="15" x14ac:dyDescent="0.2">
      <c r="G2112" s="48"/>
      <c r="H2112" s="137"/>
      <c r="I2112" s="138"/>
      <c r="K2112" s="48"/>
      <c r="M2112" s="48"/>
    </row>
    <row r="2113" spans="7:13" s="23" customFormat="1" ht="15" x14ac:dyDescent="0.2">
      <c r="G2113" s="48"/>
      <c r="H2113" s="137"/>
      <c r="I2113" s="138"/>
      <c r="K2113" s="48"/>
      <c r="M2113" s="48"/>
    </row>
    <row r="2114" spans="7:13" s="23" customFormat="1" ht="15" x14ac:dyDescent="0.2">
      <c r="G2114" s="48"/>
      <c r="H2114" s="137"/>
      <c r="I2114" s="138"/>
      <c r="K2114" s="48"/>
      <c r="M2114" s="48"/>
    </row>
    <row r="2115" spans="7:13" s="23" customFormat="1" ht="15" x14ac:dyDescent="0.2">
      <c r="G2115" s="48"/>
      <c r="H2115" s="137"/>
      <c r="I2115" s="138"/>
      <c r="K2115" s="48"/>
      <c r="M2115" s="48"/>
    </row>
    <row r="2116" spans="7:13" s="23" customFormat="1" ht="15" x14ac:dyDescent="0.2">
      <c r="G2116" s="48"/>
      <c r="H2116" s="137"/>
      <c r="I2116" s="138"/>
      <c r="K2116" s="48"/>
      <c r="M2116" s="48"/>
    </row>
    <row r="2117" spans="7:13" s="23" customFormat="1" ht="15" x14ac:dyDescent="0.2">
      <c r="G2117" s="48"/>
      <c r="H2117" s="137"/>
      <c r="I2117" s="138"/>
      <c r="K2117" s="48"/>
      <c r="M2117" s="48"/>
    </row>
    <row r="2118" spans="7:13" s="23" customFormat="1" ht="15" x14ac:dyDescent="0.2">
      <c r="G2118" s="48"/>
      <c r="H2118" s="137"/>
      <c r="I2118" s="138"/>
      <c r="K2118" s="48"/>
      <c r="M2118" s="48"/>
    </row>
    <row r="2119" spans="7:13" s="23" customFormat="1" ht="15" x14ac:dyDescent="0.2">
      <c r="G2119" s="48"/>
      <c r="H2119" s="137"/>
      <c r="I2119" s="138"/>
      <c r="K2119" s="48"/>
      <c r="M2119" s="48"/>
    </row>
    <row r="2120" spans="7:13" s="23" customFormat="1" ht="15" x14ac:dyDescent="0.2">
      <c r="G2120" s="48"/>
      <c r="H2120" s="137"/>
      <c r="I2120" s="138"/>
      <c r="K2120" s="48"/>
      <c r="M2120" s="48"/>
    </row>
    <row r="2121" spans="7:13" s="23" customFormat="1" ht="15" x14ac:dyDescent="0.2">
      <c r="G2121" s="48"/>
      <c r="H2121" s="137"/>
      <c r="I2121" s="138"/>
      <c r="K2121" s="48"/>
      <c r="M2121" s="48"/>
    </row>
    <row r="2122" spans="7:13" s="23" customFormat="1" ht="15" x14ac:dyDescent="0.2">
      <c r="G2122" s="48"/>
      <c r="H2122" s="137"/>
      <c r="I2122" s="138"/>
      <c r="K2122" s="48"/>
      <c r="M2122" s="48"/>
    </row>
    <row r="2123" spans="7:13" s="23" customFormat="1" ht="15" x14ac:dyDescent="0.2">
      <c r="G2123" s="48"/>
      <c r="H2123" s="137"/>
      <c r="I2123" s="138"/>
      <c r="K2123" s="48"/>
      <c r="M2123" s="48"/>
    </row>
    <row r="2124" spans="7:13" s="23" customFormat="1" ht="15" x14ac:dyDescent="0.2">
      <c r="G2124" s="48"/>
      <c r="H2124" s="137"/>
      <c r="I2124" s="138"/>
      <c r="K2124" s="48"/>
      <c r="M2124" s="48"/>
    </row>
    <row r="2125" spans="7:13" s="23" customFormat="1" ht="15" x14ac:dyDescent="0.2">
      <c r="G2125" s="48"/>
      <c r="H2125" s="137"/>
      <c r="I2125" s="138"/>
      <c r="K2125" s="48"/>
      <c r="M2125" s="48"/>
    </row>
    <row r="2126" spans="7:13" s="23" customFormat="1" ht="15" x14ac:dyDescent="0.2">
      <c r="G2126" s="48"/>
      <c r="H2126" s="137"/>
      <c r="I2126" s="138"/>
      <c r="K2126" s="48"/>
      <c r="M2126" s="48"/>
    </row>
    <row r="2127" spans="7:13" s="23" customFormat="1" ht="15" x14ac:dyDescent="0.2">
      <c r="G2127" s="48"/>
      <c r="H2127" s="137"/>
      <c r="I2127" s="138"/>
      <c r="K2127" s="48"/>
      <c r="M2127" s="48"/>
    </row>
    <row r="2128" spans="7:13" s="23" customFormat="1" ht="15" x14ac:dyDescent="0.2">
      <c r="G2128" s="48"/>
      <c r="H2128" s="137"/>
      <c r="I2128" s="138"/>
      <c r="K2128" s="48"/>
      <c r="M2128" s="48"/>
    </row>
    <row r="2129" spans="7:13" s="23" customFormat="1" ht="15" x14ac:dyDescent="0.2">
      <c r="G2129" s="48"/>
      <c r="H2129" s="137"/>
      <c r="I2129" s="138"/>
      <c r="K2129" s="48"/>
      <c r="M2129" s="48"/>
    </row>
    <row r="2130" spans="7:13" s="23" customFormat="1" ht="15" x14ac:dyDescent="0.2">
      <c r="G2130" s="48"/>
      <c r="H2130" s="137"/>
      <c r="I2130" s="138"/>
      <c r="K2130" s="48"/>
      <c r="M2130" s="48"/>
    </row>
    <row r="2131" spans="7:13" s="23" customFormat="1" ht="15" x14ac:dyDescent="0.2">
      <c r="G2131" s="48"/>
      <c r="H2131" s="137"/>
      <c r="I2131" s="138"/>
      <c r="K2131" s="48"/>
      <c r="M2131" s="48"/>
    </row>
    <row r="2132" spans="7:13" s="23" customFormat="1" ht="15" x14ac:dyDescent="0.2">
      <c r="G2132" s="48"/>
      <c r="H2132" s="137"/>
      <c r="I2132" s="138"/>
      <c r="K2132" s="48"/>
      <c r="M2132" s="48"/>
    </row>
    <row r="2133" spans="7:13" s="23" customFormat="1" ht="15" x14ac:dyDescent="0.2">
      <c r="G2133" s="48"/>
      <c r="H2133" s="137"/>
      <c r="I2133" s="138"/>
      <c r="K2133" s="48"/>
      <c r="M2133" s="48"/>
    </row>
    <row r="2134" spans="7:13" s="23" customFormat="1" ht="15" x14ac:dyDescent="0.2">
      <c r="G2134" s="48"/>
      <c r="H2134" s="137"/>
      <c r="I2134" s="138"/>
      <c r="K2134" s="48"/>
      <c r="M2134" s="48"/>
    </row>
    <row r="2135" spans="7:13" s="23" customFormat="1" ht="15" x14ac:dyDescent="0.2">
      <c r="G2135" s="48"/>
      <c r="H2135" s="137"/>
      <c r="I2135" s="138"/>
      <c r="K2135" s="48"/>
      <c r="M2135" s="48"/>
    </row>
    <row r="2136" spans="7:13" s="23" customFormat="1" ht="15" x14ac:dyDescent="0.2">
      <c r="G2136" s="48"/>
      <c r="H2136" s="137"/>
      <c r="I2136" s="138"/>
      <c r="K2136" s="48"/>
      <c r="M2136" s="48"/>
    </row>
    <row r="2137" spans="7:13" s="23" customFormat="1" ht="15" x14ac:dyDescent="0.2">
      <c r="G2137" s="48"/>
      <c r="H2137" s="137"/>
      <c r="I2137" s="138"/>
      <c r="K2137" s="48"/>
      <c r="M2137" s="48"/>
    </row>
    <row r="2138" spans="7:13" s="23" customFormat="1" ht="15" x14ac:dyDescent="0.2">
      <c r="G2138" s="48"/>
      <c r="H2138" s="137"/>
      <c r="I2138" s="138"/>
      <c r="K2138" s="48"/>
      <c r="M2138" s="48"/>
    </row>
    <row r="2139" spans="7:13" s="23" customFormat="1" ht="15" x14ac:dyDescent="0.2">
      <c r="G2139" s="48"/>
      <c r="H2139" s="137"/>
      <c r="I2139" s="138"/>
      <c r="K2139" s="48"/>
      <c r="M2139" s="48"/>
    </row>
    <row r="2140" spans="7:13" s="23" customFormat="1" ht="15" x14ac:dyDescent="0.2">
      <c r="G2140" s="48"/>
      <c r="H2140" s="137"/>
      <c r="I2140" s="138"/>
      <c r="K2140" s="48"/>
      <c r="M2140" s="48"/>
    </row>
    <row r="2141" spans="7:13" s="23" customFormat="1" ht="15" x14ac:dyDescent="0.2">
      <c r="G2141" s="48"/>
      <c r="H2141" s="137"/>
      <c r="I2141" s="138"/>
      <c r="K2141" s="48"/>
      <c r="M2141" s="48"/>
    </row>
    <row r="2142" spans="7:13" s="23" customFormat="1" ht="15" x14ac:dyDescent="0.2">
      <c r="G2142" s="48"/>
      <c r="H2142" s="137"/>
      <c r="I2142" s="138"/>
      <c r="K2142" s="48"/>
      <c r="M2142" s="48"/>
    </row>
    <row r="2143" spans="7:13" s="23" customFormat="1" ht="15" x14ac:dyDescent="0.2">
      <c r="G2143" s="48"/>
      <c r="H2143" s="137"/>
      <c r="I2143" s="138"/>
      <c r="K2143" s="48"/>
      <c r="M2143" s="48"/>
    </row>
    <row r="2144" spans="7:13" s="23" customFormat="1" ht="15" x14ac:dyDescent="0.2">
      <c r="G2144" s="48"/>
      <c r="H2144" s="137"/>
      <c r="I2144" s="138"/>
      <c r="K2144" s="48"/>
      <c r="M2144" s="48"/>
    </row>
    <row r="2145" spans="7:13" s="23" customFormat="1" ht="15" x14ac:dyDescent="0.2">
      <c r="G2145" s="48"/>
      <c r="H2145" s="137"/>
      <c r="I2145" s="138"/>
      <c r="K2145" s="48"/>
      <c r="M2145" s="48"/>
    </row>
    <row r="2146" spans="7:13" s="23" customFormat="1" ht="15" x14ac:dyDescent="0.2">
      <c r="G2146" s="48"/>
      <c r="H2146" s="137"/>
      <c r="I2146" s="138"/>
      <c r="K2146" s="48"/>
      <c r="M2146" s="48"/>
    </row>
    <row r="2147" spans="7:13" s="23" customFormat="1" ht="15" x14ac:dyDescent="0.2">
      <c r="G2147" s="48"/>
      <c r="H2147" s="137"/>
      <c r="I2147" s="138"/>
      <c r="K2147" s="48"/>
      <c r="M2147" s="48"/>
    </row>
    <row r="2148" spans="7:13" s="23" customFormat="1" ht="15" x14ac:dyDescent="0.2">
      <c r="G2148" s="48"/>
      <c r="H2148" s="137"/>
      <c r="I2148" s="138"/>
      <c r="K2148" s="48"/>
      <c r="M2148" s="48"/>
    </row>
    <row r="2149" spans="7:13" s="23" customFormat="1" ht="15" x14ac:dyDescent="0.2">
      <c r="G2149" s="48"/>
      <c r="H2149" s="137"/>
      <c r="I2149" s="138"/>
      <c r="K2149" s="48"/>
      <c r="M2149" s="48"/>
    </row>
    <row r="2150" spans="7:13" s="23" customFormat="1" ht="15" x14ac:dyDescent="0.2">
      <c r="G2150" s="48"/>
      <c r="H2150" s="137"/>
      <c r="I2150" s="138"/>
      <c r="K2150" s="48"/>
      <c r="M2150" s="48"/>
    </row>
    <row r="2151" spans="7:13" s="23" customFormat="1" ht="15" x14ac:dyDescent="0.2">
      <c r="G2151" s="48"/>
      <c r="H2151" s="137"/>
      <c r="I2151" s="138"/>
      <c r="K2151" s="48"/>
      <c r="M2151" s="48"/>
    </row>
    <row r="2152" spans="7:13" s="23" customFormat="1" ht="15" x14ac:dyDescent="0.2">
      <c r="G2152" s="48"/>
      <c r="H2152" s="137"/>
      <c r="I2152" s="138"/>
      <c r="K2152" s="48"/>
      <c r="M2152" s="48"/>
    </row>
    <row r="2153" spans="7:13" s="23" customFormat="1" ht="15" x14ac:dyDescent="0.2">
      <c r="G2153" s="48"/>
      <c r="H2153" s="137"/>
      <c r="I2153" s="138"/>
      <c r="K2153" s="48"/>
      <c r="M2153" s="48"/>
    </row>
    <row r="2154" spans="7:13" s="23" customFormat="1" ht="15" x14ac:dyDescent="0.2">
      <c r="G2154" s="48"/>
      <c r="H2154" s="137"/>
      <c r="I2154" s="138"/>
      <c r="K2154" s="48"/>
      <c r="M2154" s="48"/>
    </row>
    <row r="2155" spans="7:13" s="23" customFormat="1" ht="15" x14ac:dyDescent="0.2">
      <c r="G2155" s="48"/>
      <c r="H2155" s="137"/>
      <c r="I2155" s="138"/>
      <c r="K2155" s="48"/>
      <c r="M2155" s="48"/>
    </row>
    <row r="2156" spans="7:13" s="23" customFormat="1" ht="15" x14ac:dyDescent="0.2">
      <c r="G2156" s="48"/>
      <c r="H2156" s="137"/>
      <c r="I2156" s="138"/>
      <c r="K2156" s="48"/>
      <c r="M2156" s="48"/>
    </row>
    <row r="2157" spans="7:13" s="23" customFormat="1" ht="15" x14ac:dyDescent="0.2">
      <c r="G2157" s="48"/>
      <c r="H2157" s="137"/>
      <c r="I2157" s="138"/>
      <c r="K2157" s="48"/>
      <c r="M2157" s="48"/>
    </row>
    <row r="2158" spans="7:13" s="23" customFormat="1" ht="15" x14ac:dyDescent="0.2">
      <c r="G2158" s="48"/>
      <c r="H2158" s="137"/>
      <c r="I2158" s="138"/>
      <c r="K2158" s="48"/>
      <c r="M2158" s="48"/>
    </row>
    <row r="2159" spans="7:13" s="23" customFormat="1" ht="15" x14ac:dyDescent="0.2">
      <c r="G2159" s="48"/>
      <c r="H2159" s="137"/>
      <c r="I2159" s="138"/>
      <c r="K2159" s="48"/>
      <c r="M2159" s="48"/>
    </row>
    <row r="2160" spans="7:13" s="23" customFormat="1" ht="15" x14ac:dyDescent="0.2">
      <c r="G2160" s="48"/>
      <c r="H2160" s="137"/>
      <c r="I2160" s="138"/>
      <c r="K2160" s="48"/>
      <c r="M2160" s="48"/>
    </row>
    <row r="2161" spans="7:13" s="23" customFormat="1" ht="15" x14ac:dyDescent="0.2">
      <c r="G2161" s="48"/>
      <c r="H2161" s="137"/>
      <c r="I2161" s="138"/>
      <c r="K2161" s="48"/>
      <c r="M2161" s="48"/>
    </row>
    <row r="2162" spans="7:13" s="23" customFormat="1" ht="15" x14ac:dyDescent="0.2">
      <c r="G2162" s="48"/>
      <c r="H2162" s="137"/>
      <c r="I2162" s="138"/>
      <c r="K2162" s="48"/>
      <c r="M2162" s="48"/>
    </row>
    <row r="2163" spans="7:13" s="23" customFormat="1" ht="15" x14ac:dyDescent="0.2">
      <c r="G2163" s="48"/>
      <c r="H2163" s="137"/>
      <c r="I2163" s="138"/>
      <c r="K2163" s="48"/>
      <c r="M2163" s="48"/>
    </row>
    <row r="2164" spans="7:13" s="23" customFormat="1" ht="15" x14ac:dyDescent="0.2">
      <c r="G2164" s="48"/>
      <c r="H2164" s="137"/>
      <c r="I2164" s="138"/>
      <c r="K2164" s="48"/>
      <c r="M2164" s="48"/>
    </row>
    <row r="2165" spans="7:13" s="23" customFormat="1" ht="15" x14ac:dyDescent="0.2">
      <c r="G2165" s="48"/>
      <c r="H2165" s="137"/>
      <c r="I2165" s="138"/>
      <c r="K2165" s="48"/>
      <c r="M2165" s="48"/>
    </row>
    <row r="2166" spans="7:13" s="23" customFormat="1" ht="15" x14ac:dyDescent="0.2">
      <c r="G2166" s="48"/>
      <c r="H2166" s="137"/>
      <c r="I2166" s="138"/>
      <c r="K2166" s="48"/>
      <c r="M2166" s="48"/>
    </row>
    <row r="2167" spans="7:13" s="23" customFormat="1" ht="15" x14ac:dyDescent="0.2">
      <c r="G2167" s="48"/>
      <c r="H2167" s="137"/>
      <c r="I2167" s="138"/>
      <c r="K2167" s="48"/>
      <c r="M2167" s="48"/>
    </row>
    <row r="2168" spans="7:13" s="23" customFormat="1" ht="15" x14ac:dyDescent="0.2">
      <c r="G2168" s="48"/>
      <c r="H2168" s="137"/>
      <c r="I2168" s="138"/>
      <c r="K2168" s="48"/>
      <c r="M2168" s="48"/>
    </row>
    <row r="2169" spans="7:13" s="23" customFormat="1" ht="15" x14ac:dyDescent="0.2">
      <c r="G2169" s="48"/>
      <c r="H2169" s="137"/>
      <c r="I2169" s="138"/>
      <c r="K2169" s="48"/>
      <c r="M2169" s="48"/>
    </row>
    <row r="2170" spans="7:13" s="23" customFormat="1" ht="15" x14ac:dyDescent="0.2">
      <c r="G2170" s="48"/>
      <c r="H2170" s="137"/>
      <c r="I2170" s="138"/>
      <c r="K2170" s="48"/>
      <c r="M2170" s="48"/>
    </row>
    <row r="2171" spans="7:13" s="23" customFormat="1" ht="15" x14ac:dyDescent="0.2">
      <c r="G2171" s="48"/>
      <c r="H2171" s="137"/>
      <c r="I2171" s="138"/>
      <c r="K2171" s="48"/>
      <c r="M2171" s="48"/>
    </row>
    <row r="2172" spans="7:13" s="23" customFormat="1" ht="15" x14ac:dyDescent="0.2">
      <c r="G2172" s="48"/>
      <c r="H2172" s="137"/>
      <c r="I2172" s="138"/>
      <c r="K2172" s="48"/>
      <c r="M2172" s="48"/>
    </row>
    <row r="2173" spans="7:13" s="23" customFormat="1" ht="15" x14ac:dyDescent="0.2">
      <c r="G2173" s="48"/>
      <c r="H2173" s="137"/>
      <c r="I2173" s="138"/>
      <c r="K2173" s="48"/>
      <c r="M2173" s="48"/>
    </row>
    <row r="2174" spans="7:13" s="23" customFormat="1" ht="15" x14ac:dyDescent="0.2">
      <c r="G2174" s="48"/>
      <c r="H2174" s="137"/>
      <c r="I2174" s="138"/>
      <c r="K2174" s="48"/>
      <c r="M2174" s="48"/>
    </row>
    <row r="2175" spans="7:13" s="23" customFormat="1" ht="15" x14ac:dyDescent="0.2">
      <c r="G2175" s="48"/>
      <c r="H2175" s="137"/>
      <c r="I2175" s="138"/>
      <c r="K2175" s="48"/>
      <c r="M2175" s="48"/>
    </row>
    <row r="2176" spans="7:13" s="23" customFormat="1" ht="15" x14ac:dyDescent="0.2">
      <c r="G2176" s="48"/>
      <c r="H2176" s="137"/>
      <c r="I2176" s="138"/>
      <c r="K2176" s="48"/>
      <c r="M2176" s="48"/>
    </row>
    <row r="2177" spans="7:13" s="23" customFormat="1" ht="15" x14ac:dyDescent="0.2">
      <c r="G2177" s="48"/>
      <c r="H2177" s="137"/>
      <c r="I2177" s="138"/>
      <c r="K2177" s="48"/>
      <c r="M2177" s="48"/>
    </row>
    <row r="2178" spans="7:13" s="23" customFormat="1" ht="15" x14ac:dyDescent="0.2">
      <c r="G2178" s="48"/>
      <c r="H2178" s="137"/>
      <c r="I2178" s="138"/>
      <c r="K2178" s="48"/>
      <c r="M2178" s="48"/>
    </row>
    <row r="2179" spans="7:13" s="23" customFormat="1" ht="15" x14ac:dyDescent="0.2">
      <c r="G2179" s="48"/>
      <c r="H2179" s="137"/>
      <c r="I2179" s="138"/>
      <c r="K2179" s="48"/>
      <c r="M2179" s="48"/>
    </row>
    <row r="2180" spans="7:13" s="23" customFormat="1" ht="15" x14ac:dyDescent="0.2">
      <c r="G2180" s="48"/>
      <c r="H2180" s="137"/>
      <c r="I2180" s="138"/>
      <c r="K2180" s="48"/>
      <c r="M2180" s="48"/>
    </row>
    <row r="2181" spans="7:13" s="23" customFormat="1" ht="15" x14ac:dyDescent="0.2">
      <c r="G2181" s="48"/>
      <c r="H2181" s="137"/>
      <c r="I2181" s="138"/>
      <c r="K2181" s="48"/>
      <c r="M2181" s="48"/>
    </row>
    <row r="2182" spans="7:13" s="23" customFormat="1" ht="15" x14ac:dyDescent="0.2">
      <c r="G2182" s="48"/>
      <c r="H2182" s="137"/>
      <c r="I2182" s="138"/>
      <c r="K2182" s="48"/>
      <c r="M2182" s="48"/>
    </row>
    <row r="2183" spans="7:13" s="23" customFormat="1" ht="15" x14ac:dyDescent="0.2">
      <c r="G2183" s="48"/>
      <c r="H2183" s="137"/>
      <c r="I2183" s="138"/>
      <c r="K2183" s="48"/>
      <c r="M2183" s="48"/>
    </row>
    <row r="2184" spans="7:13" s="23" customFormat="1" ht="15" x14ac:dyDescent="0.2">
      <c r="G2184" s="48"/>
      <c r="H2184" s="137"/>
      <c r="I2184" s="138"/>
      <c r="K2184" s="48"/>
      <c r="M2184" s="48"/>
    </row>
    <row r="2185" spans="7:13" s="23" customFormat="1" ht="15" x14ac:dyDescent="0.2">
      <c r="G2185" s="48"/>
      <c r="H2185" s="137"/>
      <c r="I2185" s="138"/>
      <c r="K2185" s="48"/>
      <c r="M2185" s="48"/>
    </row>
    <row r="2186" spans="7:13" s="23" customFormat="1" ht="15" x14ac:dyDescent="0.2">
      <c r="G2186" s="48"/>
      <c r="H2186" s="137"/>
      <c r="I2186" s="138"/>
      <c r="K2186" s="48"/>
      <c r="M2186" s="48"/>
    </row>
    <row r="2187" spans="7:13" s="23" customFormat="1" ht="15" x14ac:dyDescent="0.2">
      <c r="G2187" s="48"/>
      <c r="H2187" s="137"/>
      <c r="I2187" s="138"/>
      <c r="K2187" s="48"/>
      <c r="M2187" s="48"/>
    </row>
    <row r="2188" spans="7:13" s="23" customFormat="1" ht="15" x14ac:dyDescent="0.2">
      <c r="G2188" s="48"/>
      <c r="H2188" s="137"/>
      <c r="I2188" s="138"/>
      <c r="K2188" s="48"/>
      <c r="M2188" s="48"/>
    </row>
    <row r="2189" spans="7:13" s="23" customFormat="1" ht="15" x14ac:dyDescent="0.2">
      <c r="G2189" s="48"/>
      <c r="H2189" s="137"/>
      <c r="I2189" s="138"/>
      <c r="K2189" s="48"/>
      <c r="M2189" s="48"/>
    </row>
    <row r="2190" spans="7:13" s="23" customFormat="1" ht="15" x14ac:dyDescent="0.2">
      <c r="G2190" s="48"/>
      <c r="H2190" s="137"/>
      <c r="I2190" s="138"/>
      <c r="K2190" s="48"/>
      <c r="M2190" s="48"/>
    </row>
    <row r="2191" spans="7:13" s="23" customFormat="1" ht="15" x14ac:dyDescent="0.2">
      <c r="G2191" s="48"/>
      <c r="H2191" s="137"/>
      <c r="I2191" s="138"/>
      <c r="K2191" s="48"/>
      <c r="M2191" s="48"/>
    </row>
    <row r="2192" spans="7:13" s="23" customFormat="1" ht="15" x14ac:dyDescent="0.2">
      <c r="G2192" s="48"/>
      <c r="H2192" s="137"/>
      <c r="I2192" s="138"/>
      <c r="K2192" s="48"/>
      <c r="M2192" s="48"/>
    </row>
    <row r="2193" spans="7:13" s="23" customFormat="1" ht="15" x14ac:dyDescent="0.2">
      <c r="G2193" s="48"/>
      <c r="H2193" s="137"/>
      <c r="I2193" s="138"/>
      <c r="K2193" s="48"/>
      <c r="M2193" s="48"/>
    </row>
    <row r="2194" spans="7:13" s="23" customFormat="1" ht="15" x14ac:dyDescent="0.2">
      <c r="G2194" s="48"/>
      <c r="H2194" s="137"/>
      <c r="I2194" s="138"/>
      <c r="K2194" s="48"/>
      <c r="M2194" s="48"/>
    </row>
    <row r="2195" spans="7:13" s="23" customFormat="1" ht="15" x14ac:dyDescent="0.2">
      <c r="G2195" s="48"/>
      <c r="H2195" s="137"/>
      <c r="I2195" s="138"/>
      <c r="K2195" s="48"/>
      <c r="M2195" s="48"/>
    </row>
    <row r="2196" spans="7:13" s="23" customFormat="1" ht="15" x14ac:dyDescent="0.2">
      <c r="G2196" s="48"/>
      <c r="H2196" s="137"/>
      <c r="I2196" s="138"/>
      <c r="K2196" s="48"/>
      <c r="M2196" s="48"/>
    </row>
    <row r="2197" spans="7:13" s="23" customFormat="1" ht="15" x14ac:dyDescent="0.2">
      <c r="G2197" s="48"/>
      <c r="H2197" s="137"/>
      <c r="I2197" s="138"/>
      <c r="K2197" s="48"/>
      <c r="M2197" s="48"/>
    </row>
    <row r="2198" spans="7:13" s="23" customFormat="1" ht="15" x14ac:dyDescent="0.2">
      <c r="G2198" s="48"/>
      <c r="H2198" s="137"/>
      <c r="I2198" s="138"/>
      <c r="K2198" s="48"/>
      <c r="M2198" s="48"/>
    </row>
    <row r="2199" spans="7:13" s="23" customFormat="1" ht="15" x14ac:dyDescent="0.2">
      <c r="G2199" s="48"/>
      <c r="H2199" s="137"/>
      <c r="I2199" s="138"/>
      <c r="K2199" s="48"/>
      <c r="M2199" s="48"/>
    </row>
    <row r="2200" spans="7:13" s="23" customFormat="1" ht="15" x14ac:dyDescent="0.2">
      <c r="G2200" s="48"/>
      <c r="H2200" s="137"/>
      <c r="I2200" s="138"/>
      <c r="K2200" s="48"/>
      <c r="M2200" s="48"/>
    </row>
    <row r="2201" spans="7:13" s="23" customFormat="1" ht="15" x14ac:dyDescent="0.2">
      <c r="G2201" s="48"/>
      <c r="H2201" s="137"/>
      <c r="I2201" s="138"/>
      <c r="K2201" s="48"/>
      <c r="M2201" s="48"/>
    </row>
    <row r="2202" spans="7:13" s="23" customFormat="1" ht="15" x14ac:dyDescent="0.2">
      <c r="G2202" s="48"/>
      <c r="H2202" s="137"/>
      <c r="I2202" s="138"/>
      <c r="K2202" s="48"/>
      <c r="M2202" s="48"/>
    </row>
    <row r="2203" spans="7:13" s="23" customFormat="1" ht="15" x14ac:dyDescent="0.2">
      <c r="G2203" s="48"/>
      <c r="H2203" s="137"/>
      <c r="I2203" s="138"/>
      <c r="K2203" s="48"/>
      <c r="M2203" s="48"/>
    </row>
    <row r="2204" spans="7:13" s="23" customFormat="1" ht="15" x14ac:dyDescent="0.2">
      <c r="G2204" s="48"/>
      <c r="H2204" s="137"/>
      <c r="I2204" s="138"/>
      <c r="K2204" s="48"/>
      <c r="M2204" s="48"/>
    </row>
    <row r="2205" spans="7:13" s="23" customFormat="1" ht="15" x14ac:dyDescent="0.2">
      <c r="G2205" s="48"/>
      <c r="H2205" s="137"/>
      <c r="I2205" s="138"/>
      <c r="K2205" s="48"/>
      <c r="M2205" s="48"/>
    </row>
    <row r="2206" spans="7:13" s="23" customFormat="1" ht="15" x14ac:dyDescent="0.2">
      <c r="G2206" s="48"/>
      <c r="H2206" s="137"/>
      <c r="I2206" s="138"/>
      <c r="K2206" s="48"/>
      <c r="M2206" s="48"/>
    </row>
    <row r="2207" spans="7:13" s="23" customFormat="1" ht="15" x14ac:dyDescent="0.2">
      <c r="G2207" s="48"/>
      <c r="H2207" s="137"/>
      <c r="I2207" s="138"/>
      <c r="K2207" s="48"/>
      <c r="M2207" s="48"/>
    </row>
    <row r="2208" spans="7:13" s="23" customFormat="1" ht="15" x14ac:dyDescent="0.2">
      <c r="G2208" s="48"/>
      <c r="H2208" s="137"/>
      <c r="I2208" s="138"/>
      <c r="K2208" s="48"/>
      <c r="M2208" s="48"/>
    </row>
    <row r="2209" spans="7:13" s="23" customFormat="1" ht="15" x14ac:dyDescent="0.2">
      <c r="G2209" s="48"/>
      <c r="H2209" s="137"/>
      <c r="I2209" s="138"/>
      <c r="K2209" s="48"/>
      <c r="M2209" s="48"/>
    </row>
    <row r="2210" spans="7:13" s="23" customFormat="1" ht="15" x14ac:dyDescent="0.2">
      <c r="G2210" s="48"/>
      <c r="H2210" s="137"/>
      <c r="I2210" s="138"/>
      <c r="K2210" s="48"/>
      <c r="M2210" s="48"/>
    </row>
    <row r="2211" spans="7:13" s="23" customFormat="1" ht="15" x14ac:dyDescent="0.2">
      <c r="G2211" s="48"/>
      <c r="H2211" s="137"/>
      <c r="I2211" s="138"/>
      <c r="K2211" s="48"/>
      <c r="M2211" s="48"/>
    </row>
    <row r="2212" spans="7:13" s="23" customFormat="1" ht="15" x14ac:dyDescent="0.2">
      <c r="G2212" s="48"/>
      <c r="H2212" s="137"/>
      <c r="I2212" s="138"/>
      <c r="K2212" s="48"/>
      <c r="M2212" s="48"/>
    </row>
    <row r="2213" spans="7:13" s="23" customFormat="1" ht="15" x14ac:dyDescent="0.2">
      <c r="G2213" s="48"/>
      <c r="H2213" s="137"/>
      <c r="I2213" s="138"/>
      <c r="K2213" s="48"/>
      <c r="M2213" s="48"/>
    </row>
    <row r="2214" spans="7:13" s="23" customFormat="1" ht="15" x14ac:dyDescent="0.2">
      <c r="G2214" s="48"/>
      <c r="H2214" s="137"/>
      <c r="I2214" s="138"/>
      <c r="K2214" s="48"/>
      <c r="M2214" s="48"/>
    </row>
    <row r="2215" spans="7:13" s="23" customFormat="1" ht="15" x14ac:dyDescent="0.2">
      <c r="G2215" s="48"/>
      <c r="H2215" s="137"/>
      <c r="I2215" s="138"/>
      <c r="K2215" s="48"/>
      <c r="M2215" s="48"/>
    </row>
    <row r="2216" spans="7:13" s="23" customFormat="1" ht="15" x14ac:dyDescent="0.2">
      <c r="G2216" s="48"/>
      <c r="H2216" s="137"/>
      <c r="I2216" s="138"/>
      <c r="K2216" s="48"/>
      <c r="M2216" s="48"/>
    </row>
    <row r="2217" spans="7:13" s="23" customFormat="1" ht="15" x14ac:dyDescent="0.2">
      <c r="G2217" s="48"/>
      <c r="H2217" s="137"/>
      <c r="I2217" s="138"/>
      <c r="K2217" s="48"/>
      <c r="M2217" s="48"/>
    </row>
    <row r="2218" spans="7:13" s="23" customFormat="1" ht="15" x14ac:dyDescent="0.2">
      <c r="G2218" s="48"/>
      <c r="H2218" s="137"/>
      <c r="I2218" s="138"/>
      <c r="K2218" s="48"/>
      <c r="M2218" s="48"/>
    </row>
    <row r="2219" spans="7:13" s="23" customFormat="1" ht="15" x14ac:dyDescent="0.2">
      <c r="G2219" s="48"/>
      <c r="H2219" s="137"/>
      <c r="I2219" s="138"/>
      <c r="K2219" s="48"/>
      <c r="M2219" s="48"/>
    </row>
    <row r="2220" spans="7:13" s="23" customFormat="1" ht="15" x14ac:dyDescent="0.2">
      <c r="G2220" s="48"/>
      <c r="H2220" s="137"/>
      <c r="I2220" s="138"/>
      <c r="K2220" s="48"/>
      <c r="M2220" s="48"/>
    </row>
    <row r="2221" spans="7:13" s="23" customFormat="1" ht="15" x14ac:dyDescent="0.2">
      <c r="G2221" s="48"/>
      <c r="H2221" s="137"/>
      <c r="I2221" s="138"/>
      <c r="K2221" s="48"/>
      <c r="M2221" s="48"/>
    </row>
    <row r="2222" spans="7:13" s="23" customFormat="1" ht="15" x14ac:dyDescent="0.2">
      <c r="G2222" s="48"/>
      <c r="H2222" s="137"/>
      <c r="I2222" s="138"/>
      <c r="K2222" s="48"/>
      <c r="M2222" s="48"/>
    </row>
    <row r="2223" spans="7:13" s="23" customFormat="1" ht="15" x14ac:dyDescent="0.2">
      <c r="G2223" s="48"/>
      <c r="H2223" s="137"/>
      <c r="I2223" s="138"/>
      <c r="K2223" s="48"/>
      <c r="M2223" s="48"/>
    </row>
    <row r="2224" spans="7:13" s="23" customFormat="1" ht="15" x14ac:dyDescent="0.2">
      <c r="G2224" s="48"/>
      <c r="H2224" s="137"/>
      <c r="I2224" s="138"/>
      <c r="K2224" s="48"/>
      <c r="M2224" s="48"/>
    </row>
    <row r="2225" spans="7:13" s="23" customFormat="1" ht="15" x14ac:dyDescent="0.2">
      <c r="G2225" s="48"/>
      <c r="H2225" s="137"/>
      <c r="I2225" s="138"/>
      <c r="K2225" s="48"/>
      <c r="M2225" s="48"/>
    </row>
    <row r="2226" spans="7:13" s="23" customFormat="1" ht="15" x14ac:dyDescent="0.2">
      <c r="G2226" s="48"/>
      <c r="H2226" s="137"/>
      <c r="I2226" s="138"/>
      <c r="K2226" s="48"/>
      <c r="M2226" s="48"/>
    </row>
    <row r="2227" spans="7:13" s="23" customFormat="1" ht="15" x14ac:dyDescent="0.2">
      <c r="G2227" s="48"/>
      <c r="H2227" s="137"/>
      <c r="I2227" s="138"/>
      <c r="K2227" s="48"/>
      <c r="M2227" s="48"/>
    </row>
    <row r="2228" spans="7:13" s="23" customFormat="1" ht="15" x14ac:dyDescent="0.2">
      <c r="G2228" s="48"/>
      <c r="H2228" s="137"/>
      <c r="I2228" s="138"/>
      <c r="K2228" s="48"/>
      <c r="M2228" s="48"/>
    </row>
    <row r="2229" spans="7:13" s="23" customFormat="1" ht="15" x14ac:dyDescent="0.2">
      <c r="G2229" s="48"/>
      <c r="H2229" s="137"/>
      <c r="I2229" s="138"/>
      <c r="K2229" s="48"/>
      <c r="M2229" s="48"/>
    </row>
    <row r="2230" spans="7:13" s="23" customFormat="1" ht="15" x14ac:dyDescent="0.2">
      <c r="G2230" s="48"/>
      <c r="H2230" s="137"/>
      <c r="I2230" s="138"/>
      <c r="K2230" s="48"/>
      <c r="M2230" s="48"/>
    </row>
    <row r="2231" spans="7:13" s="23" customFormat="1" ht="15" x14ac:dyDescent="0.2">
      <c r="G2231" s="48"/>
      <c r="H2231" s="137"/>
      <c r="I2231" s="138"/>
      <c r="K2231" s="48"/>
      <c r="M2231" s="48"/>
    </row>
    <row r="2232" spans="7:13" s="23" customFormat="1" ht="15" x14ac:dyDescent="0.2">
      <c r="G2232" s="48"/>
      <c r="H2232" s="137"/>
      <c r="I2232" s="138"/>
      <c r="K2232" s="48"/>
      <c r="M2232" s="48"/>
    </row>
    <row r="2233" spans="7:13" s="23" customFormat="1" ht="15" x14ac:dyDescent="0.2">
      <c r="G2233" s="48"/>
      <c r="H2233" s="137"/>
      <c r="I2233" s="138"/>
      <c r="K2233" s="48"/>
      <c r="M2233" s="48"/>
    </row>
    <row r="2234" spans="7:13" s="23" customFormat="1" ht="15" x14ac:dyDescent="0.2">
      <c r="G2234" s="48"/>
      <c r="H2234" s="137"/>
      <c r="I2234" s="138"/>
      <c r="K2234" s="48"/>
      <c r="M2234" s="48"/>
    </row>
    <row r="2235" spans="7:13" s="23" customFormat="1" ht="15" x14ac:dyDescent="0.2">
      <c r="G2235" s="48"/>
      <c r="H2235" s="137"/>
      <c r="I2235" s="138"/>
      <c r="K2235" s="48"/>
      <c r="M2235" s="48"/>
    </row>
    <row r="2236" spans="7:13" s="23" customFormat="1" ht="15" x14ac:dyDescent="0.2">
      <c r="G2236" s="48"/>
      <c r="H2236" s="137"/>
      <c r="I2236" s="138"/>
      <c r="K2236" s="48"/>
      <c r="M2236" s="48"/>
    </row>
    <row r="2237" spans="7:13" s="23" customFormat="1" ht="15" x14ac:dyDescent="0.2">
      <c r="G2237" s="48"/>
      <c r="H2237" s="137"/>
      <c r="I2237" s="138"/>
      <c r="K2237" s="48"/>
      <c r="M2237" s="48"/>
    </row>
    <row r="2238" spans="7:13" s="23" customFormat="1" ht="15" x14ac:dyDescent="0.2">
      <c r="G2238" s="48"/>
      <c r="H2238" s="137"/>
      <c r="I2238" s="138"/>
      <c r="K2238" s="48"/>
      <c r="M2238" s="48"/>
    </row>
    <row r="2239" spans="7:13" s="23" customFormat="1" ht="15" x14ac:dyDescent="0.2">
      <c r="G2239" s="48"/>
      <c r="H2239" s="137"/>
      <c r="I2239" s="138"/>
      <c r="K2239" s="48"/>
      <c r="M2239" s="48"/>
    </row>
    <row r="2240" spans="7:13" s="23" customFormat="1" ht="15" x14ac:dyDescent="0.2">
      <c r="G2240" s="48"/>
      <c r="H2240" s="137"/>
      <c r="I2240" s="138"/>
      <c r="K2240" s="48"/>
      <c r="M2240" s="48"/>
    </row>
    <row r="2241" spans="7:13" s="23" customFormat="1" ht="15" x14ac:dyDescent="0.2">
      <c r="G2241" s="48"/>
      <c r="H2241" s="137"/>
      <c r="I2241" s="138"/>
      <c r="K2241" s="48"/>
      <c r="M2241" s="48"/>
    </row>
    <row r="2242" spans="7:13" s="23" customFormat="1" ht="15" x14ac:dyDescent="0.2">
      <c r="G2242" s="48"/>
      <c r="H2242" s="137"/>
      <c r="I2242" s="138"/>
      <c r="K2242" s="48"/>
      <c r="M2242" s="48"/>
    </row>
    <row r="2243" spans="7:13" s="23" customFormat="1" ht="15" x14ac:dyDescent="0.2">
      <c r="G2243" s="48"/>
      <c r="H2243" s="137"/>
      <c r="I2243" s="138"/>
      <c r="K2243" s="48"/>
      <c r="M2243" s="48"/>
    </row>
    <row r="2244" spans="7:13" s="23" customFormat="1" ht="15" x14ac:dyDescent="0.2">
      <c r="G2244" s="48"/>
      <c r="H2244" s="137"/>
      <c r="I2244" s="138"/>
      <c r="K2244" s="48"/>
      <c r="M2244" s="48"/>
    </row>
    <row r="2245" spans="7:13" s="23" customFormat="1" ht="15" x14ac:dyDescent="0.2">
      <c r="G2245" s="48"/>
      <c r="H2245" s="137"/>
      <c r="I2245" s="138"/>
      <c r="K2245" s="48"/>
      <c r="M2245" s="48"/>
    </row>
    <row r="2246" spans="7:13" s="23" customFormat="1" ht="15" x14ac:dyDescent="0.2">
      <c r="G2246" s="48"/>
      <c r="H2246" s="137"/>
      <c r="I2246" s="138"/>
      <c r="K2246" s="48"/>
      <c r="M2246" s="48"/>
    </row>
    <row r="2247" spans="7:13" s="23" customFormat="1" ht="15" x14ac:dyDescent="0.2">
      <c r="G2247" s="48"/>
      <c r="H2247" s="137"/>
      <c r="I2247" s="138"/>
      <c r="K2247" s="48"/>
      <c r="M2247" s="48"/>
    </row>
    <row r="2248" spans="7:13" s="23" customFormat="1" ht="15" x14ac:dyDescent="0.2">
      <c r="G2248" s="48"/>
      <c r="H2248" s="137"/>
      <c r="I2248" s="138"/>
      <c r="K2248" s="48"/>
      <c r="M2248" s="48"/>
    </row>
    <row r="2249" spans="7:13" s="23" customFormat="1" ht="15" x14ac:dyDescent="0.2">
      <c r="G2249" s="48"/>
      <c r="H2249" s="137"/>
      <c r="I2249" s="138"/>
      <c r="K2249" s="48"/>
      <c r="M2249" s="48"/>
    </row>
    <row r="2250" spans="7:13" s="23" customFormat="1" ht="15" x14ac:dyDescent="0.2">
      <c r="G2250" s="48"/>
      <c r="H2250" s="137"/>
      <c r="I2250" s="138"/>
      <c r="K2250" s="48"/>
      <c r="M2250" s="48"/>
    </row>
    <row r="2251" spans="7:13" s="23" customFormat="1" ht="15" x14ac:dyDescent="0.2">
      <c r="G2251" s="48"/>
      <c r="H2251" s="137"/>
      <c r="I2251" s="138"/>
      <c r="K2251" s="48"/>
      <c r="M2251" s="48"/>
    </row>
    <row r="2252" spans="7:13" s="23" customFormat="1" ht="15" x14ac:dyDescent="0.2">
      <c r="G2252" s="48"/>
      <c r="H2252" s="137"/>
      <c r="I2252" s="138"/>
      <c r="K2252" s="48"/>
      <c r="M2252" s="48"/>
    </row>
    <row r="2253" spans="7:13" s="23" customFormat="1" ht="15" x14ac:dyDescent="0.2">
      <c r="G2253" s="48"/>
      <c r="H2253" s="137"/>
      <c r="I2253" s="138"/>
      <c r="K2253" s="48"/>
      <c r="M2253" s="48"/>
    </row>
    <row r="2254" spans="7:13" s="23" customFormat="1" ht="15" x14ac:dyDescent="0.2">
      <c r="G2254" s="48"/>
      <c r="H2254" s="137"/>
      <c r="I2254" s="138"/>
      <c r="K2254" s="48"/>
      <c r="M2254" s="48"/>
    </row>
    <row r="2255" spans="7:13" s="23" customFormat="1" ht="15" x14ac:dyDescent="0.2">
      <c r="G2255" s="48"/>
      <c r="H2255" s="137"/>
      <c r="I2255" s="138"/>
      <c r="K2255" s="48"/>
      <c r="M2255" s="48"/>
    </row>
    <row r="2256" spans="7:13" s="23" customFormat="1" ht="15" x14ac:dyDescent="0.2">
      <c r="G2256" s="48"/>
      <c r="H2256" s="137"/>
      <c r="I2256" s="138"/>
      <c r="K2256" s="48"/>
      <c r="M2256" s="48"/>
    </row>
    <row r="2257" spans="7:13" s="23" customFormat="1" ht="15" x14ac:dyDescent="0.2">
      <c r="G2257" s="48"/>
      <c r="H2257" s="137"/>
      <c r="I2257" s="138"/>
      <c r="K2257" s="48"/>
      <c r="M2257" s="48"/>
    </row>
    <row r="2258" spans="7:13" s="23" customFormat="1" ht="15" x14ac:dyDescent="0.2">
      <c r="G2258" s="48"/>
      <c r="H2258" s="137"/>
      <c r="I2258" s="138"/>
      <c r="K2258" s="48"/>
      <c r="M2258" s="48"/>
    </row>
    <row r="2259" spans="7:13" s="23" customFormat="1" ht="15" x14ac:dyDescent="0.2">
      <c r="G2259" s="48"/>
      <c r="H2259" s="137"/>
      <c r="I2259" s="138"/>
      <c r="K2259" s="48"/>
      <c r="M2259" s="48"/>
    </row>
    <row r="2260" spans="7:13" s="23" customFormat="1" ht="15" x14ac:dyDescent="0.2">
      <c r="G2260" s="48"/>
      <c r="H2260" s="137"/>
      <c r="I2260" s="138"/>
      <c r="K2260" s="48"/>
      <c r="M2260" s="48"/>
    </row>
    <row r="2261" spans="7:13" s="23" customFormat="1" ht="15" x14ac:dyDescent="0.2">
      <c r="G2261" s="48"/>
      <c r="H2261" s="137"/>
      <c r="I2261" s="138"/>
      <c r="K2261" s="48"/>
      <c r="M2261" s="48"/>
    </row>
    <row r="2262" spans="7:13" s="23" customFormat="1" ht="15" x14ac:dyDescent="0.2">
      <c r="G2262" s="48"/>
      <c r="H2262" s="137"/>
      <c r="I2262" s="138"/>
      <c r="K2262" s="48"/>
      <c r="M2262" s="48"/>
    </row>
    <row r="2263" spans="7:13" s="23" customFormat="1" ht="15" x14ac:dyDescent="0.2">
      <c r="G2263" s="48"/>
      <c r="H2263" s="137"/>
      <c r="I2263" s="138"/>
      <c r="K2263" s="48"/>
      <c r="M2263" s="48"/>
    </row>
    <row r="2264" spans="7:13" s="23" customFormat="1" ht="15" x14ac:dyDescent="0.2">
      <c r="G2264" s="48"/>
      <c r="H2264" s="137"/>
      <c r="I2264" s="138"/>
      <c r="K2264" s="48"/>
      <c r="M2264" s="48"/>
    </row>
    <row r="2265" spans="7:13" s="23" customFormat="1" ht="15" x14ac:dyDescent="0.2">
      <c r="G2265" s="48"/>
      <c r="H2265" s="137"/>
      <c r="I2265" s="138"/>
      <c r="K2265" s="48"/>
      <c r="M2265" s="48"/>
    </row>
    <row r="2266" spans="7:13" s="23" customFormat="1" ht="15" x14ac:dyDescent="0.2">
      <c r="G2266" s="48"/>
      <c r="H2266" s="137"/>
      <c r="I2266" s="138"/>
      <c r="K2266" s="48"/>
      <c r="M2266" s="48"/>
    </row>
    <row r="2267" spans="7:13" s="23" customFormat="1" ht="15" x14ac:dyDescent="0.2">
      <c r="G2267" s="48"/>
      <c r="H2267" s="137"/>
      <c r="I2267" s="138"/>
      <c r="K2267" s="48"/>
      <c r="M2267" s="48"/>
    </row>
    <row r="2268" spans="7:13" s="23" customFormat="1" ht="15" x14ac:dyDescent="0.2">
      <c r="G2268" s="48"/>
      <c r="H2268" s="137"/>
      <c r="I2268" s="138"/>
      <c r="K2268" s="48"/>
      <c r="M2268" s="48"/>
    </row>
    <row r="2269" spans="7:13" s="23" customFormat="1" ht="15" x14ac:dyDescent="0.2">
      <c r="G2269" s="48"/>
      <c r="H2269" s="137"/>
      <c r="I2269" s="138"/>
      <c r="K2269" s="48"/>
      <c r="M2269" s="48"/>
    </row>
    <row r="2270" spans="7:13" s="23" customFormat="1" ht="15" x14ac:dyDescent="0.2">
      <c r="G2270" s="48"/>
      <c r="H2270" s="137"/>
      <c r="I2270" s="138"/>
      <c r="K2270" s="48"/>
      <c r="M2270" s="48"/>
    </row>
    <row r="2271" spans="7:13" s="23" customFormat="1" ht="15" x14ac:dyDescent="0.2">
      <c r="G2271" s="48"/>
      <c r="H2271" s="137"/>
      <c r="I2271" s="138"/>
      <c r="K2271" s="48"/>
      <c r="M2271" s="48"/>
    </row>
    <row r="2272" spans="7:13" s="23" customFormat="1" ht="15" x14ac:dyDescent="0.2">
      <c r="G2272" s="48"/>
      <c r="H2272" s="137"/>
      <c r="I2272" s="138"/>
      <c r="K2272" s="48"/>
      <c r="M2272" s="48"/>
    </row>
    <row r="2273" spans="7:13" s="23" customFormat="1" ht="15" x14ac:dyDescent="0.2">
      <c r="G2273" s="48"/>
      <c r="H2273" s="137"/>
      <c r="I2273" s="138"/>
      <c r="K2273" s="48"/>
      <c r="M2273" s="48"/>
    </row>
    <row r="2274" spans="7:13" s="23" customFormat="1" ht="15" x14ac:dyDescent="0.2">
      <c r="G2274" s="48"/>
      <c r="H2274" s="137"/>
      <c r="I2274" s="138"/>
      <c r="K2274" s="48"/>
      <c r="M2274" s="48"/>
    </row>
    <row r="2275" spans="7:13" s="23" customFormat="1" ht="15" x14ac:dyDescent="0.2">
      <c r="G2275" s="48"/>
      <c r="H2275" s="137"/>
      <c r="I2275" s="138"/>
      <c r="K2275" s="48"/>
      <c r="M2275" s="48"/>
    </row>
    <row r="2276" spans="7:13" s="23" customFormat="1" ht="15" x14ac:dyDescent="0.2">
      <c r="G2276" s="48"/>
      <c r="H2276" s="137"/>
      <c r="I2276" s="138"/>
      <c r="K2276" s="48"/>
      <c r="M2276" s="48"/>
    </row>
    <row r="2277" spans="7:13" s="23" customFormat="1" ht="15" x14ac:dyDescent="0.2">
      <c r="G2277" s="48"/>
      <c r="H2277" s="137"/>
      <c r="I2277" s="138"/>
      <c r="K2277" s="48"/>
      <c r="M2277" s="48"/>
    </row>
    <row r="2278" spans="7:13" s="23" customFormat="1" ht="15" x14ac:dyDescent="0.2">
      <c r="G2278" s="48"/>
      <c r="H2278" s="137"/>
      <c r="I2278" s="138"/>
      <c r="K2278" s="48"/>
      <c r="M2278" s="48"/>
    </row>
    <row r="2279" spans="7:13" s="23" customFormat="1" ht="15" x14ac:dyDescent="0.2">
      <c r="G2279" s="48"/>
      <c r="H2279" s="137"/>
      <c r="I2279" s="138"/>
      <c r="K2279" s="48"/>
      <c r="M2279" s="48"/>
    </row>
    <row r="2280" spans="7:13" s="23" customFormat="1" ht="15" x14ac:dyDescent="0.2">
      <c r="G2280" s="48"/>
      <c r="H2280" s="137"/>
      <c r="I2280" s="138"/>
      <c r="K2280" s="48"/>
      <c r="M2280" s="48"/>
    </row>
    <row r="2281" spans="7:13" s="23" customFormat="1" ht="15" x14ac:dyDescent="0.2">
      <c r="G2281" s="48"/>
      <c r="H2281" s="137"/>
      <c r="I2281" s="138"/>
      <c r="K2281" s="48"/>
      <c r="M2281" s="48"/>
    </row>
    <row r="2282" spans="7:13" s="23" customFormat="1" ht="15" x14ac:dyDescent="0.2">
      <c r="G2282" s="48"/>
      <c r="H2282" s="137"/>
      <c r="I2282" s="138"/>
      <c r="K2282" s="48"/>
      <c r="M2282" s="48"/>
    </row>
    <row r="2283" spans="7:13" s="23" customFormat="1" ht="15" x14ac:dyDescent="0.2">
      <c r="G2283" s="48"/>
      <c r="H2283" s="137"/>
      <c r="I2283" s="138"/>
      <c r="K2283" s="48"/>
      <c r="M2283" s="48"/>
    </row>
    <row r="2284" spans="7:13" s="23" customFormat="1" ht="15" x14ac:dyDescent="0.2">
      <c r="G2284" s="48"/>
      <c r="H2284" s="137"/>
      <c r="I2284" s="138"/>
      <c r="K2284" s="48"/>
      <c r="M2284" s="48"/>
    </row>
    <row r="2285" spans="7:13" s="23" customFormat="1" ht="15" x14ac:dyDescent="0.2">
      <c r="G2285" s="48"/>
      <c r="H2285" s="137"/>
      <c r="I2285" s="138"/>
      <c r="K2285" s="48"/>
      <c r="M2285" s="48"/>
    </row>
    <row r="2286" spans="7:13" s="23" customFormat="1" ht="15" x14ac:dyDescent="0.2">
      <c r="G2286" s="48"/>
      <c r="H2286" s="137"/>
      <c r="I2286" s="138"/>
      <c r="K2286" s="48"/>
      <c r="M2286" s="48"/>
    </row>
    <row r="2287" spans="7:13" s="23" customFormat="1" ht="15" x14ac:dyDescent="0.2">
      <c r="G2287" s="48"/>
      <c r="H2287" s="137"/>
      <c r="I2287" s="138"/>
      <c r="K2287" s="48"/>
      <c r="M2287" s="48"/>
    </row>
    <row r="2288" spans="7:13" s="23" customFormat="1" ht="15" x14ac:dyDescent="0.2">
      <c r="G2288" s="48"/>
      <c r="H2288" s="137"/>
      <c r="I2288" s="138"/>
      <c r="K2288" s="48"/>
      <c r="M2288" s="48"/>
    </row>
    <row r="2289" spans="7:13" s="23" customFormat="1" ht="15" x14ac:dyDescent="0.2">
      <c r="G2289" s="48"/>
      <c r="H2289" s="137"/>
      <c r="I2289" s="138"/>
      <c r="K2289" s="48"/>
      <c r="M2289" s="48"/>
    </row>
    <row r="2290" spans="7:13" s="23" customFormat="1" ht="15" x14ac:dyDescent="0.2">
      <c r="G2290" s="48"/>
      <c r="H2290" s="137"/>
      <c r="I2290" s="138"/>
      <c r="K2290" s="48"/>
      <c r="M2290" s="48"/>
    </row>
    <row r="2291" spans="7:13" s="23" customFormat="1" ht="15" x14ac:dyDescent="0.2">
      <c r="G2291" s="48"/>
      <c r="H2291" s="137"/>
      <c r="I2291" s="138"/>
      <c r="K2291" s="48"/>
      <c r="M2291" s="48"/>
    </row>
    <row r="2292" spans="7:13" s="23" customFormat="1" ht="15" x14ac:dyDescent="0.2">
      <c r="G2292" s="48"/>
      <c r="H2292" s="137"/>
      <c r="I2292" s="138"/>
      <c r="K2292" s="48"/>
      <c r="M2292" s="48"/>
    </row>
    <row r="2293" spans="7:13" s="23" customFormat="1" ht="15" x14ac:dyDescent="0.2">
      <c r="G2293" s="48"/>
      <c r="H2293" s="137"/>
      <c r="I2293" s="138"/>
      <c r="K2293" s="48"/>
      <c r="M2293" s="48"/>
    </row>
    <row r="2294" spans="7:13" s="23" customFormat="1" ht="15" x14ac:dyDescent="0.2">
      <c r="G2294" s="48"/>
      <c r="H2294" s="137"/>
      <c r="I2294" s="138"/>
      <c r="K2294" s="48"/>
      <c r="M2294" s="48"/>
    </row>
    <row r="2295" spans="7:13" s="23" customFormat="1" ht="15" x14ac:dyDescent="0.2">
      <c r="G2295" s="48"/>
      <c r="H2295" s="137"/>
      <c r="I2295" s="138"/>
      <c r="K2295" s="48"/>
      <c r="M2295" s="48"/>
    </row>
    <row r="2296" spans="7:13" s="23" customFormat="1" ht="15" x14ac:dyDescent="0.2">
      <c r="G2296" s="48"/>
      <c r="H2296" s="137"/>
      <c r="I2296" s="138"/>
      <c r="K2296" s="48"/>
      <c r="M2296" s="48"/>
    </row>
    <row r="2297" spans="7:13" s="23" customFormat="1" ht="15" x14ac:dyDescent="0.2">
      <c r="G2297" s="48"/>
      <c r="H2297" s="137"/>
      <c r="I2297" s="138"/>
      <c r="K2297" s="48"/>
      <c r="M2297" s="48"/>
    </row>
    <row r="2298" spans="7:13" s="23" customFormat="1" ht="15" x14ac:dyDescent="0.2">
      <c r="G2298" s="48"/>
      <c r="H2298" s="137"/>
      <c r="I2298" s="138"/>
      <c r="K2298" s="48"/>
      <c r="M2298" s="48"/>
    </row>
    <row r="2299" spans="7:13" s="23" customFormat="1" ht="15" x14ac:dyDescent="0.2">
      <c r="G2299" s="48"/>
      <c r="H2299" s="137"/>
      <c r="I2299" s="138"/>
      <c r="K2299" s="48"/>
      <c r="M2299" s="48"/>
    </row>
    <row r="2300" spans="7:13" s="23" customFormat="1" ht="15" x14ac:dyDescent="0.2">
      <c r="G2300" s="48"/>
      <c r="H2300" s="137"/>
      <c r="I2300" s="138"/>
      <c r="K2300" s="48"/>
      <c r="M2300" s="48"/>
    </row>
    <row r="2301" spans="7:13" s="23" customFormat="1" ht="15" x14ac:dyDescent="0.2">
      <c r="G2301" s="48"/>
      <c r="H2301" s="137"/>
      <c r="I2301" s="138"/>
      <c r="K2301" s="48"/>
      <c r="M2301" s="48"/>
    </row>
    <row r="2302" spans="7:13" s="23" customFormat="1" ht="15" x14ac:dyDescent="0.2">
      <c r="G2302" s="48"/>
      <c r="H2302" s="137"/>
      <c r="I2302" s="138"/>
      <c r="K2302" s="48"/>
      <c r="M2302" s="48"/>
    </row>
    <row r="2303" spans="7:13" s="23" customFormat="1" ht="15" x14ac:dyDescent="0.2">
      <c r="G2303" s="48"/>
      <c r="H2303" s="137"/>
      <c r="I2303" s="138"/>
      <c r="K2303" s="48"/>
      <c r="M2303" s="48"/>
    </row>
    <row r="2304" spans="7:13" s="23" customFormat="1" ht="15" x14ac:dyDescent="0.2">
      <c r="G2304" s="48"/>
      <c r="H2304" s="137"/>
      <c r="I2304" s="138"/>
      <c r="K2304" s="48"/>
      <c r="M2304" s="48"/>
    </row>
    <row r="2305" spans="7:13" s="23" customFormat="1" ht="15" x14ac:dyDescent="0.2">
      <c r="G2305" s="48"/>
      <c r="H2305" s="137"/>
      <c r="I2305" s="138"/>
      <c r="K2305" s="48"/>
      <c r="M2305" s="48"/>
    </row>
    <row r="2306" spans="7:13" s="23" customFormat="1" ht="15" x14ac:dyDescent="0.2">
      <c r="G2306" s="48"/>
      <c r="H2306" s="137"/>
      <c r="I2306" s="138"/>
      <c r="K2306" s="48"/>
      <c r="M2306" s="48"/>
    </row>
    <row r="2307" spans="7:13" s="23" customFormat="1" ht="15" x14ac:dyDescent="0.2">
      <c r="G2307" s="48"/>
      <c r="H2307" s="137"/>
      <c r="I2307" s="138"/>
      <c r="K2307" s="48"/>
      <c r="M2307" s="48"/>
    </row>
    <row r="2308" spans="7:13" s="23" customFormat="1" ht="15" x14ac:dyDescent="0.2">
      <c r="G2308" s="48"/>
      <c r="H2308" s="137"/>
      <c r="I2308" s="138"/>
      <c r="K2308" s="48"/>
      <c r="M2308" s="48"/>
    </row>
    <row r="2309" spans="7:13" s="23" customFormat="1" ht="15" x14ac:dyDescent="0.2">
      <c r="G2309" s="48"/>
      <c r="H2309" s="137"/>
      <c r="I2309" s="138"/>
      <c r="K2309" s="48"/>
      <c r="M2309" s="48"/>
    </row>
    <row r="2310" spans="7:13" s="23" customFormat="1" ht="15" x14ac:dyDescent="0.2">
      <c r="G2310" s="48"/>
      <c r="H2310" s="137"/>
      <c r="I2310" s="138"/>
      <c r="K2310" s="48"/>
      <c r="M2310" s="48"/>
    </row>
    <row r="2311" spans="7:13" s="23" customFormat="1" ht="15" x14ac:dyDescent="0.2">
      <c r="G2311" s="48"/>
      <c r="H2311" s="137"/>
      <c r="I2311" s="138"/>
      <c r="K2311" s="48"/>
      <c r="M2311" s="48"/>
    </row>
    <row r="2312" spans="7:13" s="23" customFormat="1" ht="15" x14ac:dyDescent="0.2">
      <c r="G2312" s="48"/>
      <c r="H2312" s="137"/>
      <c r="I2312" s="138"/>
      <c r="K2312" s="48"/>
      <c r="M2312" s="48"/>
    </row>
    <row r="2313" spans="7:13" s="23" customFormat="1" ht="15" x14ac:dyDescent="0.2">
      <c r="G2313" s="48"/>
      <c r="H2313" s="137"/>
      <c r="I2313" s="138"/>
      <c r="K2313" s="48"/>
      <c r="M2313" s="48"/>
    </row>
    <row r="2314" spans="7:13" s="23" customFormat="1" ht="15" x14ac:dyDescent="0.2">
      <c r="G2314" s="48"/>
      <c r="H2314" s="137"/>
      <c r="I2314" s="138"/>
      <c r="K2314" s="48"/>
      <c r="M2314" s="48"/>
    </row>
    <row r="2315" spans="7:13" s="23" customFormat="1" ht="15" x14ac:dyDescent="0.2">
      <c r="G2315" s="48"/>
      <c r="H2315" s="137"/>
      <c r="I2315" s="138"/>
      <c r="K2315" s="48"/>
      <c r="M2315" s="48"/>
    </row>
    <row r="2316" spans="7:13" s="23" customFormat="1" ht="15" x14ac:dyDescent="0.2">
      <c r="G2316" s="48"/>
      <c r="H2316" s="137"/>
      <c r="I2316" s="138"/>
      <c r="K2316" s="48"/>
      <c r="M2316" s="48"/>
    </row>
    <row r="2317" spans="7:13" s="23" customFormat="1" ht="15" x14ac:dyDescent="0.2">
      <c r="G2317" s="48"/>
      <c r="H2317" s="137"/>
      <c r="I2317" s="138"/>
      <c r="K2317" s="48"/>
      <c r="M2317" s="48"/>
    </row>
    <row r="2318" spans="7:13" s="23" customFormat="1" ht="15" x14ac:dyDescent="0.2">
      <c r="G2318" s="48"/>
      <c r="H2318" s="137"/>
      <c r="I2318" s="138"/>
      <c r="K2318" s="48"/>
      <c r="M2318" s="48"/>
    </row>
    <row r="2319" spans="7:13" s="23" customFormat="1" ht="15" x14ac:dyDescent="0.2">
      <c r="G2319" s="48"/>
      <c r="H2319" s="137"/>
      <c r="I2319" s="138"/>
      <c r="K2319" s="48"/>
      <c r="M2319" s="48"/>
    </row>
    <row r="2320" spans="7:13" s="23" customFormat="1" ht="15" x14ac:dyDescent="0.2">
      <c r="G2320" s="48"/>
      <c r="H2320" s="137"/>
      <c r="I2320" s="138"/>
      <c r="K2320" s="48"/>
      <c r="M2320" s="48"/>
    </row>
    <row r="2321" spans="7:13" s="23" customFormat="1" ht="15" x14ac:dyDescent="0.2">
      <c r="G2321" s="48"/>
      <c r="H2321" s="137"/>
      <c r="I2321" s="138"/>
      <c r="K2321" s="48"/>
      <c r="M2321" s="48"/>
    </row>
    <row r="2322" spans="7:13" s="23" customFormat="1" ht="15" x14ac:dyDescent="0.2">
      <c r="G2322" s="48"/>
      <c r="H2322" s="137"/>
      <c r="I2322" s="138"/>
      <c r="K2322" s="48"/>
      <c r="M2322" s="48"/>
    </row>
    <row r="2323" spans="7:13" s="23" customFormat="1" ht="15" x14ac:dyDescent="0.2">
      <c r="G2323" s="48"/>
      <c r="H2323" s="137"/>
      <c r="I2323" s="138"/>
      <c r="K2323" s="48"/>
      <c r="M2323" s="48"/>
    </row>
    <row r="2324" spans="7:13" s="23" customFormat="1" ht="15" x14ac:dyDescent="0.2">
      <c r="G2324" s="48"/>
      <c r="H2324" s="137"/>
      <c r="I2324" s="138"/>
      <c r="K2324" s="48"/>
      <c r="M2324" s="48"/>
    </row>
    <row r="2325" spans="7:13" s="23" customFormat="1" ht="15" x14ac:dyDescent="0.2">
      <c r="G2325" s="48"/>
      <c r="H2325" s="137"/>
      <c r="I2325" s="138"/>
      <c r="K2325" s="48"/>
      <c r="M2325" s="48"/>
    </row>
    <row r="2326" spans="7:13" s="23" customFormat="1" ht="15" x14ac:dyDescent="0.2">
      <c r="G2326" s="48"/>
      <c r="H2326" s="137"/>
      <c r="I2326" s="138"/>
      <c r="K2326" s="48"/>
      <c r="M2326" s="48"/>
    </row>
    <row r="2327" spans="7:13" s="23" customFormat="1" ht="15" x14ac:dyDescent="0.2">
      <c r="G2327" s="48"/>
      <c r="H2327" s="137"/>
      <c r="I2327" s="138"/>
      <c r="K2327" s="48"/>
      <c r="M2327" s="48"/>
    </row>
    <row r="2328" spans="7:13" s="23" customFormat="1" ht="15" x14ac:dyDescent="0.2">
      <c r="G2328" s="48"/>
      <c r="H2328" s="137"/>
      <c r="I2328" s="138"/>
      <c r="K2328" s="48"/>
      <c r="M2328" s="48"/>
    </row>
    <row r="2329" spans="7:13" s="23" customFormat="1" ht="15" x14ac:dyDescent="0.2">
      <c r="G2329" s="48"/>
      <c r="H2329" s="137"/>
      <c r="I2329" s="138"/>
      <c r="K2329" s="48"/>
      <c r="M2329" s="48"/>
    </row>
    <row r="2330" spans="7:13" s="23" customFormat="1" ht="15" x14ac:dyDescent="0.2">
      <c r="G2330" s="48"/>
      <c r="H2330" s="137"/>
      <c r="I2330" s="138"/>
      <c r="K2330" s="48"/>
      <c r="M2330" s="48"/>
    </row>
    <row r="2331" spans="7:13" s="23" customFormat="1" ht="15" x14ac:dyDescent="0.2">
      <c r="G2331" s="48"/>
      <c r="H2331" s="137"/>
      <c r="I2331" s="138"/>
      <c r="K2331" s="48"/>
      <c r="M2331" s="48"/>
    </row>
    <row r="2332" spans="7:13" s="23" customFormat="1" ht="15" x14ac:dyDescent="0.2">
      <c r="G2332" s="48"/>
      <c r="H2332" s="137"/>
      <c r="I2332" s="138"/>
      <c r="K2332" s="48"/>
      <c r="M2332" s="48"/>
    </row>
    <row r="2333" spans="7:13" s="23" customFormat="1" ht="15" x14ac:dyDescent="0.2">
      <c r="G2333" s="48"/>
      <c r="H2333" s="137"/>
      <c r="I2333" s="138"/>
      <c r="K2333" s="48"/>
      <c r="M2333" s="48"/>
    </row>
    <row r="2334" spans="7:13" s="23" customFormat="1" ht="15" x14ac:dyDescent="0.2">
      <c r="G2334" s="48"/>
      <c r="H2334" s="137"/>
      <c r="I2334" s="138"/>
      <c r="K2334" s="48"/>
      <c r="M2334" s="48"/>
    </row>
    <row r="2335" spans="7:13" s="23" customFormat="1" ht="15" x14ac:dyDescent="0.2">
      <c r="G2335" s="48"/>
      <c r="H2335" s="137"/>
      <c r="I2335" s="138"/>
      <c r="K2335" s="48"/>
      <c r="M2335" s="48"/>
    </row>
    <row r="2336" spans="7:13" s="23" customFormat="1" ht="15" x14ac:dyDescent="0.2">
      <c r="G2336" s="48"/>
      <c r="H2336" s="137"/>
      <c r="I2336" s="138"/>
      <c r="K2336" s="48"/>
      <c r="M2336" s="48"/>
    </row>
    <row r="2337" spans="7:13" s="23" customFormat="1" ht="15" x14ac:dyDescent="0.2">
      <c r="G2337" s="48"/>
      <c r="H2337" s="137"/>
      <c r="I2337" s="138"/>
      <c r="K2337" s="48"/>
      <c r="M2337" s="48"/>
    </row>
    <row r="2338" spans="7:13" s="23" customFormat="1" ht="15" x14ac:dyDescent="0.2">
      <c r="G2338" s="48"/>
      <c r="H2338" s="137"/>
      <c r="I2338" s="138"/>
      <c r="K2338" s="48"/>
      <c r="M2338" s="48"/>
    </row>
    <row r="2339" spans="7:13" s="23" customFormat="1" ht="15" x14ac:dyDescent="0.2">
      <c r="G2339" s="48"/>
      <c r="H2339" s="137"/>
      <c r="I2339" s="138"/>
      <c r="K2339" s="48"/>
      <c r="M2339" s="48"/>
    </row>
    <row r="2340" spans="7:13" s="23" customFormat="1" ht="15" x14ac:dyDescent="0.2">
      <c r="G2340" s="48"/>
      <c r="H2340" s="137"/>
      <c r="I2340" s="138"/>
      <c r="K2340" s="48"/>
      <c r="M2340" s="48"/>
    </row>
    <row r="2341" spans="7:13" s="23" customFormat="1" ht="15" x14ac:dyDescent="0.2">
      <c r="G2341" s="48"/>
      <c r="H2341" s="137"/>
      <c r="I2341" s="138"/>
      <c r="K2341" s="48"/>
      <c r="M2341" s="48"/>
    </row>
    <row r="2342" spans="7:13" s="23" customFormat="1" ht="15" x14ac:dyDescent="0.2">
      <c r="G2342" s="48"/>
      <c r="H2342" s="137"/>
      <c r="I2342" s="138"/>
      <c r="K2342" s="48"/>
      <c r="M2342" s="48"/>
    </row>
    <row r="2343" spans="7:13" s="23" customFormat="1" ht="15" x14ac:dyDescent="0.2">
      <c r="G2343" s="48"/>
      <c r="H2343" s="137"/>
      <c r="I2343" s="138"/>
      <c r="K2343" s="48"/>
      <c r="M2343" s="48"/>
    </row>
    <row r="2344" spans="7:13" s="23" customFormat="1" ht="15" x14ac:dyDescent="0.2">
      <c r="G2344" s="48"/>
      <c r="H2344" s="137"/>
      <c r="I2344" s="138"/>
      <c r="K2344" s="48"/>
      <c r="M2344" s="48"/>
    </row>
    <row r="2345" spans="7:13" s="23" customFormat="1" ht="15" x14ac:dyDescent="0.2">
      <c r="G2345" s="48"/>
      <c r="H2345" s="137"/>
      <c r="I2345" s="138"/>
      <c r="K2345" s="48"/>
      <c r="M2345" s="48"/>
    </row>
    <row r="2346" spans="7:13" s="23" customFormat="1" ht="15" x14ac:dyDescent="0.2">
      <c r="G2346" s="48"/>
      <c r="H2346" s="137"/>
      <c r="I2346" s="138"/>
      <c r="K2346" s="48"/>
      <c r="M2346" s="48"/>
    </row>
    <row r="2347" spans="7:13" s="23" customFormat="1" ht="15" x14ac:dyDescent="0.2">
      <c r="G2347" s="48"/>
      <c r="H2347" s="137"/>
      <c r="I2347" s="138"/>
      <c r="K2347" s="48"/>
      <c r="M2347" s="48"/>
    </row>
    <row r="2348" spans="7:13" s="23" customFormat="1" ht="15" x14ac:dyDescent="0.2">
      <c r="G2348" s="48"/>
      <c r="H2348" s="137"/>
      <c r="I2348" s="138"/>
      <c r="K2348" s="48"/>
      <c r="M2348" s="48"/>
    </row>
    <row r="2349" spans="7:13" s="23" customFormat="1" ht="15" x14ac:dyDescent="0.2">
      <c r="G2349" s="48"/>
      <c r="H2349" s="137"/>
      <c r="I2349" s="138"/>
      <c r="K2349" s="48"/>
      <c r="M2349" s="48"/>
    </row>
    <row r="2350" spans="7:13" s="23" customFormat="1" ht="15" x14ac:dyDescent="0.2">
      <c r="G2350" s="48"/>
      <c r="H2350" s="137"/>
      <c r="I2350" s="138"/>
      <c r="K2350" s="48"/>
      <c r="M2350" s="48"/>
    </row>
    <row r="2351" spans="7:13" s="23" customFormat="1" ht="15" x14ac:dyDescent="0.2">
      <c r="G2351" s="48"/>
      <c r="H2351" s="137"/>
      <c r="I2351" s="138"/>
      <c r="K2351" s="48"/>
      <c r="M2351" s="48"/>
    </row>
    <row r="2352" spans="7:13" s="23" customFormat="1" ht="15" x14ac:dyDescent="0.2">
      <c r="G2352" s="48"/>
      <c r="H2352" s="137"/>
      <c r="I2352" s="138"/>
      <c r="K2352" s="48"/>
      <c r="M2352" s="48"/>
    </row>
    <row r="2353" spans="7:13" s="23" customFormat="1" ht="15" x14ac:dyDescent="0.2">
      <c r="G2353" s="48"/>
      <c r="H2353" s="137"/>
      <c r="I2353" s="138"/>
      <c r="K2353" s="48"/>
      <c r="M2353" s="48"/>
    </row>
    <row r="2354" spans="7:13" s="23" customFormat="1" ht="15" x14ac:dyDescent="0.2">
      <c r="G2354" s="48"/>
      <c r="H2354" s="137"/>
      <c r="I2354" s="138"/>
      <c r="K2354" s="48"/>
      <c r="M2354" s="48"/>
    </row>
    <row r="2355" spans="7:13" s="23" customFormat="1" ht="15" x14ac:dyDescent="0.2">
      <c r="G2355" s="48"/>
      <c r="H2355" s="137"/>
      <c r="I2355" s="138"/>
      <c r="K2355" s="48"/>
      <c r="M2355" s="48"/>
    </row>
    <row r="2356" spans="7:13" s="23" customFormat="1" ht="15" x14ac:dyDescent="0.2">
      <c r="G2356" s="48"/>
      <c r="H2356" s="137"/>
      <c r="I2356" s="138"/>
      <c r="K2356" s="48"/>
      <c r="M2356" s="48"/>
    </row>
    <row r="2357" spans="7:13" s="23" customFormat="1" ht="15" x14ac:dyDescent="0.2">
      <c r="G2357" s="48"/>
      <c r="H2357" s="137"/>
      <c r="I2357" s="138"/>
      <c r="K2357" s="48"/>
      <c r="M2357" s="48"/>
    </row>
    <row r="2358" spans="7:13" s="23" customFormat="1" ht="15" x14ac:dyDescent="0.2">
      <c r="G2358" s="48"/>
      <c r="H2358" s="137"/>
      <c r="I2358" s="138"/>
      <c r="K2358" s="48"/>
      <c r="M2358" s="48"/>
    </row>
    <row r="2359" spans="7:13" s="23" customFormat="1" ht="15" x14ac:dyDescent="0.2">
      <c r="G2359" s="48"/>
      <c r="H2359" s="137"/>
      <c r="I2359" s="138"/>
      <c r="K2359" s="48"/>
      <c r="M2359" s="48"/>
    </row>
    <row r="2360" spans="7:13" s="23" customFormat="1" ht="15" x14ac:dyDescent="0.2">
      <c r="G2360" s="48"/>
      <c r="H2360" s="137"/>
      <c r="I2360" s="138"/>
      <c r="K2360" s="48"/>
      <c r="M2360" s="48"/>
    </row>
    <row r="2361" spans="7:13" s="23" customFormat="1" ht="15" x14ac:dyDescent="0.2">
      <c r="G2361" s="48"/>
      <c r="H2361" s="137"/>
      <c r="I2361" s="138"/>
      <c r="K2361" s="48"/>
      <c r="M2361" s="48"/>
    </row>
    <row r="2362" spans="7:13" s="23" customFormat="1" ht="15" x14ac:dyDescent="0.2">
      <c r="G2362" s="48"/>
      <c r="H2362" s="137"/>
      <c r="I2362" s="138"/>
      <c r="K2362" s="48"/>
      <c r="M2362" s="48"/>
    </row>
    <row r="2363" spans="7:13" s="23" customFormat="1" ht="15" x14ac:dyDescent="0.2">
      <c r="G2363" s="48"/>
      <c r="H2363" s="137"/>
      <c r="I2363" s="138"/>
      <c r="K2363" s="48"/>
      <c r="M2363" s="48"/>
    </row>
    <row r="2364" spans="7:13" s="23" customFormat="1" ht="15" x14ac:dyDescent="0.2">
      <c r="G2364" s="48"/>
      <c r="H2364" s="137"/>
      <c r="I2364" s="138"/>
      <c r="K2364" s="48"/>
      <c r="M2364" s="48"/>
    </row>
    <row r="2365" spans="7:13" s="23" customFormat="1" ht="15" x14ac:dyDescent="0.2">
      <c r="G2365" s="48"/>
      <c r="H2365" s="137"/>
      <c r="I2365" s="138"/>
      <c r="K2365" s="48"/>
      <c r="M2365" s="48"/>
    </row>
    <row r="2366" spans="7:13" s="23" customFormat="1" ht="15" x14ac:dyDescent="0.2">
      <c r="G2366" s="48"/>
      <c r="H2366" s="137"/>
      <c r="I2366" s="138"/>
      <c r="K2366" s="48"/>
      <c r="M2366" s="48"/>
    </row>
    <row r="2367" spans="7:13" s="23" customFormat="1" ht="15" x14ac:dyDescent="0.2">
      <c r="G2367" s="48"/>
      <c r="H2367" s="137"/>
      <c r="I2367" s="138"/>
      <c r="K2367" s="48"/>
      <c r="M2367" s="48"/>
    </row>
    <row r="2368" spans="7:13" s="23" customFormat="1" ht="15" x14ac:dyDescent="0.2">
      <c r="G2368" s="48"/>
      <c r="H2368" s="137"/>
      <c r="I2368" s="138"/>
      <c r="K2368" s="48"/>
      <c r="M2368" s="48"/>
    </row>
    <row r="2369" spans="7:13" s="23" customFormat="1" ht="15" x14ac:dyDescent="0.2">
      <c r="G2369" s="48"/>
      <c r="H2369" s="137"/>
      <c r="I2369" s="138"/>
      <c r="K2369" s="48"/>
      <c r="M2369" s="48"/>
    </row>
    <row r="2370" spans="7:13" s="23" customFormat="1" ht="15" x14ac:dyDescent="0.2">
      <c r="G2370" s="48"/>
      <c r="H2370" s="137"/>
      <c r="I2370" s="138"/>
      <c r="K2370" s="48"/>
      <c r="M2370" s="48"/>
    </row>
    <row r="2371" spans="7:13" s="23" customFormat="1" ht="15" x14ac:dyDescent="0.2">
      <c r="G2371" s="48"/>
      <c r="H2371" s="137"/>
      <c r="I2371" s="138"/>
      <c r="K2371" s="48"/>
      <c r="M2371" s="48"/>
    </row>
    <row r="2372" spans="7:13" s="23" customFormat="1" ht="15" x14ac:dyDescent="0.2">
      <c r="G2372" s="48"/>
      <c r="H2372" s="137"/>
      <c r="I2372" s="138"/>
      <c r="K2372" s="48"/>
      <c r="M2372" s="48"/>
    </row>
    <row r="2373" spans="7:13" s="23" customFormat="1" ht="15" x14ac:dyDescent="0.2">
      <c r="G2373" s="48"/>
      <c r="H2373" s="137"/>
      <c r="I2373" s="138"/>
      <c r="K2373" s="48"/>
      <c r="M2373" s="48"/>
    </row>
    <row r="2374" spans="7:13" s="23" customFormat="1" ht="15" x14ac:dyDescent="0.2">
      <c r="G2374" s="48"/>
      <c r="H2374" s="137"/>
      <c r="I2374" s="138"/>
      <c r="K2374" s="48"/>
      <c r="M2374" s="48"/>
    </row>
    <row r="2375" spans="7:13" s="23" customFormat="1" ht="15" x14ac:dyDescent="0.2">
      <c r="G2375" s="48"/>
      <c r="H2375" s="137"/>
      <c r="I2375" s="138"/>
      <c r="K2375" s="48"/>
      <c r="M2375" s="48"/>
    </row>
    <row r="2376" spans="7:13" s="23" customFormat="1" ht="15" x14ac:dyDescent="0.2">
      <c r="G2376" s="48"/>
      <c r="H2376" s="137"/>
      <c r="I2376" s="138"/>
      <c r="K2376" s="48"/>
      <c r="M2376" s="48"/>
    </row>
    <row r="2377" spans="7:13" s="23" customFormat="1" ht="15" x14ac:dyDescent="0.2">
      <c r="G2377" s="48"/>
      <c r="H2377" s="137"/>
      <c r="I2377" s="138"/>
      <c r="K2377" s="48"/>
      <c r="M2377" s="48"/>
    </row>
    <row r="2378" spans="7:13" s="23" customFormat="1" ht="15" x14ac:dyDescent="0.2">
      <c r="G2378" s="48"/>
      <c r="H2378" s="137"/>
      <c r="I2378" s="138"/>
      <c r="K2378" s="48"/>
      <c r="M2378" s="48"/>
    </row>
    <row r="2379" spans="7:13" s="23" customFormat="1" ht="15" x14ac:dyDescent="0.2">
      <c r="G2379" s="48"/>
      <c r="H2379" s="137"/>
      <c r="I2379" s="138"/>
      <c r="K2379" s="48"/>
      <c r="M2379" s="48"/>
    </row>
    <row r="2380" spans="7:13" s="23" customFormat="1" ht="15" x14ac:dyDescent="0.2">
      <c r="G2380" s="48"/>
      <c r="H2380" s="137"/>
      <c r="I2380" s="138"/>
      <c r="K2380" s="48"/>
      <c r="M2380" s="48"/>
    </row>
    <row r="2381" spans="7:13" s="23" customFormat="1" ht="15" x14ac:dyDescent="0.2">
      <c r="G2381" s="48"/>
      <c r="H2381" s="137"/>
      <c r="I2381" s="138"/>
      <c r="K2381" s="48"/>
      <c r="M2381" s="48"/>
    </row>
    <row r="2382" spans="7:13" s="23" customFormat="1" ht="15" x14ac:dyDescent="0.2">
      <c r="G2382" s="48"/>
      <c r="H2382" s="137"/>
      <c r="I2382" s="138"/>
      <c r="K2382" s="48"/>
      <c r="M2382" s="48"/>
    </row>
    <row r="2383" spans="7:13" s="23" customFormat="1" ht="15" x14ac:dyDescent="0.2">
      <c r="G2383" s="48"/>
      <c r="H2383" s="137"/>
      <c r="I2383" s="138"/>
      <c r="K2383" s="48"/>
      <c r="M2383" s="48"/>
    </row>
    <row r="2384" spans="7:13" s="23" customFormat="1" ht="15" x14ac:dyDescent="0.2">
      <c r="G2384" s="48"/>
      <c r="H2384" s="137"/>
      <c r="I2384" s="138"/>
      <c r="K2384" s="48"/>
      <c r="M2384" s="48"/>
    </row>
    <row r="2385" spans="7:13" s="23" customFormat="1" ht="15" x14ac:dyDescent="0.2">
      <c r="G2385" s="48"/>
      <c r="H2385" s="137"/>
      <c r="I2385" s="138"/>
      <c r="K2385" s="48"/>
      <c r="M2385" s="48"/>
    </row>
    <row r="2386" spans="7:13" s="23" customFormat="1" ht="15" x14ac:dyDescent="0.2">
      <c r="G2386" s="48"/>
      <c r="H2386" s="137"/>
      <c r="I2386" s="138"/>
      <c r="K2386" s="48"/>
      <c r="M2386" s="48"/>
    </row>
    <row r="2387" spans="7:13" s="23" customFormat="1" ht="15" x14ac:dyDescent="0.2">
      <c r="G2387" s="48"/>
      <c r="H2387" s="137"/>
      <c r="I2387" s="138"/>
      <c r="K2387" s="48"/>
      <c r="M2387" s="48"/>
    </row>
    <row r="2388" spans="7:13" s="23" customFormat="1" ht="15" x14ac:dyDescent="0.2">
      <c r="G2388" s="48"/>
      <c r="H2388" s="137"/>
      <c r="I2388" s="138"/>
      <c r="K2388" s="48"/>
      <c r="M2388" s="48"/>
    </row>
    <row r="2389" spans="7:13" s="23" customFormat="1" ht="15" x14ac:dyDescent="0.2">
      <c r="G2389" s="48"/>
      <c r="H2389" s="137"/>
      <c r="I2389" s="138"/>
      <c r="K2389" s="48"/>
      <c r="M2389" s="48"/>
    </row>
    <row r="2390" spans="7:13" s="23" customFormat="1" ht="15" x14ac:dyDescent="0.2">
      <c r="G2390" s="48"/>
      <c r="H2390" s="137"/>
      <c r="I2390" s="138"/>
      <c r="K2390" s="48"/>
      <c r="M2390" s="48"/>
    </row>
    <row r="2391" spans="7:13" s="23" customFormat="1" ht="15" x14ac:dyDescent="0.2">
      <c r="G2391" s="48"/>
      <c r="H2391" s="137"/>
      <c r="I2391" s="138"/>
      <c r="K2391" s="48"/>
      <c r="M2391" s="48"/>
    </row>
    <row r="2392" spans="7:13" s="23" customFormat="1" ht="15" x14ac:dyDescent="0.2">
      <c r="G2392" s="48"/>
      <c r="H2392" s="137"/>
      <c r="I2392" s="138"/>
      <c r="K2392" s="48"/>
      <c r="M2392" s="48"/>
    </row>
    <row r="2393" spans="7:13" s="23" customFormat="1" ht="15" x14ac:dyDescent="0.2">
      <c r="G2393" s="48"/>
      <c r="H2393" s="137"/>
      <c r="I2393" s="138"/>
      <c r="K2393" s="48"/>
      <c r="M2393" s="48"/>
    </row>
    <row r="2394" spans="7:13" s="23" customFormat="1" ht="15" x14ac:dyDescent="0.2">
      <c r="G2394" s="48"/>
      <c r="H2394" s="137"/>
      <c r="I2394" s="138"/>
      <c r="K2394" s="48"/>
      <c r="M2394" s="48"/>
    </row>
    <row r="2395" spans="7:13" s="23" customFormat="1" ht="15" x14ac:dyDescent="0.2">
      <c r="G2395" s="48"/>
      <c r="H2395" s="137"/>
      <c r="I2395" s="138"/>
      <c r="K2395" s="48"/>
      <c r="M2395" s="48"/>
    </row>
    <row r="2396" spans="7:13" s="23" customFormat="1" ht="15" x14ac:dyDescent="0.2">
      <c r="G2396" s="48"/>
      <c r="H2396" s="137"/>
      <c r="I2396" s="138"/>
      <c r="K2396" s="48"/>
      <c r="M2396" s="48"/>
    </row>
    <row r="2397" spans="7:13" s="23" customFormat="1" ht="15" x14ac:dyDescent="0.2">
      <c r="G2397" s="48"/>
      <c r="H2397" s="137"/>
      <c r="I2397" s="138"/>
      <c r="K2397" s="48"/>
      <c r="M2397" s="48"/>
    </row>
    <row r="2398" spans="7:13" s="23" customFormat="1" ht="15" x14ac:dyDescent="0.2">
      <c r="G2398" s="48"/>
      <c r="H2398" s="137"/>
      <c r="I2398" s="138"/>
      <c r="K2398" s="48"/>
      <c r="M2398" s="48"/>
    </row>
    <row r="2399" spans="7:13" s="23" customFormat="1" ht="15" x14ac:dyDescent="0.2">
      <c r="G2399" s="48"/>
      <c r="H2399" s="137"/>
      <c r="I2399" s="138"/>
      <c r="K2399" s="48"/>
      <c r="M2399" s="48"/>
    </row>
    <row r="2400" spans="7:13" s="23" customFormat="1" ht="15" x14ac:dyDescent="0.2">
      <c r="G2400" s="48"/>
      <c r="H2400" s="137"/>
      <c r="I2400" s="138"/>
      <c r="K2400" s="48"/>
      <c r="M2400" s="48"/>
    </row>
    <row r="2401" spans="7:13" s="23" customFormat="1" ht="15" x14ac:dyDescent="0.2">
      <c r="G2401" s="48"/>
      <c r="H2401" s="137"/>
      <c r="I2401" s="138"/>
      <c r="K2401" s="48"/>
      <c r="M2401" s="48"/>
    </row>
    <row r="2402" spans="7:13" s="23" customFormat="1" ht="15" x14ac:dyDescent="0.2">
      <c r="G2402" s="48"/>
      <c r="H2402" s="137"/>
      <c r="I2402" s="138"/>
      <c r="K2402" s="48"/>
      <c r="M2402" s="48"/>
    </row>
    <row r="2403" spans="7:13" s="23" customFormat="1" ht="15" x14ac:dyDescent="0.2">
      <c r="G2403" s="48"/>
      <c r="H2403" s="137"/>
      <c r="I2403" s="138"/>
      <c r="K2403" s="48"/>
      <c r="M2403" s="48"/>
    </row>
    <row r="2404" spans="7:13" s="23" customFormat="1" ht="15" x14ac:dyDescent="0.2">
      <c r="G2404" s="48"/>
      <c r="H2404" s="137"/>
      <c r="I2404" s="138"/>
      <c r="K2404" s="48"/>
      <c r="M2404" s="48"/>
    </row>
    <row r="2405" spans="7:13" s="23" customFormat="1" ht="15" x14ac:dyDescent="0.2">
      <c r="G2405" s="48"/>
      <c r="H2405" s="137"/>
      <c r="I2405" s="138"/>
      <c r="K2405" s="48"/>
      <c r="M2405" s="48"/>
    </row>
    <row r="2406" spans="7:13" s="23" customFormat="1" ht="15" x14ac:dyDescent="0.2">
      <c r="G2406" s="48"/>
      <c r="H2406" s="137"/>
      <c r="I2406" s="138"/>
      <c r="K2406" s="48"/>
      <c r="M2406" s="48"/>
    </row>
    <row r="2407" spans="7:13" s="23" customFormat="1" ht="15" x14ac:dyDescent="0.2">
      <c r="G2407" s="48"/>
      <c r="H2407" s="137"/>
      <c r="I2407" s="138"/>
      <c r="K2407" s="48"/>
      <c r="M2407" s="48"/>
    </row>
    <row r="2408" spans="7:13" s="23" customFormat="1" ht="15" x14ac:dyDescent="0.2">
      <c r="G2408" s="48"/>
      <c r="H2408" s="137"/>
      <c r="I2408" s="138"/>
      <c r="K2408" s="48"/>
      <c r="M2408" s="48"/>
    </row>
    <row r="2409" spans="7:13" s="23" customFormat="1" ht="15" x14ac:dyDescent="0.2">
      <c r="G2409" s="48"/>
      <c r="H2409" s="137"/>
      <c r="I2409" s="138"/>
      <c r="K2409" s="48"/>
      <c r="M2409" s="48"/>
    </row>
    <row r="2410" spans="7:13" s="23" customFormat="1" ht="15" x14ac:dyDescent="0.2">
      <c r="G2410" s="48"/>
      <c r="H2410" s="137"/>
      <c r="I2410" s="138"/>
      <c r="K2410" s="48"/>
      <c r="M2410" s="48"/>
    </row>
    <row r="2411" spans="7:13" s="23" customFormat="1" ht="15" x14ac:dyDescent="0.2">
      <c r="G2411" s="48"/>
      <c r="H2411" s="137"/>
      <c r="I2411" s="138"/>
      <c r="K2411" s="48"/>
      <c r="M2411" s="48"/>
    </row>
    <row r="2412" spans="7:13" s="23" customFormat="1" ht="15" x14ac:dyDescent="0.2">
      <c r="G2412" s="48"/>
      <c r="H2412" s="137"/>
      <c r="I2412" s="138"/>
      <c r="K2412" s="48"/>
      <c r="M2412" s="48"/>
    </row>
    <row r="2413" spans="7:13" s="23" customFormat="1" ht="15" x14ac:dyDescent="0.2">
      <c r="G2413" s="48"/>
      <c r="H2413" s="137"/>
      <c r="I2413" s="138"/>
      <c r="K2413" s="48"/>
      <c r="M2413" s="48"/>
    </row>
    <row r="2414" spans="7:13" s="23" customFormat="1" ht="15" x14ac:dyDescent="0.2">
      <c r="G2414" s="48"/>
      <c r="H2414" s="137"/>
      <c r="I2414" s="138"/>
      <c r="K2414" s="48"/>
      <c r="M2414" s="48"/>
    </row>
    <row r="2415" spans="7:13" s="23" customFormat="1" ht="15" x14ac:dyDescent="0.2">
      <c r="G2415" s="48"/>
      <c r="H2415" s="137"/>
      <c r="I2415" s="138"/>
      <c r="K2415" s="48"/>
      <c r="M2415" s="48"/>
    </row>
    <row r="2416" spans="7:13" s="23" customFormat="1" ht="15" x14ac:dyDescent="0.2">
      <c r="G2416" s="48"/>
      <c r="H2416" s="137"/>
      <c r="I2416" s="138"/>
      <c r="K2416" s="48"/>
      <c r="M2416" s="48"/>
    </row>
    <row r="2417" spans="7:13" s="23" customFormat="1" ht="15" x14ac:dyDescent="0.2">
      <c r="G2417" s="48"/>
      <c r="H2417" s="137"/>
      <c r="I2417" s="138"/>
      <c r="K2417" s="48"/>
      <c r="M2417" s="48"/>
    </row>
    <row r="2418" spans="7:13" s="23" customFormat="1" ht="15" x14ac:dyDescent="0.2">
      <c r="G2418" s="48"/>
      <c r="H2418" s="137"/>
      <c r="I2418" s="138"/>
      <c r="K2418" s="48"/>
      <c r="M2418" s="48"/>
    </row>
    <row r="2419" spans="7:13" s="23" customFormat="1" ht="15" x14ac:dyDescent="0.2">
      <c r="G2419" s="48"/>
      <c r="H2419" s="137"/>
      <c r="I2419" s="138"/>
      <c r="K2419" s="48"/>
      <c r="M2419" s="48"/>
    </row>
    <row r="2420" spans="7:13" s="23" customFormat="1" ht="15" x14ac:dyDescent="0.2">
      <c r="G2420" s="48"/>
      <c r="H2420" s="137"/>
      <c r="I2420" s="138"/>
      <c r="K2420" s="48"/>
      <c r="M2420" s="48"/>
    </row>
    <row r="2421" spans="7:13" s="23" customFormat="1" ht="15" x14ac:dyDescent="0.2">
      <c r="G2421" s="48"/>
      <c r="H2421" s="137"/>
      <c r="I2421" s="138"/>
      <c r="K2421" s="48"/>
      <c r="M2421" s="48"/>
    </row>
    <row r="2422" spans="7:13" s="23" customFormat="1" ht="15" x14ac:dyDescent="0.2">
      <c r="G2422" s="48"/>
      <c r="H2422" s="137"/>
      <c r="I2422" s="138"/>
      <c r="K2422" s="48"/>
      <c r="M2422" s="48"/>
    </row>
    <row r="2423" spans="7:13" s="23" customFormat="1" ht="15" x14ac:dyDescent="0.2">
      <c r="G2423" s="48"/>
      <c r="H2423" s="137"/>
      <c r="I2423" s="138"/>
      <c r="K2423" s="48"/>
      <c r="M2423" s="48"/>
    </row>
    <row r="2424" spans="7:13" s="23" customFormat="1" ht="15" x14ac:dyDescent="0.2">
      <c r="G2424" s="48"/>
      <c r="H2424" s="137"/>
      <c r="I2424" s="138"/>
      <c r="K2424" s="48"/>
      <c r="M2424" s="48"/>
    </row>
    <row r="2425" spans="7:13" s="23" customFormat="1" ht="15" x14ac:dyDescent="0.2">
      <c r="G2425" s="48"/>
      <c r="H2425" s="137"/>
      <c r="I2425" s="138"/>
      <c r="K2425" s="48"/>
      <c r="M2425" s="48"/>
    </row>
    <row r="2426" spans="7:13" s="23" customFormat="1" ht="15" x14ac:dyDescent="0.2">
      <c r="G2426" s="48"/>
      <c r="H2426" s="137"/>
      <c r="I2426" s="138"/>
      <c r="K2426" s="48"/>
      <c r="M2426" s="48"/>
    </row>
    <row r="2427" spans="7:13" s="23" customFormat="1" ht="15" x14ac:dyDescent="0.2">
      <c r="G2427" s="48"/>
      <c r="H2427" s="137"/>
      <c r="I2427" s="138"/>
      <c r="K2427" s="48"/>
      <c r="M2427" s="48"/>
    </row>
    <row r="2428" spans="7:13" s="23" customFormat="1" ht="15" x14ac:dyDescent="0.2">
      <c r="G2428" s="48"/>
      <c r="H2428" s="137"/>
      <c r="I2428" s="138"/>
      <c r="K2428" s="48"/>
      <c r="M2428" s="48"/>
    </row>
    <row r="2429" spans="7:13" s="23" customFormat="1" ht="15" x14ac:dyDescent="0.2">
      <c r="G2429" s="48"/>
      <c r="H2429" s="137"/>
      <c r="I2429" s="138"/>
      <c r="K2429" s="48"/>
      <c r="M2429" s="48"/>
    </row>
    <row r="2430" spans="7:13" s="23" customFormat="1" ht="15" x14ac:dyDescent="0.2">
      <c r="G2430" s="48"/>
      <c r="H2430" s="137"/>
      <c r="I2430" s="138"/>
      <c r="K2430" s="48"/>
      <c r="M2430" s="48"/>
    </row>
    <row r="2431" spans="7:13" s="23" customFormat="1" ht="15" x14ac:dyDescent="0.2">
      <c r="G2431" s="48"/>
      <c r="H2431" s="137"/>
      <c r="I2431" s="138"/>
      <c r="K2431" s="48"/>
      <c r="M2431" s="48"/>
    </row>
    <row r="2432" spans="7:13" s="23" customFormat="1" ht="15" x14ac:dyDescent="0.2">
      <c r="G2432" s="48"/>
      <c r="H2432" s="137"/>
      <c r="I2432" s="138"/>
      <c r="K2432" s="48"/>
      <c r="M2432" s="48"/>
    </row>
    <row r="2433" spans="7:13" s="23" customFormat="1" ht="15" x14ac:dyDescent="0.2">
      <c r="G2433" s="48"/>
      <c r="H2433" s="137"/>
      <c r="I2433" s="138"/>
      <c r="K2433" s="48"/>
      <c r="M2433" s="48"/>
    </row>
    <row r="2434" spans="7:13" s="23" customFormat="1" ht="15" x14ac:dyDescent="0.2">
      <c r="G2434" s="48"/>
      <c r="H2434" s="137"/>
      <c r="I2434" s="138"/>
      <c r="K2434" s="48"/>
      <c r="M2434" s="48"/>
    </row>
    <row r="2435" spans="7:13" s="23" customFormat="1" ht="15" x14ac:dyDescent="0.2">
      <c r="G2435" s="48"/>
      <c r="H2435" s="137"/>
      <c r="I2435" s="138"/>
      <c r="K2435" s="48"/>
      <c r="M2435" s="48"/>
    </row>
    <row r="2436" spans="7:13" s="23" customFormat="1" ht="15" x14ac:dyDescent="0.2">
      <c r="G2436" s="48"/>
      <c r="H2436" s="137"/>
      <c r="I2436" s="138"/>
      <c r="K2436" s="48"/>
      <c r="M2436" s="48"/>
    </row>
    <row r="2437" spans="7:13" s="23" customFormat="1" ht="15" x14ac:dyDescent="0.2">
      <c r="G2437" s="48"/>
      <c r="H2437" s="137"/>
      <c r="I2437" s="138"/>
      <c r="K2437" s="48"/>
      <c r="M2437" s="48"/>
    </row>
    <row r="2438" spans="7:13" s="23" customFormat="1" ht="15" x14ac:dyDescent="0.2">
      <c r="G2438" s="48"/>
      <c r="H2438" s="137"/>
      <c r="I2438" s="138"/>
      <c r="K2438" s="48"/>
      <c r="M2438" s="48"/>
    </row>
    <row r="2439" spans="7:13" s="23" customFormat="1" ht="15" x14ac:dyDescent="0.2">
      <c r="G2439" s="48"/>
      <c r="H2439" s="137"/>
      <c r="I2439" s="138"/>
      <c r="K2439" s="48"/>
      <c r="M2439" s="48"/>
    </row>
    <row r="2440" spans="7:13" s="23" customFormat="1" ht="15" x14ac:dyDescent="0.2">
      <c r="G2440" s="48"/>
      <c r="H2440" s="137"/>
      <c r="I2440" s="138"/>
      <c r="K2440" s="48"/>
      <c r="M2440" s="48"/>
    </row>
    <row r="2441" spans="7:13" s="23" customFormat="1" ht="15" x14ac:dyDescent="0.2">
      <c r="G2441" s="48"/>
      <c r="H2441" s="137"/>
      <c r="I2441" s="138"/>
      <c r="K2441" s="48"/>
      <c r="M2441" s="48"/>
    </row>
    <row r="2442" spans="7:13" s="23" customFormat="1" ht="15" x14ac:dyDescent="0.2">
      <c r="G2442" s="48"/>
      <c r="H2442" s="137"/>
      <c r="I2442" s="138"/>
      <c r="K2442" s="48"/>
      <c r="M2442" s="48"/>
    </row>
    <row r="2443" spans="7:13" s="23" customFormat="1" ht="15" x14ac:dyDescent="0.2">
      <c r="G2443" s="48"/>
      <c r="H2443" s="137"/>
      <c r="I2443" s="138"/>
      <c r="K2443" s="48"/>
      <c r="M2443" s="48"/>
    </row>
    <row r="2444" spans="7:13" s="23" customFormat="1" ht="15" x14ac:dyDescent="0.2">
      <c r="G2444" s="48"/>
      <c r="H2444" s="137"/>
      <c r="I2444" s="138"/>
      <c r="K2444" s="48"/>
      <c r="M2444" s="48"/>
    </row>
    <row r="2445" spans="7:13" s="23" customFormat="1" ht="15" x14ac:dyDescent="0.2">
      <c r="G2445" s="48"/>
      <c r="H2445" s="137"/>
      <c r="I2445" s="138"/>
      <c r="K2445" s="48"/>
      <c r="M2445" s="48"/>
    </row>
    <row r="2446" spans="7:13" s="23" customFormat="1" ht="15" x14ac:dyDescent="0.2">
      <c r="G2446" s="48"/>
      <c r="H2446" s="137"/>
      <c r="I2446" s="138"/>
      <c r="K2446" s="48"/>
      <c r="M2446" s="48"/>
    </row>
    <row r="2447" spans="7:13" s="23" customFormat="1" ht="15" x14ac:dyDescent="0.2">
      <c r="G2447" s="48"/>
      <c r="H2447" s="137"/>
      <c r="I2447" s="138"/>
      <c r="K2447" s="48"/>
      <c r="M2447" s="48"/>
    </row>
    <row r="2448" spans="7:13" s="23" customFormat="1" ht="15" x14ac:dyDescent="0.2">
      <c r="G2448" s="48"/>
      <c r="H2448" s="137"/>
      <c r="I2448" s="138"/>
      <c r="K2448" s="48"/>
      <c r="M2448" s="48"/>
    </row>
    <row r="2449" spans="7:13" s="23" customFormat="1" ht="15" x14ac:dyDescent="0.2">
      <c r="G2449" s="48"/>
      <c r="H2449" s="137"/>
      <c r="I2449" s="138"/>
      <c r="K2449" s="48"/>
      <c r="M2449" s="48"/>
    </row>
    <row r="2450" spans="7:13" s="23" customFormat="1" ht="15" x14ac:dyDescent="0.2">
      <c r="G2450" s="48"/>
      <c r="H2450" s="137"/>
      <c r="I2450" s="138"/>
      <c r="K2450" s="48"/>
      <c r="M2450" s="48"/>
    </row>
    <row r="2451" spans="7:13" s="23" customFormat="1" ht="15" x14ac:dyDescent="0.2">
      <c r="G2451" s="48"/>
      <c r="H2451" s="137"/>
      <c r="I2451" s="138"/>
      <c r="K2451" s="48"/>
      <c r="M2451" s="48"/>
    </row>
    <row r="2452" spans="7:13" s="23" customFormat="1" ht="15" x14ac:dyDescent="0.2">
      <c r="G2452" s="48"/>
      <c r="H2452" s="137"/>
      <c r="I2452" s="138"/>
      <c r="K2452" s="48"/>
      <c r="M2452" s="48"/>
    </row>
    <row r="2453" spans="7:13" s="23" customFormat="1" ht="15" x14ac:dyDescent="0.2">
      <c r="G2453" s="48"/>
      <c r="H2453" s="137"/>
      <c r="I2453" s="138"/>
      <c r="K2453" s="48"/>
      <c r="M2453" s="48"/>
    </row>
    <row r="2454" spans="7:13" s="23" customFormat="1" ht="15" x14ac:dyDescent="0.2">
      <c r="G2454" s="48"/>
      <c r="H2454" s="137"/>
      <c r="I2454" s="138"/>
      <c r="K2454" s="48"/>
      <c r="M2454" s="48"/>
    </row>
    <row r="2455" spans="7:13" s="23" customFormat="1" ht="15" x14ac:dyDescent="0.2">
      <c r="G2455" s="48"/>
      <c r="H2455" s="137"/>
      <c r="I2455" s="138"/>
      <c r="K2455" s="48"/>
      <c r="M2455" s="48"/>
    </row>
    <row r="2456" spans="7:13" s="23" customFormat="1" ht="15" x14ac:dyDescent="0.2">
      <c r="G2456" s="48"/>
      <c r="H2456" s="137"/>
      <c r="I2456" s="138"/>
      <c r="K2456" s="48"/>
      <c r="M2456" s="48"/>
    </row>
    <row r="2457" spans="7:13" s="23" customFormat="1" ht="15" x14ac:dyDescent="0.2">
      <c r="G2457" s="48"/>
      <c r="H2457" s="137"/>
      <c r="I2457" s="138"/>
      <c r="K2457" s="48"/>
      <c r="M2457" s="48"/>
    </row>
    <row r="2458" spans="7:13" s="23" customFormat="1" ht="15" x14ac:dyDescent="0.2">
      <c r="G2458" s="48"/>
      <c r="H2458" s="137"/>
      <c r="I2458" s="138"/>
      <c r="K2458" s="48"/>
      <c r="M2458" s="48"/>
    </row>
    <row r="2459" spans="7:13" s="23" customFormat="1" ht="15" x14ac:dyDescent="0.2">
      <c r="G2459" s="48"/>
      <c r="H2459" s="137"/>
      <c r="I2459" s="138"/>
      <c r="K2459" s="48"/>
      <c r="M2459" s="48"/>
    </row>
    <row r="2460" spans="7:13" s="23" customFormat="1" ht="15" x14ac:dyDescent="0.2">
      <c r="G2460" s="48"/>
      <c r="H2460" s="137"/>
      <c r="I2460" s="138"/>
      <c r="K2460" s="48"/>
      <c r="M2460" s="48"/>
    </row>
    <row r="2461" spans="7:13" s="23" customFormat="1" ht="15" x14ac:dyDescent="0.2">
      <c r="G2461" s="48"/>
      <c r="H2461" s="137"/>
      <c r="I2461" s="138"/>
      <c r="K2461" s="48"/>
      <c r="M2461" s="48"/>
    </row>
    <row r="2462" spans="7:13" s="23" customFormat="1" ht="15" x14ac:dyDescent="0.2">
      <c r="G2462" s="48"/>
      <c r="H2462" s="137"/>
      <c r="I2462" s="138"/>
      <c r="K2462" s="48"/>
      <c r="M2462" s="48"/>
    </row>
    <row r="2463" spans="7:13" s="23" customFormat="1" ht="15" x14ac:dyDescent="0.2">
      <c r="G2463" s="48"/>
      <c r="H2463" s="137"/>
      <c r="I2463" s="138"/>
      <c r="K2463" s="48"/>
      <c r="M2463" s="48"/>
    </row>
    <row r="2464" spans="7:13" s="23" customFormat="1" ht="15" x14ac:dyDescent="0.2">
      <c r="G2464" s="48"/>
      <c r="H2464" s="137"/>
      <c r="I2464" s="138"/>
      <c r="K2464" s="48"/>
      <c r="M2464" s="48"/>
    </row>
    <row r="2465" spans="7:13" s="23" customFormat="1" ht="15" x14ac:dyDescent="0.2">
      <c r="G2465" s="48"/>
      <c r="H2465" s="137"/>
      <c r="I2465" s="138"/>
      <c r="K2465" s="48"/>
      <c r="M2465" s="48"/>
    </row>
    <row r="2466" spans="7:13" s="23" customFormat="1" ht="15" x14ac:dyDescent="0.2">
      <c r="G2466" s="48"/>
      <c r="H2466" s="137"/>
      <c r="I2466" s="138"/>
      <c r="K2466" s="48"/>
      <c r="M2466" s="48"/>
    </row>
    <row r="2467" spans="7:13" s="23" customFormat="1" ht="15" x14ac:dyDescent="0.2">
      <c r="G2467" s="48"/>
      <c r="H2467" s="137"/>
      <c r="I2467" s="138"/>
      <c r="K2467" s="48"/>
      <c r="M2467" s="48"/>
    </row>
    <row r="2468" spans="7:13" s="23" customFormat="1" ht="15" x14ac:dyDescent="0.2">
      <c r="G2468" s="48"/>
      <c r="H2468" s="137"/>
      <c r="I2468" s="138"/>
      <c r="K2468" s="48"/>
      <c r="M2468" s="48"/>
    </row>
    <row r="2469" spans="7:13" s="23" customFormat="1" ht="15" x14ac:dyDescent="0.2">
      <c r="G2469" s="48"/>
      <c r="H2469" s="137"/>
      <c r="I2469" s="138"/>
      <c r="K2469" s="48"/>
      <c r="M2469" s="48"/>
    </row>
    <row r="2470" spans="7:13" s="23" customFormat="1" ht="15" x14ac:dyDescent="0.2">
      <c r="G2470" s="48"/>
      <c r="H2470" s="137"/>
      <c r="I2470" s="138"/>
      <c r="K2470" s="48"/>
      <c r="M2470" s="48"/>
    </row>
    <row r="2471" spans="7:13" s="23" customFormat="1" ht="15" x14ac:dyDescent="0.2">
      <c r="G2471" s="48"/>
      <c r="H2471" s="137"/>
      <c r="I2471" s="138"/>
      <c r="K2471" s="48"/>
      <c r="M2471" s="48"/>
    </row>
    <row r="2472" spans="7:13" s="23" customFormat="1" ht="15" x14ac:dyDescent="0.2">
      <c r="G2472" s="48"/>
      <c r="H2472" s="137"/>
      <c r="I2472" s="138"/>
      <c r="K2472" s="48"/>
      <c r="M2472" s="48"/>
    </row>
    <row r="2473" spans="7:13" s="23" customFormat="1" ht="15" x14ac:dyDescent="0.2">
      <c r="G2473" s="48"/>
      <c r="H2473" s="137"/>
      <c r="I2473" s="138"/>
      <c r="K2473" s="48"/>
      <c r="M2473" s="48"/>
    </row>
    <row r="2474" spans="7:13" s="23" customFormat="1" ht="15" x14ac:dyDescent="0.2">
      <c r="G2474" s="48"/>
      <c r="H2474" s="137"/>
      <c r="I2474" s="138"/>
      <c r="K2474" s="48"/>
      <c r="M2474" s="48"/>
    </row>
    <row r="2475" spans="7:13" s="23" customFormat="1" ht="15" x14ac:dyDescent="0.2">
      <c r="G2475" s="48"/>
      <c r="H2475" s="137"/>
      <c r="I2475" s="138"/>
      <c r="K2475" s="48"/>
      <c r="M2475" s="48"/>
    </row>
    <row r="2476" spans="7:13" s="23" customFormat="1" ht="15" x14ac:dyDescent="0.2">
      <c r="G2476" s="48"/>
      <c r="H2476" s="137"/>
      <c r="I2476" s="138"/>
      <c r="K2476" s="48"/>
      <c r="M2476" s="48"/>
    </row>
    <row r="2477" spans="7:13" s="23" customFormat="1" ht="15" x14ac:dyDescent="0.2">
      <c r="G2477" s="48"/>
      <c r="H2477" s="137"/>
      <c r="I2477" s="138"/>
      <c r="K2477" s="48"/>
      <c r="M2477" s="48"/>
    </row>
    <row r="2478" spans="7:13" s="23" customFormat="1" ht="15" x14ac:dyDescent="0.2">
      <c r="G2478" s="48"/>
      <c r="H2478" s="137"/>
      <c r="I2478" s="138"/>
      <c r="K2478" s="48"/>
      <c r="M2478" s="48"/>
    </row>
    <row r="2479" spans="7:13" s="23" customFormat="1" ht="15" x14ac:dyDescent="0.2">
      <c r="G2479" s="48"/>
      <c r="H2479" s="137"/>
      <c r="I2479" s="138"/>
      <c r="K2479" s="48"/>
      <c r="M2479" s="48"/>
    </row>
    <row r="2480" spans="7:13" s="23" customFormat="1" ht="15" x14ac:dyDescent="0.2">
      <c r="G2480" s="48"/>
      <c r="H2480" s="137"/>
      <c r="I2480" s="138"/>
      <c r="K2480" s="48"/>
      <c r="M2480" s="48"/>
    </row>
    <row r="2481" spans="7:13" s="23" customFormat="1" ht="15" x14ac:dyDescent="0.2">
      <c r="G2481" s="48"/>
      <c r="H2481" s="137"/>
      <c r="I2481" s="138"/>
      <c r="K2481" s="48"/>
      <c r="M2481" s="48"/>
    </row>
    <row r="2482" spans="7:13" s="23" customFormat="1" ht="15" x14ac:dyDescent="0.2">
      <c r="G2482" s="48"/>
      <c r="H2482" s="137"/>
      <c r="I2482" s="138"/>
      <c r="K2482" s="48"/>
      <c r="M2482" s="48"/>
    </row>
    <row r="2483" spans="7:13" s="23" customFormat="1" ht="15" x14ac:dyDescent="0.2">
      <c r="G2483" s="48"/>
      <c r="H2483" s="137"/>
      <c r="I2483" s="138"/>
      <c r="K2483" s="48"/>
      <c r="M2483" s="48"/>
    </row>
    <row r="2484" spans="7:13" s="23" customFormat="1" ht="15" x14ac:dyDescent="0.2">
      <c r="G2484" s="48"/>
      <c r="H2484" s="137"/>
      <c r="I2484" s="138"/>
      <c r="K2484" s="48"/>
      <c r="M2484" s="48"/>
    </row>
    <row r="2485" spans="7:13" s="23" customFormat="1" ht="15" x14ac:dyDescent="0.2">
      <c r="G2485" s="48"/>
      <c r="H2485" s="137"/>
      <c r="I2485" s="138"/>
      <c r="K2485" s="48"/>
      <c r="M2485" s="48"/>
    </row>
    <row r="2486" spans="7:13" s="23" customFormat="1" ht="15" x14ac:dyDescent="0.2">
      <c r="G2486" s="48"/>
      <c r="H2486" s="137"/>
      <c r="I2486" s="138"/>
      <c r="K2486" s="48"/>
      <c r="M2486" s="48"/>
    </row>
    <row r="2487" spans="7:13" s="23" customFormat="1" ht="15" x14ac:dyDescent="0.2">
      <c r="G2487" s="48"/>
      <c r="H2487" s="137"/>
      <c r="I2487" s="138"/>
      <c r="K2487" s="48"/>
      <c r="M2487" s="48"/>
    </row>
    <row r="2488" spans="7:13" s="23" customFormat="1" ht="15" x14ac:dyDescent="0.2">
      <c r="G2488" s="48"/>
      <c r="H2488" s="137"/>
      <c r="I2488" s="138"/>
      <c r="K2488" s="48"/>
      <c r="M2488" s="48"/>
    </row>
    <row r="2489" spans="7:13" s="23" customFormat="1" ht="15" x14ac:dyDescent="0.2">
      <c r="G2489" s="48"/>
      <c r="H2489" s="137"/>
      <c r="I2489" s="138"/>
      <c r="K2489" s="48"/>
      <c r="M2489" s="48"/>
    </row>
    <row r="2490" spans="7:13" s="23" customFormat="1" ht="15" x14ac:dyDescent="0.2">
      <c r="G2490" s="48"/>
      <c r="H2490" s="137"/>
      <c r="I2490" s="138"/>
      <c r="K2490" s="48"/>
      <c r="M2490" s="48"/>
    </row>
    <row r="2491" spans="7:13" s="23" customFormat="1" ht="15" x14ac:dyDescent="0.2">
      <c r="G2491" s="48"/>
      <c r="H2491" s="137"/>
      <c r="I2491" s="138"/>
      <c r="K2491" s="48"/>
      <c r="M2491" s="48"/>
    </row>
    <row r="2492" spans="7:13" s="23" customFormat="1" ht="15" x14ac:dyDescent="0.2">
      <c r="G2492" s="48"/>
      <c r="H2492" s="137"/>
      <c r="I2492" s="138"/>
      <c r="K2492" s="48"/>
      <c r="M2492" s="48"/>
    </row>
    <row r="2493" spans="7:13" s="23" customFormat="1" ht="15" x14ac:dyDescent="0.2">
      <c r="G2493" s="48"/>
      <c r="H2493" s="137"/>
      <c r="I2493" s="138"/>
      <c r="K2493" s="48"/>
      <c r="M2493" s="48"/>
    </row>
    <row r="2494" spans="7:13" s="23" customFormat="1" ht="15" x14ac:dyDescent="0.2">
      <c r="G2494" s="48"/>
      <c r="H2494" s="137"/>
      <c r="I2494" s="138"/>
      <c r="K2494" s="48"/>
      <c r="M2494" s="48"/>
    </row>
    <row r="2495" spans="7:13" s="23" customFormat="1" ht="15" x14ac:dyDescent="0.2">
      <c r="G2495" s="48"/>
      <c r="H2495" s="137"/>
      <c r="I2495" s="138"/>
      <c r="K2495" s="48"/>
      <c r="M2495" s="48"/>
    </row>
    <row r="2496" spans="7:13" s="23" customFormat="1" ht="15" x14ac:dyDescent="0.2">
      <c r="G2496" s="48"/>
      <c r="H2496" s="137"/>
      <c r="I2496" s="138"/>
      <c r="K2496" s="48"/>
      <c r="M2496" s="48"/>
    </row>
    <row r="2497" spans="7:13" s="23" customFormat="1" ht="15" x14ac:dyDescent="0.2">
      <c r="G2497" s="48"/>
      <c r="H2497" s="137"/>
      <c r="I2497" s="138"/>
      <c r="K2497" s="48"/>
      <c r="M2497" s="48"/>
    </row>
    <row r="2498" spans="7:13" s="23" customFormat="1" ht="15" x14ac:dyDescent="0.2">
      <c r="G2498" s="48"/>
      <c r="H2498" s="137"/>
      <c r="I2498" s="138"/>
      <c r="K2498" s="48"/>
      <c r="M2498" s="48"/>
    </row>
    <row r="2499" spans="7:13" s="23" customFormat="1" ht="15" x14ac:dyDescent="0.2">
      <c r="G2499" s="48"/>
      <c r="H2499" s="137"/>
      <c r="I2499" s="138"/>
      <c r="K2499" s="48"/>
      <c r="M2499" s="48"/>
    </row>
    <row r="2500" spans="7:13" s="23" customFormat="1" ht="15" x14ac:dyDescent="0.2">
      <c r="G2500" s="48"/>
      <c r="H2500" s="137"/>
      <c r="I2500" s="138"/>
      <c r="K2500" s="48"/>
      <c r="M2500" s="48"/>
    </row>
    <row r="2501" spans="7:13" s="23" customFormat="1" ht="15" x14ac:dyDescent="0.2">
      <c r="G2501" s="48"/>
      <c r="H2501" s="137"/>
      <c r="I2501" s="138"/>
      <c r="K2501" s="48"/>
      <c r="M2501" s="48"/>
    </row>
    <row r="2502" spans="7:13" s="23" customFormat="1" ht="15" x14ac:dyDescent="0.2">
      <c r="G2502" s="48"/>
      <c r="H2502" s="137"/>
      <c r="I2502" s="138"/>
      <c r="K2502" s="48"/>
      <c r="M2502" s="48"/>
    </row>
    <row r="2503" spans="7:13" s="23" customFormat="1" ht="15" x14ac:dyDescent="0.2">
      <c r="G2503" s="48"/>
      <c r="H2503" s="137"/>
      <c r="I2503" s="138"/>
      <c r="K2503" s="48"/>
      <c r="M2503" s="48"/>
    </row>
    <row r="2504" spans="7:13" s="23" customFormat="1" ht="15" x14ac:dyDescent="0.2">
      <c r="G2504" s="48"/>
      <c r="H2504" s="137"/>
      <c r="I2504" s="138"/>
      <c r="K2504" s="48"/>
      <c r="M2504" s="48"/>
    </row>
    <row r="2505" spans="7:13" s="23" customFormat="1" ht="15" x14ac:dyDescent="0.2">
      <c r="G2505" s="48"/>
      <c r="H2505" s="137"/>
      <c r="I2505" s="138"/>
      <c r="K2505" s="48"/>
      <c r="M2505" s="48"/>
    </row>
    <row r="2506" spans="7:13" s="23" customFormat="1" ht="15" x14ac:dyDescent="0.2">
      <c r="G2506" s="48"/>
      <c r="H2506" s="137"/>
      <c r="I2506" s="138"/>
      <c r="K2506" s="48"/>
      <c r="M2506" s="48"/>
    </row>
    <row r="2507" spans="7:13" s="23" customFormat="1" ht="15" x14ac:dyDescent="0.2">
      <c r="G2507" s="48"/>
      <c r="H2507" s="137"/>
      <c r="I2507" s="138"/>
      <c r="K2507" s="48"/>
      <c r="M2507" s="48"/>
    </row>
    <row r="2508" spans="7:13" s="23" customFormat="1" ht="15" x14ac:dyDescent="0.2">
      <c r="G2508" s="48"/>
      <c r="H2508" s="137"/>
      <c r="I2508" s="138"/>
      <c r="K2508" s="48"/>
      <c r="M2508" s="48"/>
    </row>
    <row r="2509" spans="7:13" s="23" customFormat="1" ht="15" x14ac:dyDescent="0.2">
      <c r="G2509" s="48"/>
      <c r="H2509" s="137"/>
      <c r="I2509" s="138"/>
      <c r="K2509" s="48"/>
      <c r="M2509" s="48"/>
    </row>
    <row r="2510" spans="7:13" s="23" customFormat="1" ht="15" x14ac:dyDescent="0.2">
      <c r="G2510" s="48"/>
      <c r="H2510" s="137"/>
      <c r="I2510" s="138"/>
      <c r="K2510" s="48"/>
      <c r="M2510" s="48"/>
    </row>
    <row r="2511" spans="7:13" s="23" customFormat="1" ht="15" x14ac:dyDescent="0.2">
      <c r="G2511" s="48"/>
      <c r="H2511" s="137"/>
      <c r="I2511" s="138"/>
      <c r="K2511" s="48"/>
      <c r="M2511" s="48"/>
    </row>
    <row r="2512" spans="7:13" s="23" customFormat="1" ht="15" x14ac:dyDescent="0.2">
      <c r="G2512" s="48"/>
      <c r="H2512" s="137"/>
      <c r="I2512" s="138"/>
      <c r="K2512" s="48"/>
      <c r="M2512" s="48"/>
    </row>
    <row r="2513" spans="7:13" s="23" customFormat="1" ht="15" x14ac:dyDescent="0.2">
      <c r="G2513" s="48"/>
      <c r="H2513" s="137"/>
      <c r="I2513" s="138"/>
      <c r="K2513" s="48"/>
      <c r="M2513" s="48"/>
    </row>
    <row r="2514" spans="7:13" s="23" customFormat="1" ht="15" x14ac:dyDescent="0.2">
      <c r="G2514" s="48"/>
      <c r="H2514" s="137"/>
      <c r="I2514" s="138"/>
      <c r="K2514" s="48"/>
      <c r="M2514" s="48"/>
    </row>
    <row r="2515" spans="7:13" s="23" customFormat="1" ht="15" x14ac:dyDescent="0.2">
      <c r="G2515" s="48"/>
      <c r="H2515" s="137"/>
      <c r="I2515" s="138"/>
      <c r="K2515" s="48"/>
      <c r="M2515" s="48"/>
    </row>
    <row r="2516" spans="7:13" s="23" customFormat="1" ht="15" x14ac:dyDescent="0.2">
      <c r="G2516" s="48"/>
      <c r="H2516" s="137"/>
      <c r="I2516" s="138"/>
      <c r="K2516" s="48"/>
      <c r="M2516" s="48"/>
    </row>
    <row r="2517" spans="7:13" s="23" customFormat="1" ht="15" x14ac:dyDescent="0.2">
      <c r="G2517" s="48"/>
      <c r="H2517" s="137"/>
      <c r="I2517" s="138"/>
      <c r="K2517" s="48"/>
      <c r="M2517" s="48"/>
    </row>
    <row r="2518" spans="7:13" s="23" customFormat="1" ht="15" x14ac:dyDescent="0.2">
      <c r="G2518" s="48"/>
      <c r="H2518" s="137"/>
      <c r="I2518" s="138"/>
      <c r="K2518" s="48"/>
      <c r="M2518" s="48"/>
    </row>
    <row r="2519" spans="7:13" s="23" customFormat="1" ht="15" x14ac:dyDescent="0.2">
      <c r="G2519" s="48"/>
      <c r="H2519" s="137"/>
      <c r="I2519" s="138"/>
      <c r="K2519" s="48"/>
      <c r="M2519" s="48"/>
    </row>
    <row r="2520" spans="7:13" s="23" customFormat="1" ht="15" x14ac:dyDescent="0.2">
      <c r="G2520" s="48"/>
      <c r="H2520" s="137"/>
      <c r="I2520" s="138"/>
      <c r="K2520" s="48"/>
      <c r="M2520" s="48"/>
    </row>
    <row r="2521" spans="7:13" s="23" customFormat="1" ht="15" x14ac:dyDescent="0.2">
      <c r="G2521" s="48"/>
      <c r="H2521" s="137"/>
      <c r="I2521" s="138"/>
      <c r="K2521" s="48"/>
      <c r="M2521" s="48"/>
    </row>
    <row r="2522" spans="7:13" s="23" customFormat="1" ht="15" x14ac:dyDescent="0.2">
      <c r="G2522" s="48"/>
      <c r="H2522" s="137"/>
      <c r="I2522" s="138"/>
      <c r="K2522" s="48"/>
      <c r="M2522" s="48"/>
    </row>
    <row r="2523" spans="7:13" s="23" customFormat="1" ht="15" x14ac:dyDescent="0.2">
      <c r="G2523" s="48"/>
      <c r="H2523" s="137"/>
      <c r="I2523" s="138"/>
      <c r="K2523" s="48"/>
      <c r="M2523" s="48"/>
    </row>
    <row r="2524" spans="7:13" s="23" customFormat="1" ht="15" x14ac:dyDescent="0.2">
      <c r="G2524" s="48"/>
      <c r="H2524" s="137"/>
      <c r="I2524" s="138"/>
      <c r="K2524" s="48"/>
      <c r="M2524" s="48"/>
    </row>
    <row r="2525" spans="7:13" s="23" customFormat="1" ht="15" x14ac:dyDescent="0.2">
      <c r="G2525" s="48"/>
      <c r="H2525" s="137"/>
      <c r="I2525" s="138"/>
      <c r="K2525" s="48"/>
      <c r="M2525" s="48"/>
    </row>
    <row r="2526" spans="7:13" s="23" customFormat="1" ht="15" x14ac:dyDescent="0.2">
      <c r="G2526" s="48"/>
      <c r="H2526" s="137"/>
      <c r="I2526" s="138"/>
      <c r="K2526" s="48"/>
      <c r="M2526" s="48"/>
    </row>
    <row r="2527" spans="7:13" s="23" customFormat="1" ht="15" x14ac:dyDescent="0.2">
      <c r="G2527" s="48"/>
      <c r="H2527" s="137"/>
      <c r="I2527" s="138"/>
      <c r="K2527" s="48"/>
      <c r="M2527" s="48"/>
    </row>
    <row r="2528" spans="7:13" s="23" customFormat="1" ht="15" x14ac:dyDescent="0.2">
      <c r="G2528" s="48"/>
      <c r="H2528" s="137"/>
      <c r="I2528" s="138"/>
      <c r="K2528" s="48"/>
      <c r="M2528" s="48"/>
    </row>
    <row r="2529" spans="7:13" s="23" customFormat="1" ht="15" x14ac:dyDescent="0.2">
      <c r="G2529" s="48"/>
      <c r="H2529" s="137"/>
      <c r="I2529" s="138"/>
      <c r="K2529" s="48"/>
      <c r="M2529" s="48"/>
    </row>
    <row r="2530" spans="7:13" s="23" customFormat="1" ht="15" x14ac:dyDescent="0.2">
      <c r="G2530" s="48"/>
      <c r="H2530" s="137"/>
      <c r="I2530" s="138"/>
      <c r="K2530" s="48"/>
      <c r="M2530" s="48"/>
    </row>
    <row r="2531" spans="7:13" s="23" customFormat="1" ht="15" x14ac:dyDescent="0.2">
      <c r="G2531" s="48"/>
      <c r="H2531" s="137"/>
      <c r="I2531" s="138"/>
      <c r="K2531" s="48"/>
      <c r="M2531" s="48"/>
    </row>
    <row r="2532" spans="7:13" s="23" customFormat="1" ht="15" x14ac:dyDescent="0.2">
      <c r="G2532" s="48"/>
      <c r="H2532" s="137"/>
      <c r="I2532" s="138"/>
      <c r="K2532" s="48"/>
      <c r="M2532" s="48"/>
    </row>
    <row r="2533" spans="7:13" s="23" customFormat="1" ht="15" x14ac:dyDescent="0.2">
      <c r="G2533" s="48"/>
      <c r="H2533" s="137"/>
      <c r="I2533" s="138"/>
      <c r="K2533" s="48"/>
      <c r="M2533" s="48"/>
    </row>
    <row r="2534" spans="7:13" s="23" customFormat="1" ht="15" x14ac:dyDescent="0.2">
      <c r="G2534" s="48"/>
      <c r="H2534" s="137"/>
      <c r="I2534" s="138"/>
      <c r="K2534" s="48"/>
      <c r="M2534" s="48"/>
    </row>
    <row r="2535" spans="7:13" s="23" customFormat="1" ht="15" x14ac:dyDescent="0.2">
      <c r="G2535" s="48"/>
      <c r="H2535" s="137"/>
      <c r="I2535" s="138"/>
      <c r="K2535" s="48"/>
      <c r="M2535" s="48"/>
    </row>
    <row r="2536" spans="7:13" s="23" customFormat="1" ht="15" x14ac:dyDescent="0.2">
      <c r="G2536" s="48"/>
      <c r="H2536" s="137"/>
      <c r="I2536" s="138"/>
      <c r="K2536" s="48"/>
      <c r="M2536" s="48"/>
    </row>
    <row r="2537" spans="7:13" s="23" customFormat="1" ht="15" x14ac:dyDescent="0.2">
      <c r="G2537" s="48"/>
      <c r="H2537" s="137"/>
      <c r="I2537" s="138"/>
      <c r="K2537" s="48"/>
      <c r="M2537" s="48"/>
    </row>
    <row r="2538" spans="7:13" s="23" customFormat="1" ht="15" x14ac:dyDescent="0.2">
      <c r="G2538" s="48"/>
      <c r="H2538" s="137"/>
      <c r="I2538" s="138"/>
      <c r="K2538" s="48"/>
      <c r="M2538" s="48"/>
    </row>
    <row r="2539" spans="7:13" s="23" customFormat="1" ht="15" x14ac:dyDescent="0.2">
      <c r="G2539" s="48"/>
      <c r="H2539" s="137"/>
      <c r="I2539" s="138"/>
      <c r="K2539" s="48"/>
      <c r="M2539" s="48"/>
    </row>
    <row r="2540" spans="7:13" s="23" customFormat="1" ht="15" x14ac:dyDescent="0.2">
      <c r="G2540" s="48"/>
      <c r="H2540" s="137"/>
      <c r="I2540" s="138"/>
      <c r="K2540" s="48"/>
      <c r="M2540" s="48"/>
    </row>
    <row r="2541" spans="7:13" s="23" customFormat="1" ht="15" x14ac:dyDescent="0.2">
      <c r="G2541" s="48"/>
      <c r="H2541" s="137"/>
      <c r="I2541" s="138"/>
      <c r="K2541" s="48"/>
      <c r="M2541" s="48"/>
    </row>
    <row r="2542" spans="7:13" s="23" customFormat="1" ht="15" x14ac:dyDescent="0.2">
      <c r="G2542" s="48"/>
      <c r="H2542" s="137"/>
      <c r="I2542" s="138"/>
      <c r="K2542" s="48"/>
      <c r="M2542" s="48"/>
    </row>
    <row r="2543" spans="7:13" s="23" customFormat="1" ht="15" x14ac:dyDescent="0.2">
      <c r="G2543" s="48"/>
      <c r="H2543" s="137"/>
      <c r="I2543" s="138"/>
      <c r="K2543" s="48"/>
      <c r="M2543" s="48"/>
    </row>
    <row r="2544" spans="7:13" s="23" customFormat="1" ht="15" x14ac:dyDescent="0.2">
      <c r="G2544" s="48"/>
      <c r="H2544" s="137"/>
      <c r="I2544" s="138"/>
      <c r="K2544" s="48"/>
      <c r="M2544" s="48"/>
    </row>
    <row r="2545" spans="7:13" s="23" customFormat="1" ht="15" x14ac:dyDescent="0.2">
      <c r="G2545" s="48"/>
      <c r="H2545" s="137"/>
      <c r="I2545" s="138"/>
      <c r="K2545" s="48"/>
      <c r="M2545" s="48"/>
    </row>
    <row r="2546" spans="7:13" s="23" customFormat="1" ht="15" x14ac:dyDescent="0.2">
      <c r="G2546" s="48"/>
      <c r="H2546" s="137"/>
      <c r="I2546" s="138"/>
      <c r="K2546" s="48"/>
      <c r="M2546" s="48"/>
    </row>
    <row r="2547" spans="7:13" s="23" customFormat="1" ht="15" x14ac:dyDescent="0.2">
      <c r="G2547" s="48"/>
      <c r="H2547" s="137"/>
      <c r="I2547" s="138"/>
      <c r="K2547" s="48"/>
      <c r="M2547" s="48"/>
    </row>
    <row r="2548" spans="7:13" s="23" customFormat="1" ht="15" x14ac:dyDescent="0.2">
      <c r="G2548" s="48"/>
      <c r="H2548" s="137"/>
      <c r="I2548" s="138"/>
      <c r="K2548" s="48"/>
      <c r="M2548" s="48"/>
    </row>
    <row r="2549" spans="7:13" s="23" customFormat="1" ht="15" x14ac:dyDescent="0.2">
      <c r="G2549" s="48"/>
      <c r="H2549" s="137"/>
      <c r="I2549" s="138"/>
      <c r="K2549" s="48"/>
      <c r="M2549" s="48"/>
    </row>
    <row r="2550" spans="7:13" s="23" customFormat="1" ht="15" x14ac:dyDescent="0.2">
      <c r="G2550" s="48"/>
      <c r="H2550" s="137"/>
      <c r="I2550" s="138"/>
      <c r="K2550" s="48"/>
      <c r="M2550" s="48"/>
    </row>
    <row r="2551" spans="7:13" s="23" customFormat="1" ht="15" x14ac:dyDescent="0.2">
      <c r="G2551" s="48"/>
      <c r="H2551" s="137"/>
      <c r="I2551" s="138"/>
      <c r="K2551" s="48"/>
      <c r="M2551" s="48"/>
    </row>
    <row r="2552" spans="7:13" s="23" customFormat="1" ht="15" x14ac:dyDescent="0.2">
      <c r="G2552" s="48"/>
      <c r="H2552" s="137"/>
      <c r="I2552" s="138"/>
      <c r="K2552" s="48"/>
      <c r="M2552" s="48"/>
    </row>
    <row r="2553" spans="7:13" s="23" customFormat="1" ht="15" x14ac:dyDescent="0.2">
      <c r="G2553" s="48"/>
      <c r="H2553" s="137"/>
      <c r="I2553" s="138"/>
      <c r="K2553" s="48"/>
      <c r="M2553" s="48"/>
    </row>
    <row r="2554" spans="7:13" s="23" customFormat="1" ht="15" x14ac:dyDescent="0.2">
      <c r="G2554" s="48"/>
      <c r="H2554" s="137"/>
      <c r="I2554" s="138"/>
      <c r="K2554" s="48"/>
      <c r="M2554" s="48"/>
    </row>
    <row r="2555" spans="7:13" s="23" customFormat="1" ht="15" x14ac:dyDescent="0.2">
      <c r="G2555" s="48"/>
      <c r="H2555" s="137"/>
      <c r="I2555" s="138"/>
      <c r="K2555" s="48"/>
      <c r="M2555" s="48"/>
    </row>
    <row r="2556" spans="7:13" s="23" customFormat="1" ht="15" x14ac:dyDescent="0.2">
      <c r="G2556" s="48"/>
      <c r="H2556" s="137"/>
      <c r="I2556" s="138"/>
      <c r="K2556" s="48"/>
      <c r="M2556" s="48"/>
    </row>
    <row r="2557" spans="7:13" s="23" customFormat="1" ht="15" x14ac:dyDescent="0.2">
      <c r="G2557" s="48"/>
      <c r="H2557" s="137"/>
      <c r="I2557" s="138"/>
      <c r="K2557" s="48"/>
      <c r="M2557" s="48"/>
    </row>
    <row r="2558" spans="7:13" s="23" customFormat="1" ht="15" x14ac:dyDescent="0.2">
      <c r="G2558" s="48"/>
      <c r="H2558" s="137"/>
      <c r="I2558" s="138"/>
      <c r="K2558" s="48"/>
      <c r="M2558" s="48"/>
    </row>
    <row r="2559" spans="7:13" s="23" customFormat="1" ht="15" x14ac:dyDescent="0.2">
      <c r="G2559" s="48"/>
      <c r="H2559" s="137"/>
      <c r="I2559" s="138"/>
      <c r="K2559" s="48"/>
      <c r="M2559" s="48"/>
    </row>
    <row r="2560" spans="7:13" s="23" customFormat="1" ht="15" x14ac:dyDescent="0.2">
      <c r="G2560" s="48"/>
      <c r="H2560" s="137"/>
      <c r="I2560" s="138"/>
      <c r="K2560" s="48"/>
      <c r="M2560" s="48"/>
    </row>
    <row r="2561" spans="7:13" s="23" customFormat="1" ht="15" x14ac:dyDescent="0.2">
      <c r="G2561" s="48"/>
      <c r="H2561" s="137"/>
      <c r="I2561" s="138"/>
      <c r="K2561" s="48"/>
      <c r="M2561" s="48"/>
    </row>
    <row r="2562" spans="7:13" s="23" customFormat="1" ht="15" x14ac:dyDescent="0.2">
      <c r="G2562" s="48"/>
      <c r="H2562" s="137"/>
      <c r="I2562" s="138"/>
      <c r="K2562" s="48"/>
      <c r="M2562" s="48"/>
    </row>
    <row r="2563" spans="7:13" s="23" customFormat="1" ht="15" x14ac:dyDescent="0.2">
      <c r="G2563" s="48"/>
      <c r="H2563" s="137"/>
      <c r="I2563" s="138"/>
      <c r="K2563" s="48"/>
      <c r="M2563" s="48"/>
    </row>
    <row r="2564" spans="7:13" s="23" customFormat="1" ht="15" x14ac:dyDescent="0.2">
      <c r="G2564" s="48"/>
      <c r="H2564" s="137"/>
      <c r="I2564" s="138"/>
      <c r="K2564" s="48"/>
      <c r="M2564" s="48"/>
    </row>
    <row r="2565" spans="7:13" s="23" customFormat="1" ht="15" x14ac:dyDescent="0.2">
      <c r="G2565" s="48"/>
      <c r="H2565" s="137"/>
      <c r="I2565" s="138"/>
      <c r="K2565" s="48"/>
      <c r="M2565" s="48"/>
    </row>
    <row r="2566" spans="7:13" s="23" customFormat="1" ht="15" x14ac:dyDescent="0.2">
      <c r="G2566" s="48"/>
      <c r="H2566" s="137"/>
      <c r="I2566" s="138"/>
      <c r="K2566" s="48"/>
      <c r="M2566" s="48"/>
    </row>
    <row r="2567" spans="7:13" s="23" customFormat="1" ht="15" x14ac:dyDescent="0.2">
      <c r="G2567" s="48"/>
      <c r="H2567" s="137"/>
      <c r="I2567" s="138"/>
      <c r="K2567" s="48"/>
      <c r="M2567" s="48"/>
    </row>
    <row r="2568" spans="7:13" s="23" customFormat="1" ht="15" x14ac:dyDescent="0.2">
      <c r="G2568" s="48"/>
      <c r="H2568" s="137"/>
      <c r="I2568" s="138"/>
      <c r="K2568" s="48"/>
      <c r="M2568" s="48"/>
    </row>
    <row r="2569" spans="7:13" s="23" customFormat="1" ht="15" x14ac:dyDescent="0.2">
      <c r="G2569" s="48"/>
      <c r="H2569" s="137"/>
      <c r="I2569" s="138"/>
      <c r="K2569" s="48"/>
      <c r="M2569" s="48"/>
    </row>
    <row r="2570" spans="7:13" s="23" customFormat="1" ht="15" x14ac:dyDescent="0.2">
      <c r="G2570" s="48"/>
      <c r="H2570" s="137"/>
      <c r="I2570" s="138"/>
      <c r="K2570" s="48"/>
      <c r="M2570" s="48"/>
    </row>
    <row r="2571" spans="7:13" s="23" customFormat="1" ht="15" x14ac:dyDescent="0.2">
      <c r="G2571" s="48"/>
      <c r="H2571" s="137"/>
      <c r="I2571" s="138"/>
      <c r="K2571" s="48"/>
      <c r="M2571" s="48"/>
    </row>
    <row r="2572" spans="7:13" s="23" customFormat="1" ht="15" x14ac:dyDescent="0.2">
      <c r="G2572" s="48"/>
      <c r="H2572" s="137"/>
      <c r="I2572" s="138"/>
      <c r="K2572" s="48"/>
      <c r="M2572" s="48"/>
    </row>
    <row r="2573" spans="7:13" s="23" customFormat="1" ht="15" x14ac:dyDescent="0.2">
      <c r="G2573" s="48"/>
      <c r="H2573" s="137"/>
      <c r="I2573" s="138"/>
      <c r="K2573" s="48"/>
      <c r="M2573" s="48"/>
    </row>
    <row r="2574" spans="7:13" s="23" customFormat="1" ht="15" x14ac:dyDescent="0.2">
      <c r="G2574" s="48"/>
      <c r="H2574" s="137"/>
      <c r="I2574" s="138"/>
      <c r="K2574" s="48"/>
      <c r="M2574" s="48"/>
    </row>
    <row r="2575" spans="7:13" s="23" customFormat="1" ht="15" x14ac:dyDescent="0.2">
      <c r="G2575" s="48"/>
      <c r="H2575" s="137"/>
      <c r="I2575" s="138"/>
      <c r="K2575" s="48"/>
      <c r="M2575" s="48"/>
    </row>
    <row r="2576" spans="7:13" s="23" customFormat="1" ht="15" x14ac:dyDescent="0.2">
      <c r="G2576" s="48"/>
      <c r="H2576" s="137"/>
      <c r="I2576" s="138"/>
      <c r="K2576" s="48"/>
      <c r="M2576" s="48"/>
    </row>
    <row r="2577" spans="7:13" s="23" customFormat="1" ht="15" x14ac:dyDescent="0.2">
      <c r="G2577" s="48"/>
      <c r="H2577" s="137"/>
      <c r="I2577" s="138"/>
      <c r="K2577" s="48"/>
      <c r="M2577" s="48"/>
    </row>
    <row r="2578" spans="7:13" s="23" customFormat="1" ht="15" x14ac:dyDescent="0.2">
      <c r="G2578" s="48"/>
      <c r="H2578" s="137"/>
      <c r="I2578" s="138"/>
      <c r="K2578" s="48"/>
      <c r="M2578" s="48"/>
    </row>
    <row r="2579" spans="7:13" s="23" customFormat="1" ht="15" x14ac:dyDescent="0.2">
      <c r="G2579" s="48"/>
      <c r="H2579" s="137"/>
      <c r="I2579" s="138"/>
      <c r="K2579" s="48"/>
      <c r="M2579" s="48"/>
    </row>
    <row r="2580" spans="7:13" s="23" customFormat="1" ht="15" x14ac:dyDescent="0.2">
      <c r="G2580" s="48"/>
      <c r="H2580" s="137"/>
      <c r="I2580" s="138"/>
      <c r="K2580" s="48"/>
      <c r="M2580" s="48"/>
    </row>
    <row r="2581" spans="7:13" s="23" customFormat="1" ht="15" x14ac:dyDescent="0.2">
      <c r="G2581" s="48"/>
      <c r="H2581" s="137"/>
      <c r="I2581" s="138"/>
      <c r="K2581" s="48"/>
      <c r="M2581" s="48"/>
    </row>
    <row r="2582" spans="7:13" s="23" customFormat="1" ht="15" x14ac:dyDescent="0.2">
      <c r="G2582" s="48"/>
      <c r="H2582" s="137"/>
      <c r="I2582" s="138"/>
      <c r="K2582" s="48"/>
      <c r="M2582" s="48"/>
    </row>
    <row r="2583" spans="7:13" s="23" customFormat="1" ht="15" x14ac:dyDescent="0.2">
      <c r="G2583" s="48"/>
      <c r="H2583" s="137"/>
      <c r="I2583" s="138"/>
      <c r="K2583" s="48"/>
      <c r="M2583" s="48"/>
    </row>
    <row r="2584" spans="7:13" s="23" customFormat="1" ht="15" x14ac:dyDescent="0.2">
      <c r="G2584" s="48"/>
      <c r="H2584" s="137"/>
      <c r="I2584" s="138"/>
      <c r="K2584" s="48"/>
      <c r="M2584" s="48"/>
    </row>
    <row r="2585" spans="7:13" s="23" customFormat="1" ht="15" x14ac:dyDescent="0.2">
      <c r="G2585" s="48"/>
      <c r="H2585" s="137"/>
      <c r="I2585" s="138"/>
      <c r="K2585" s="48"/>
      <c r="M2585" s="48"/>
    </row>
    <row r="2586" spans="7:13" s="23" customFormat="1" ht="15" x14ac:dyDescent="0.2">
      <c r="G2586" s="48"/>
      <c r="H2586" s="137"/>
      <c r="I2586" s="138"/>
      <c r="K2586" s="48"/>
      <c r="M2586" s="48"/>
    </row>
    <row r="2587" spans="7:13" s="23" customFormat="1" ht="15" x14ac:dyDescent="0.2">
      <c r="G2587" s="48"/>
      <c r="H2587" s="137"/>
      <c r="I2587" s="138"/>
      <c r="K2587" s="48"/>
      <c r="M2587" s="48"/>
    </row>
    <row r="2588" spans="7:13" s="23" customFormat="1" ht="15" x14ac:dyDescent="0.2">
      <c r="G2588" s="48"/>
      <c r="H2588" s="137"/>
      <c r="I2588" s="138"/>
      <c r="K2588" s="48"/>
      <c r="M2588" s="48"/>
    </row>
    <row r="2589" spans="7:13" s="23" customFormat="1" ht="15" x14ac:dyDescent="0.2">
      <c r="G2589" s="48"/>
      <c r="H2589" s="137"/>
      <c r="I2589" s="138"/>
      <c r="K2589" s="48"/>
      <c r="M2589" s="48"/>
    </row>
    <row r="2590" spans="7:13" s="23" customFormat="1" ht="15" x14ac:dyDescent="0.2">
      <c r="G2590" s="48"/>
      <c r="H2590" s="137"/>
      <c r="I2590" s="138"/>
      <c r="K2590" s="48"/>
      <c r="M2590" s="48"/>
    </row>
    <row r="2591" spans="7:13" s="23" customFormat="1" ht="15" x14ac:dyDescent="0.2">
      <c r="G2591" s="48"/>
      <c r="H2591" s="137"/>
      <c r="I2591" s="138"/>
      <c r="K2591" s="48"/>
      <c r="M2591" s="48"/>
    </row>
    <row r="2592" spans="7:13" s="23" customFormat="1" ht="15" x14ac:dyDescent="0.2">
      <c r="G2592" s="48"/>
      <c r="H2592" s="137"/>
      <c r="I2592" s="138"/>
      <c r="K2592" s="48"/>
      <c r="M2592" s="48"/>
    </row>
    <row r="2593" spans="7:13" s="23" customFormat="1" ht="15" x14ac:dyDescent="0.2">
      <c r="G2593" s="48"/>
      <c r="H2593" s="137"/>
      <c r="I2593" s="138"/>
      <c r="K2593" s="48"/>
      <c r="M2593" s="48"/>
    </row>
    <row r="2594" spans="7:13" s="23" customFormat="1" ht="15" x14ac:dyDescent="0.2">
      <c r="G2594" s="48"/>
      <c r="H2594" s="137"/>
      <c r="I2594" s="138"/>
      <c r="K2594" s="48"/>
      <c r="M2594" s="48"/>
    </row>
    <row r="2595" spans="7:13" s="23" customFormat="1" ht="15" x14ac:dyDescent="0.2">
      <c r="G2595" s="48"/>
      <c r="H2595" s="137"/>
      <c r="I2595" s="138"/>
      <c r="K2595" s="48"/>
      <c r="M2595" s="48"/>
    </row>
    <row r="2596" spans="7:13" s="23" customFormat="1" ht="15" x14ac:dyDescent="0.2">
      <c r="G2596" s="48"/>
      <c r="H2596" s="137"/>
      <c r="I2596" s="138"/>
      <c r="K2596" s="48"/>
      <c r="M2596" s="48"/>
    </row>
    <row r="2597" spans="7:13" s="23" customFormat="1" ht="15" x14ac:dyDescent="0.2">
      <c r="G2597" s="48"/>
      <c r="H2597" s="137"/>
      <c r="I2597" s="138"/>
      <c r="K2597" s="48"/>
      <c r="M2597" s="48"/>
    </row>
    <row r="2598" spans="7:13" s="23" customFormat="1" ht="15" x14ac:dyDescent="0.2">
      <c r="G2598" s="48"/>
      <c r="H2598" s="137"/>
      <c r="I2598" s="138"/>
      <c r="K2598" s="48"/>
      <c r="M2598" s="48"/>
    </row>
    <row r="2599" spans="7:13" s="23" customFormat="1" ht="15" x14ac:dyDescent="0.2">
      <c r="G2599" s="48"/>
      <c r="H2599" s="137"/>
      <c r="I2599" s="138"/>
      <c r="K2599" s="48"/>
      <c r="M2599" s="48"/>
    </row>
    <row r="2600" spans="7:13" s="23" customFormat="1" ht="15" x14ac:dyDescent="0.2">
      <c r="G2600" s="48"/>
      <c r="H2600" s="137"/>
      <c r="I2600" s="138"/>
      <c r="K2600" s="48"/>
      <c r="M2600" s="48"/>
    </row>
    <row r="2601" spans="7:13" s="23" customFormat="1" ht="15" x14ac:dyDescent="0.2">
      <c r="G2601" s="48"/>
      <c r="H2601" s="137"/>
      <c r="I2601" s="138"/>
      <c r="K2601" s="48"/>
      <c r="M2601" s="48"/>
    </row>
    <row r="2602" spans="7:13" s="23" customFormat="1" ht="15" x14ac:dyDescent="0.2">
      <c r="G2602" s="48"/>
      <c r="H2602" s="137"/>
      <c r="I2602" s="138"/>
      <c r="K2602" s="48"/>
      <c r="M2602" s="48"/>
    </row>
    <row r="2603" spans="7:13" s="23" customFormat="1" ht="15" x14ac:dyDescent="0.2">
      <c r="G2603" s="48"/>
      <c r="H2603" s="137"/>
      <c r="I2603" s="138"/>
      <c r="K2603" s="48"/>
      <c r="M2603" s="48"/>
    </row>
    <row r="2604" spans="7:13" s="23" customFormat="1" ht="15" x14ac:dyDescent="0.2">
      <c r="G2604" s="48"/>
      <c r="H2604" s="137"/>
      <c r="I2604" s="138"/>
      <c r="K2604" s="48"/>
      <c r="M2604" s="48"/>
    </row>
    <row r="2605" spans="7:13" s="23" customFormat="1" ht="15" x14ac:dyDescent="0.2">
      <c r="G2605" s="48"/>
      <c r="H2605" s="137"/>
      <c r="I2605" s="138"/>
      <c r="K2605" s="48"/>
      <c r="M2605" s="48"/>
    </row>
    <row r="2606" spans="7:13" s="23" customFormat="1" ht="15" x14ac:dyDescent="0.2">
      <c r="G2606" s="48"/>
      <c r="H2606" s="137"/>
      <c r="I2606" s="138"/>
      <c r="K2606" s="48"/>
      <c r="M2606" s="48"/>
    </row>
    <row r="2607" spans="7:13" s="23" customFormat="1" ht="15" x14ac:dyDescent="0.2">
      <c r="G2607" s="48"/>
      <c r="H2607" s="137"/>
      <c r="I2607" s="138"/>
      <c r="K2607" s="48"/>
      <c r="M2607" s="48"/>
    </row>
    <row r="2608" spans="7:13" s="23" customFormat="1" ht="15" x14ac:dyDescent="0.2">
      <c r="G2608" s="48"/>
      <c r="H2608" s="137"/>
      <c r="I2608" s="138"/>
      <c r="K2608" s="48"/>
      <c r="M2608" s="48"/>
    </row>
    <row r="2609" spans="7:13" s="23" customFormat="1" ht="15" x14ac:dyDescent="0.2">
      <c r="G2609" s="48"/>
      <c r="H2609" s="137"/>
      <c r="I2609" s="138"/>
      <c r="K2609" s="48"/>
      <c r="M2609" s="48"/>
    </row>
    <row r="2610" spans="7:13" s="23" customFormat="1" ht="15" x14ac:dyDescent="0.2">
      <c r="G2610" s="48"/>
      <c r="H2610" s="137"/>
      <c r="I2610" s="138"/>
      <c r="K2610" s="48"/>
      <c r="M2610" s="48"/>
    </row>
    <row r="2611" spans="7:13" s="23" customFormat="1" ht="15" x14ac:dyDescent="0.2">
      <c r="G2611" s="48"/>
      <c r="H2611" s="137"/>
      <c r="I2611" s="138"/>
      <c r="K2611" s="48"/>
      <c r="M2611" s="48"/>
    </row>
    <row r="2612" spans="7:13" s="23" customFormat="1" ht="15" x14ac:dyDescent="0.2">
      <c r="G2612" s="48"/>
      <c r="H2612" s="137"/>
      <c r="I2612" s="138"/>
      <c r="K2612" s="48"/>
      <c r="M2612" s="48"/>
    </row>
    <row r="2613" spans="7:13" s="23" customFormat="1" ht="15" x14ac:dyDescent="0.2">
      <c r="G2613" s="48"/>
      <c r="H2613" s="137"/>
      <c r="I2613" s="138"/>
      <c r="K2613" s="48"/>
      <c r="M2613" s="48"/>
    </row>
    <row r="2614" spans="7:13" s="23" customFormat="1" ht="15" x14ac:dyDescent="0.2">
      <c r="G2614" s="48"/>
      <c r="H2614" s="137"/>
      <c r="I2614" s="138"/>
      <c r="K2614" s="48"/>
      <c r="M2614" s="48"/>
    </row>
    <row r="2615" spans="7:13" s="23" customFormat="1" ht="15" x14ac:dyDescent="0.2">
      <c r="G2615" s="48"/>
      <c r="H2615" s="137"/>
      <c r="I2615" s="138"/>
      <c r="K2615" s="48"/>
      <c r="M2615" s="48"/>
    </row>
    <row r="2616" spans="7:13" s="23" customFormat="1" ht="15" x14ac:dyDescent="0.2">
      <c r="G2616" s="48"/>
      <c r="H2616" s="137"/>
      <c r="I2616" s="138"/>
      <c r="K2616" s="48"/>
      <c r="M2616" s="48"/>
    </row>
    <row r="2617" spans="7:13" s="23" customFormat="1" ht="15" x14ac:dyDescent="0.2">
      <c r="G2617" s="48"/>
      <c r="H2617" s="137"/>
      <c r="I2617" s="138"/>
      <c r="K2617" s="48"/>
      <c r="M2617" s="48"/>
    </row>
    <row r="2618" spans="7:13" s="23" customFormat="1" ht="15" x14ac:dyDescent="0.2">
      <c r="G2618" s="48"/>
      <c r="H2618" s="137"/>
      <c r="I2618" s="138"/>
      <c r="K2618" s="48"/>
      <c r="M2618" s="48"/>
    </row>
    <row r="2619" spans="7:13" s="23" customFormat="1" ht="15" x14ac:dyDescent="0.2">
      <c r="G2619" s="48"/>
      <c r="H2619" s="137"/>
      <c r="I2619" s="138"/>
      <c r="K2619" s="48"/>
      <c r="M2619" s="48"/>
    </row>
    <row r="2620" spans="7:13" s="23" customFormat="1" ht="15" x14ac:dyDescent="0.2">
      <c r="G2620" s="48"/>
      <c r="H2620" s="137"/>
      <c r="I2620" s="138"/>
      <c r="K2620" s="48"/>
      <c r="M2620" s="48"/>
    </row>
    <row r="2621" spans="7:13" s="23" customFormat="1" ht="15" x14ac:dyDescent="0.2">
      <c r="G2621" s="48"/>
      <c r="H2621" s="137"/>
      <c r="I2621" s="138"/>
      <c r="K2621" s="48"/>
      <c r="M2621" s="48"/>
    </row>
    <row r="2622" spans="7:13" s="23" customFormat="1" ht="15" x14ac:dyDescent="0.2">
      <c r="G2622" s="48"/>
      <c r="H2622" s="137"/>
      <c r="I2622" s="138"/>
      <c r="K2622" s="48"/>
      <c r="M2622" s="48"/>
    </row>
    <row r="2623" spans="7:13" s="23" customFormat="1" ht="15" x14ac:dyDescent="0.2">
      <c r="G2623" s="48"/>
      <c r="H2623" s="137"/>
      <c r="I2623" s="138"/>
      <c r="K2623" s="48"/>
      <c r="M2623" s="48"/>
    </row>
    <row r="2624" spans="7:13" s="23" customFormat="1" ht="15" x14ac:dyDescent="0.2">
      <c r="G2624" s="48"/>
      <c r="H2624" s="137"/>
      <c r="I2624" s="138"/>
      <c r="K2624" s="48"/>
      <c r="M2624" s="48"/>
    </row>
    <row r="2625" spans="7:13" s="23" customFormat="1" ht="15" x14ac:dyDescent="0.2">
      <c r="G2625" s="48"/>
      <c r="H2625" s="137"/>
      <c r="I2625" s="138"/>
      <c r="K2625" s="48"/>
      <c r="M2625" s="48"/>
    </row>
    <row r="2626" spans="7:13" s="23" customFormat="1" ht="15" x14ac:dyDescent="0.2">
      <c r="G2626" s="48"/>
      <c r="H2626" s="137"/>
      <c r="I2626" s="138"/>
      <c r="K2626" s="48"/>
      <c r="M2626" s="48"/>
    </row>
    <row r="2627" spans="7:13" s="23" customFormat="1" ht="15" x14ac:dyDescent="0.2">
      <c r="G2627" s="48"/>
      <c r="H2627" s="137"/>
      <c r="I2627" s="138"/>
      <c r="K2627" s="48"/>
      <c r="M2627" s="48"/>
    </row>
    <row r="2628" spans="7:13" s="23" customFormat="1" ht="15" x14ac:dyDescent="0.2">
      <c r="G2628" s="48"/>
      <c r="H2628" s="137"/>
      <c r="I2628" s="138"/>
      <c r="K2628" s="48"/>
      <c r="M2628" s="48"/>
    </row>
    <row r="2629" spans="7:13" s="23" customFormat="1" ht="15" x14ac:dyDescent="0.2">
      <c r="G2629" s="48"/>
      <c r="H2629" s="137"/>
      <c r="I2629" s="138"/>
      <c r="K2629" s="48"/>
      <c r="M2629" s="48"/>
    </row>
    <row r="2630" spans="7:13" s="23" customFormat="1" ht="15" x14ac:dyDescent="0.2">
      <c r="G2630" s="48"/>
      <c r="H2630" s="137"/>
      <c r="I2630" s="138"/>
      <c r="K2630" s="48"/>
      <c r="M2630" s="48"/>
    </row>
    <row r="2631" spans="7:13" s="23" customFormat="1" ht="15" x14ac:dyDescent="0.2">
      <c r="G2631" s="48"/>
      <c r="H2631" s="137"/>
      <c r="I2631" s="138"/>
      <c r="K2631" s="48"/>
      <c r="M2631" s="48"/>
    </row>
    <row r="2632" spans="7:13" s="23" customFormat="1" ht="15" x14ac:dyDescent="0.2">
      <c r="G2632" s="48"/>
      <c r="H2632" s="137"/>
      <c r="I2632" s="138"/>
      <c r="K2632" s="48"/>
      <c r="M2632" s="48"/>
    </row>
    <row r="2633" spans="7:13" s="23" customFormat="1" ht="15" x14ac:dyDescent="0.2">
      <c r="G2633" s="48"/>
      <c r="H2633" s="137"/>
      <c r="I2633" s="138"/>
      <c r="K2633" s="48"/>
      <c r="M2633" s="48"/>
    </row>
    <row r="2634" spans="7:13" s="23" customFormat="1" ht="15" x14ac:dyDescent="0.2">
      <c r="G2634" s="48"/>
      <c r="H2634" s="137"/>
      <c r="I2634" s="138"/>
      <c r="K2634" s="48"/>
      <c r="M2634" s="48"/>
    </row>
    <row r="2635" spans="7:13" s="23" customFormat="1" ht="15" x14ac:dyDescent="0.2">
      <c r="G2635" s="48"/>
      <c r="H2635" s="137"/>
      <c r="I2635" s="138"/>
      <c r="K2635" s="48"/>
      <c r="M2635" s="48"/>
    </row>
    <row r="2636" spans="7:13" s="23" customFormat="1" ht="15" x14ac:dyDescent="0.2">
      <c r="G2636" s="48"/>
      <c r="H2636" s="137"/>
      <c r="I2636" s="138"/>
      <c r="K2636" s="48"/>
      <c r="M2636" s="48"/>
    </row>
    <row r="2637" spans="7:13" s="23" customFormat="1" ht="15" x14ac:dyDescent="0.2">
      <c r="G2637" s="48"/>
      <c r="H2637" s="137"/>
      <c r="I2637" s="138"/>
      <c r="K2637" s="48"/>
      <c r="M2637" s="48"/>
    </row>
    <row r="2638" spans="7:13" s="23" customFormat="1" ht="15" x14ac:dyDescent="0.2">
      <c r="G2638" s="48"/>
      <c r="H2638" s="137"/>
      <c r="I2638" s="138"/>
      <c r="K2638" s="48"/>
      <c r="M2638" s="48"/>
    </row>
    <row r="2639" spans="7:13" s="23" customFormat="1" ht="15" x14ac:dyDescent="0.2">
      <c r="G2639" s="48"/>
      <c r="H2639" s="137"/>
      <c r="I2639" s="138"/>
      <c r="K2639" s="48"/>
      <c r="M2639" s="48"/>
    </row>
    <row r="2640" spans="7:13" s="23" customFormat="1" ht="15" x14ac:dyDescent="0.2">
      <c r="G2640" s="48"/>
      <c r="H2640" s="137"/>
      <c r="I2640" s="138"/>
      <c r="K2640" s="48"/>
      <c r="M2640" s="48"/>
    </row>
    <row r="2641" spans="7:13" s="23" customFormat="1" ht="15" x14ac:dyDescent="0.2">
      <c r="G2641" s="48"/>
      <c r="H2641" s="137"/>
      <c r="I2641" s="138"/>
      <c r="K2641" s="48"/>
      <c r="M2641" s="48"/>
    </row>
    <row r="2642" spans="7:13" s="23" customFormat="1" ht="15" x14ac:dyDescent="0.2">
      <c r="G2642" s="48"/>
      <c r="H2642" s="137"/>
      <c r="I2642" s="138"/>
      <c r="K2642" s="48"/>
      <c r="M2642" s="48"/>
    </row>
    <row r="2643" spans="7:13" s="23" customFormat="1" ht="15" x14ac:dyDescent="0.2">
      <c r="G2643" s="48"/>
      <c r="H2643" s="137"/>
      <c r="I2643" s="138"/>
      <c r="K2643" s="48"/>
      <c r="M2643" s="48"/>
    </row>
    <row r="2644" spans="7:13" s="23" customFormat="1" ht="15" x14ac:dyDescent="0.2">
      <c r="G2644" s="48"/>
      <c r="H2644" s="137"/>
      <c r="I2644" s="138"/>
      <c r="K2644" s="48"/>
      <c r="M2644" s="48"/>
    </row>
    <row r="2645" spans="7:13" s="23" customFormat="1" ht="15" x14ac:dyDescent="0.2">
      <c r="G2645" s="48"/>
      <c r="H2645" s="137"/>
      <c r="I2645" s="138"/>
      <c r="K2645" s="48"/>
      <c r="M2645" s="48"/>
    </row>
    <row r="2646" spans="7:13" s="23" customFormat="1" ht="15" x14ac:dyDescent="0.2">
      <c r="G2646" s="48"/>
      <c r="H2646" s="137"/>
      <c r="I2646" s="138"/>
      <c r="K2646" s="48"/>
      <c r="M2646" s="48"/>
    </row>
    <row r="2647" spans="7:13" s="23" customFormat="1" ht="15" x14ac:dyDescent="0.2">
      <c r="G2647" s="48"/>
      <c r="H2647" s="137"/>
      <c r="I2647" s="138"/>
      <c r="K2647" s="48"/>
      <c r="M2647" s="48"/>
    </row>
    <row r="2648" spans="7:13" s="23" customFormat="1" ht="15" x14ac:dyDescent="0.2">
      <c r="G2648" s="48"/>
      <c r="H2648" s="137"/>
      <c r="I2648" s="138"/>
      <c r="K2648" s="48"/>
      <c r="M2648" s="48"/>
    </row>
    <row r="2649" spans="7:13" s="23" customFormat="1" ht="15" x14ac:dyDescent="0.2">
      <c r="G2649" s="48"/>
      <c r="H2649" s="137"/>
      <c r="I2649" s="138"/>
      <c r="K2649" s="48"/>
      <c r="M2649" s="48"/>
    </row>
    <row r="2650" spans="7:13" s="23" customFormat="1" ht="15" x14ac:dyDescent="0.2">
      <c r="G2650" s="48"/>
      <c r="H2650" s="137"/>
      <c r="I2650" s="138"/>
      <c r="K2650" s="48"/>
      <c r="M2650" s="48"/>
    </row>
    <row r="2651" spans="7:13" s="23" customFormat="1" ht="15" x14ac:dyDescent="0.2">
      <c r="G2651" s="48"/>
      <c r="H2651" s="137"/>
      <c r="I2651" s="138"/>
      <c r="K2651" s="48"/>
      <c r="M2651" s="48"/>
    </row>
    <row r="2652" spans="7:13" s="23" customFormat="1" ht="15" x14ac:dyDescent="0.2">
      <c r="G2652" s="48"/>
      <c r="H2652" s="137"/>
      <c r="I2652" s="138"/>
      <c r="K2652" s="48"/>
      <c r="M2652" s="48"/>
    </row>
    <row r="2653" spans="7:13" s="23" customFormat="1" ht="15" x14ac:dyDescent="0.2">
      <c r="G2653" s="48"/>
      <c r="H2653" s="137"/>
      <c r="I2653" s="138"/>
      <c r="K2653" s="48"/>
      <c r="M2653" s="48"/>
    </row>
    <row r="2654" spans="7:13" s="23" customFormat="1" ht="15" x14ac:dyDescent="0.2">
      <c r="G2654" s="48"/>
      <c r="H2654" s="137"/>
      <c r="I2654" s="138"/>
      <c r="K2654" s="48"/>
      <c r="M2654" s="48"/>
    </row>
    <row r="2655" spans="7:13" s="23" customFormat="1" ht="15" x14ac:dyDescent="0.2">
      <c r="G2655" s="48"/>
      <c r="H2655" s="137"/>
      <c r="I2655" s="138"/>
      <c r="K2655" s="48"/>
      <c r="M2655" s="48"/>
    </row>
    <row r="2656" spans="7:13" s="23" customFormat="1" ht="15" x14ac:dyDescent="0.2">
      <c r="G2656" s="48"/>
      <c r="H2656" s="137"/>
      <c r="I2656" s="138"/>
      <c r="K2656" s="48"/>
      <c r="M2656" s="48"/>
    </row>
    <row r="2657" spans="7:13" s="23" customFormat="1" ht="15" x14ac:dyDescent="0.2">
      <c r="G2657" s="48"/>
      <c r="H2657" s="137"/>
      <c r="I2657" s="138"/>
      <c r="K2657" s="48"/>
      <c r="M2657" s="48"/>
    </row>
    <row r="2658" spans="7:13" s="23" customFormat="1" ht="15" x14ac:dyDescent="0.2">
      <c r="G2658" s="48"/>
      <c r="H2658" s="137"/>
      <c r="I2658" s="138"/>
      <c r="K2658" s="48"/>
      <c r="M2658" s="48"/>
    </row>
    <row r="2659" spans="7:13" s="23" customFormat="1" ht="15" x14ac:dyDescent="0.2">
      <c r="G2659" s="48"/>
      <c r="H2659" s="137"/>
      <c r="I2659" s="138"/>
      <c r="K2659" s="48"/>
      <c r="M2659" s="48"/>
    </row>
    <row r="2660" spans="7:13" s="23" customFormat="1" ht="15" x14ac:dyDescent="0.2">
      <c r="G2660" s="48"/>
      <c r="H2660" s="137"/>
      <c r="I2660" s="138"/>
      <c r="K2660" s="48"/>
      <c r="M2660" s="48"/>
    </row>
    <row r="2661" spans="7:13" s="23" customFormat="1" ht="15" x14ac:dyDescent="0.2">
      <c r="G2661" s="48"/>
      <c r="H2661" s="137"/>
      <c r="I2661" s="138"/>
      <c r="K2661" s="48"/>
      <c r="M2661" s="48"/>
    </row>
    <row r="2662" spans="7:13" s="23" customFormat="1" ht="15" x14ac:dyDescent="0.2">
      <c r="G2662" s="48"/>
      <c r="H2662" s="137"/>
      <c r="I2662" s="138"/>
      <c r="K2662" s="48"/>
      <c r="M2662" s="48"/>
    </row>
    <row r="2663" spans="7:13" s="23" customFormat="1" ht="15" x14ac:dyDescent="0.2">
      <c r="G2663" s="48"/>
      <c r="H2663" s="137"/>
      <c r="I2663" s="138"/>
      <c r="K2663" s="48"/>
      <c r="M2663" s="48"/>
    </row>
    <row r="2664" spans="7:13" s="23" customFormat="1" ht="15" x14ac:dyDescent="0.2">
      <c r="G2664" s="48"/>
      <c r="H2664" s="137"/>
      <c r="I2664" s="138"/>
      <c r="K2664" s="48"/>
      <c r="M2664" s="48"/>
    </row>
    <row r="2665" spans="7:13" s="23" customFormat="1" ht="15" x14ac:dyDescent="0.2">
      <c r="G2665" s="48"/>
      <c r="H2665" s="137"/>
      <c r="I2665" s="138"/>
      <c r="K2665" s="48"/>
      <c r="M2665" s="48"/>
    </row>
    <row r="2666" spans="7:13" s="23" customFormat="1" ht="15" x14ac:dyDescent="0.2">
      <c r="G2666" s="48"/>
      <c r="H2666" s="137"/>
      <c r="I2666" s="138"/>
      <c r="K2666" s="48"/>
      <c r="M2666" s="48"/>
    </row>
    <row r="2667" spans="7:13" s="23" customFormat="1" ht="15" x14ac:dyDescent="0.2">
      <c r="G2667" s="48"/>
      <c r="H2667" s="137"/>
      <c r="I2667" s="138"/>
      <c r="K2667" s="48"/>
      <c r="M2667" s="48"/>
    </row>
    <row r="2668" spans="7:13" s="23" customFormat="1" ht="15" x14ac:dyDescent="0.2">
      <c r="G2668" s="48"/>
      <c r="H2668" s="137"/>
      <c r="I2668" s="138"/>
      <c r="K2668" s="48"/>
      <c r="M2668" s="48"/>
    </row>
    <row r="2669" spans="7:13" s="23" customFormat="1" ht="15" x14ac:dyDescent="0.2">
      <c r="G2669" s="48"/>
      <c r="H2669" s="137"/>
      <c r="I2669" s="138"/>
      <c r="K2669" s="48"/>
      <c r="M2669" s="48"/>
    </row>
    <row r="2670" spans="7:13" s="23" customFormat="1" ht="15" x14ac:dyDescent="0.2">
      <c r="G2670" s="48"/>
      <c r="H2670" s="137"/>
      <c r="I2670" s="138"/>
      <c r="K2670" s="48"/>
      <c r="M2670" s="48"/>
    </row>
    <row r="2671" spans="7:13" s="23" customFormat="1" ht="15" x14ac:dyDescent="0.2">
      <c r="G2671" s="48"/>
      <c r="H2671" s="137"/>
      <c r="I2671" s="138"/>
      <c r="K2671" s="48"/>
      <c r="M2671" s="48"/>
    </row>
    <row r="2672" spans="7:13" s="23" customFormat="1" ht="15" x14ac:dyDescent="0.2">
      <c r="G2672" s="48"/>
      <c r="H2672" s="137"/>
      <c r="I2672" s="138"/>
      <c r="K2672" s="48"/>
      <c r="M2672" s="48"/>
    </row>
    <row r="2673" spans="7:13" s="23" customFormat="1" ht="15" x14ac:dyDescent="0.2">
      <c r="G2673" s="48"/>
      <c r="H2673" s="137"/>
      <c r="I2673" s="138"/>
      <c r="K2673" s="48"/>
      <c r="M2673" s="48"/>
    </row>
    <row r="2674" spans="7:13" s="23" customFormat="1" ht="15" x14ac:dyDescent="0.2">
      <c r="G2674" s="48"/>
      <c r="H2674" s="137"/>
      <c r="I2674" s="138"/>
      <c r="K2674" s="48"/>
      <c r="M2674" s="48"/>
    </row>
    <row r="2675" spans="7:13" s="23" customFormat="1" ht="15" x14ac:dyDescent="0.2">
      <c r="G2675" s="48"/>
      <c r="H2675" s="137"/>
      <c r="I2675" s="138"/>
      <c r="K2675" s="48"/>
      <c r="M2675" s="48"/>
    </row>
    <row r="2676" spans="7:13" s="23" customFormat="1" ht="15" x14ac:dyDescent="0.2">
      <c r="G2676" s="48"/>
      <c r="H2676" s="137"/>
      <c r="I2676" s="138"/>
      <c r="K2676" s="48"/>
      <c r="M2676" s="48"/>
    </row>
    <row r="2677" spans="7:13" s="23" customFormat="1" ht="15" x14ac:dyDescent="0.2">
      <c r="G2677" s="48"/>
      <c r="H2677" s="137"/>
      <c r="I2677" s="138"/>
      <c r="K2677" s="48"/>
      <c r="M2677" s="48"/>
    </row>
    <row r="2678" spans="7:13" s="23" customFormat="1" ht="15" x14ac:dyDescent="0.2">
      <c r="G2678" s="48"/>
      <c r="H2678" s="137"/>
      <c r="I2678" s="138"/>
      <c r="K2678" s="48"/>
      <c r="M2678" s="48"/>
    </row>
    <row r="2679" spans="7:13" s="23" customFormat="1" ht="15" x14ac:dyDescent="0.2">
      <c r="G2679" s="48"/>
      <c r="H2679" s="137"/>
      <c r="I2679" s="138"/>
      <c r="K2679" s="48"/>
      <c r="M2679" s="48"/>
    </row>
    <row r="2680" spans="7:13" s="23" customFormat="1" ht="15" x14ac:dyDescent="0.2">
      <c r="G2680" s="48"/>
      <c r="H2680" s="137"/>
      <c r="I2680" s="138"/>
      <c r="K2680" s="48"/>
      <c r="M2680" s="48"/>
    </row>
    <row r="2681" spans="7:13" s="23" customFormat="1" ht="15" x14ac:dyDescent="0.2">
      <c r="G2681" s="48"/>
      <c r="H2681" s="137"/>
      <c r="I2681" s="138"/>
      <c r="K2681" s="48"/>
      <c r="M2681" s="48"/>
    </row>
    <row r="2682" spans="7:13" s="23" customFormat="1" ht="15" x14ac:dyDescent="0.2">
      <c r="G2682" s="48"/>
      <c r="H2682" s="137"/>
      <c r="I2682" s="138"/>
      <c r="K2682" s="48"/>
      <c r="M2682" s="48"/>
    </row>
    <row r="2683" spans="7:13" s="23" customFormat="1" ht="15" x14ac:dyDescent="0.2">
      <c r="G2683" s="48"/>
      <c r="H2683" s="137"/>
      <c r="I2683" s="138"/>
      <c r="K2683" s="48"/>
      <c r="M2683" s="48"/>
    </row>
    <row r="2684" spans="7:13" s="23" customFormat="1" ht="15" x14ac:dyDescent="0.2">
      <c r="G2684" s="48"/>
      <c r="H2684" s="137"/>
      <c r="I2684" s="138"/>
      <c r="K2684" s="48"/>
      <c r="M2684" s="48"/>
    </row>
    <row r="2685" spans="7:13" s="23" customFormat="1" ht="15" x14ac:dyDescent="0.2">
      <c r="G2685" s="48"/>
      <c r="H2685" s="137"/>
      <c r="I2685" s="138"/>
      <c r="K2685" s="48"/>
      <c r="M2685" s="48"/>
    </row>
    <row r="2686" spans="7:13" s="23" customFormat="1" ht="15" x14ac:dyDescent="0.2">
      <c r="G2686" s="48"/>
      <c r="H2686" s="137"/>
      <c r="I2686" s="138"/>
      <c r="K2686" s="48"/>
      <c r="M2686" s="48"/>
    </row>
    <row r="2687" spans="7:13" s="23" customFormat="1" ht="15" x14ac:dyDescent="0.2">
      <c r="G2687" s="48"/>
      <c r="H2687" s="137"/>
      <c r="I2687" s="138"/>
      <c r="K2687" s="48"/>
      <c r="M2687" s="48"/>
    </row>
    <row r="2688" spans="7:13" s="23" customFormat="1" ht="15" x14ac:dyDescent="0.2">
      <c r="G2688" s="48"/>
      <c r="H2688" s="137"/>
      <c r="I2688" s="138"/>
      <c r="K2688" s="48"/>
      <c r="M2688" s="48"/>
    </row>
    <row r="2689" spans="7:13" s="23" customFormat="1" ht="15" x14ac:dyDescent="0.2">
      <c r="G2689" s="48"/>
      <c r="H2689" s="137"/>
      <c r="I2689" s="138"/>
      <c r="K2689" s="48"/>
      <c r="M2689" s="48"/>
    </row>
    <row r="2690" spans="7:13" s="23" customFormat="1" ht="15" x14ac:dyDescent="0.2">
      <c r="G2690" s="48"/>
      <c r="H2690" s="137"/>
      <c r="I2690" s="138"/>
      <c r="K2690" s="48"/>
      <c r="M2690" s="48"/>
    </row>
    <row r="2691" spans="7:13" s="23" customFormat="1" ht="15" x14ac:dyDescent="0.2">
      <c r="G2691" s="48"/>
      <c r="H2691" s="137"/>
      <c r="I2691" s="138"/>
      <c r="K2691" s="48"/>
      <c r="M2691" s="48"/>
    </row>
    <row r="2692" spans="7:13" s="23" customFormat="1" ht="15" x14ac:dyDescent="0.2">
      <c r="G2692" s="48"/>
      <c r="H2692" s="137"/>
      <c r="I2692" s="138"/>
      <c r="K2692" s="48"/>
      <c r="M2692" s="48"/>
    </row>
    <row r="2693" spans="7:13" s="23" customFormat="1" ht="15" x14ac:dyDescent="0.2">
      <c r="G2693" s="48"/>
      <c r="H2693" s="137"/>
      <c r="I2693" s="138"/>
      <c r="K2693" s="48"/>
      <c r="M2693" s="48"/>
    </row>
    <row r="2694" spans="7:13" s="23" customFormat="1" ht="15" x14ac:dyDescent="0.2">
      <c r="G2694" s="48"/>
      <c r="H2694" s="137"/>
      <c r="I2694" s="138"/>
      <c r="K2694" s="48"/>
      <c r="M2694" s="48"/>
    </row>
    <row r="2695" spans="7:13" s="23" customFormat="1" ht="15" x14ac:dyDescent="0.2">
      <c r="G2695" s="48"/>
      <c r="H2695" s="137"/>
      <c r="I2695" s="138"/>
      <c r="K2695" s="48"/>
      <c r="M2695" s="48"/>
    </row>
    <row r="2696" spans="7:13" s="23" customFormat="1" ht="15" x14ac:dyDescent="0.2">
      <c r="G2696" s="48"/>
      <c r="H2696" s="137"/>
      <c r="I2696" s="138"/>
      <c r="K2696" s="48"/>
      <c r="M2696" s="48"/>
    </row>
    <row r="2697" spans="7:13" s="23" customFormat="1" ht="15" x14ac:dyDescent="0.2">
      <c r="G2697" s="48"/>
      <c r="H2697" s="137"/>
      <c r="I2697" s="138"/>
      <c r="K2697" s="48"/>
      <c r="M2697" s="48"/>
    </row>
    <row r="2698" spans="7:13" s="23" customFormat="1" ht="15" x14ac:dyDescent="0.2">
      <c r="G2698" s="48"/>
      <c r="H2698" s="137"/>
      <c r="I2698" s="138"/>
      <c r="K2698" s="48"/>
      <c r="M2698" s="48"/>
    </row>
    <row r="2699" spans="7:13" s="23" customFormat="1" ht="15" x14ac:dyDescent="0.2">
      <c r="G2699" s="48"/>
      <c r="H2699" s="137"/>
      <c r="I2699" s="138"/>
      <c r="K2699" s="48"/>
      <c r="M2699" s="48"/>
    </row>
    <row r="2700" spans="7:13" s="23" customFormat="1" ht="15" x14ac:dyDescent="0.2">
      <c r="G2700" s="48"/>
      <c r="H2700" s="137"/>
      <c r="I2700" s="138"/>
      <c r="K2700" s="48"/>
      <c r="M2700" s="48"/>
    </row>
    <row r="2701" spans="7:13" s="23" customFormat="1" ht="15" x14ac:dyDescent="0.2">
      <c r="G2701" s="48"/>
      <c r="H2701" s="137"/>
      <c r="I2701" s="138"/>
      <c r="K2701" s="48"/>
      <c r="M2701" s="48"/>
    </row>
    <row r="2702" spans="7:13" s="23" customFormat="1" ht="15" x14ac:dyDescent="0.2">
      <c r="G2702" s="48"/>
      <c r="H2702" s="137"/>
      <c r="I2702" s="138"/>
      <c r="K2702" s="48"/>
      <c r="M2702" s="48"/>
    </row>
    <row r="2703" spans="7:13" s="23" customFormat="1" ht="15" x14ac:dyDescent="0.2">
      <c r="G2703" s="48"/>
      <c r="H2703" s="137"/>
      <c r="I2703" s="138"/>
      <c r="K2703" s="48"/>
      <c r="M2703" s="48"/>
    </row>
    <row r="2704" spans="7:13" s="23" customFormat="1" ht="15" x14ac:dyDescent="0.2">
      <c r="G2704" s="48"/>
      <c r="H2704" s="137"/>
      <c r="I2704" s="138"/>
      <c r="K2704" s="48"/>
      <c r="M2704" s="48"/>
    </row>
    <row r="2705" spans="7:13" s="23" customFormat="1" ht="15" x14ac:dyDescent="0.2">
      <c r="G2705" s="48"/>
      <c r="H2705" s="137"/>
      <c r="I2705" s="138"/>
      <c r="K2705" s="48"/>
      <c r="M2705" s="48"/>
    </row>
    <row r="2706" spans="7:13" s="23" customFormat="1" ht="15" x14ac:dyDescent="0.2">
      <c r="G2706" s="48"/>
      <c r="H2706" s="137"/>
      <c r="I2706" s="138"/>
      <c r="K2706" s="48"/>
      <c r="M2706" s="48"/>
    </row>
    <row r="2707" spans="7:13" s="23" customFormat="1" ht="15" x14ac:dyDescent="0.2">
      <c r="G2707" s="48"/>
      <c r="H2707" s="137"/>
      <c r="I2707" s="138"/>
      <c r="K2707" s="48"/>
      <c r="M2707" s="48"/>
    </row>
    <row r="2708" spans="7:13" s="23" customFormat="1" ht="15" x14ac:dyDescent="0.2">
      <c r="G2708" s="48"/>
      <c r="H2708" s="137"/>
      <c r="I2708" s="138"/>
      <c r="K2708" s="48"/>
      <c r="M2708" s="48"/>
    </row>
    <row r="2709" spans="7:13" s="23" customFormat="1" ht="15" x14ac:dyDescent="0.2">
      <c r="G2709" s="48"/>
      <c r="H2709" s="137"/>
      <c r="I2709" s="138"/>
      <c r="K2709" s="48"/>
      <c r="M2709" s="48"/>
    </row>
    <row r="2710" spans="7:13" s="23" customFormat="1" ht="15" x14ac:dyDescent="0.2">
      <c r="G2710" s="48"/>
      <c r="H2710" s="137"/>
      <c r="I2710" s="138"/>
      <c r="K2710" s="48"/>
      <c r="M2710" s="48"/>
    </row>
    <row r="2711" spans="7:13" s="23" customFormat="1" ht="15" x14ac:dyDescent="0.2">
      <c r="G2711" s="48"/>
      <c r="H2711" s="137"/>
      <c r="I2711" s="138"/>
      <c r="K2711" s="48"/>
      <c r="M2711" s="48"/>
    </row>
    <row r="2712" spans="7:13" s="23" customFormat="1" ht="15" x14ac:dyDescent="0.2">
      <c r="G2712" s="48"/>
      <c r="H2712" s="137"/>
      <c r="I2712" s="138"/>
      <c r="K2712" s="48"/>
      <c r="M2712" s="48"/>
    </row>
    <row r="2713" spans="7:13" s="23" customFormat="1" ht="15" x14ac:dyDescent="0.2">
      <c r="G2713" s="48"/>
      <c r="H2713" s="137"/>
      <c r="I2713" s="138"/>
      <c r="K2713" s="48"/>
      <c r="M2713" s="48"/>
    </row>
    <row r="2714" spans="7:13" s="23" customFormat="1" ht="15" x14ac:dyDescent="0.2">
      <c r="G2714" s="48"/>
      <c r="H2714" s="137"/>
      <c r="I2714" s="138"/>
      <c r="K2714" s="48"/>
      <c r="M2714" s="48"/>
    </row>
    <row r="2715" spans="7:13" s="23" customFormat="1" ht="15" x14ac:dyDescent="0.2">
      <c r="G2715" s="48"/>
      <c r="H2715" s="137"/>
      <c r="I2715" s="138"/>
      <c r="K2715" s="48"/>
      <c r="M2715" s="48"/>
    </row>
    <row r="2716" spans="7:13" s="23" customFormat="1" ht="15" x14ac:dyDescent="0.2">
      <c r="G2716" s="48"/>
      <c r="H2716" s="137"/>
      <c r="I2716" s="138"/>
      <c r="K2716" s="48"/>
      <c r="M2716" s="48"/>
    </row>
    <row r="2717" spans="7:13" s="23" customFormat="1" ht="15" x14ac:dyDescent="0.2">
      <c r="G2717" s="48"/>
      <c r="H2717" s="137"/>
      <c r="I2717" s="138"/>
      <c r="K2717" s="48"/>
      <c r="M2717" s="48"/>
    </row>
    <row r="2718" spans="7:13" s="23" customFormat="1" ht="15" x14ac:dyDescent="0.2">
      <c r="G2718" s="48"/>
      <c r="H2718" s="137"/>
      <c r="I2718" s="138"/>
      <c r="K2718" s="48"/>
      <c r="M2718" s="48"/>
    </row>
    <row r="2719" spans="7:13" s="23" customFormat="1" ht="15" x14ac:dyDescent="0.2">
      <c r="G2719" s="48"/>
      <c r="H2719" s="137"/>
      <c r="I2719" s="138"/>
      <c r="K2719" s="48"/>
      <c r="M2719" s="48"/>
    </row>
    <row r="2720" spans="7:13" s="23" customFormat="1" ht="15" x14ac:dyDescent="0.2">
      <c r="G2720" s="48"/>
      <c r="H2720" s="137"/>
      <c r="I2720" s="138"/>
      <c r="K2720" s="48"/>
      <c r="M2720" s="48"/>
    </row>
    <row r="2721" spans="7:13" s="23" customFormat="1" ht="15" x14ac:dyDescent="0.2">
      <c r="G2721" s="48"/>
      <c r="H2721" s="137"/>
      <c r="I2721" s="138"/>
      <c r="K2721" s="48"/>
      <c r="M2721" s="48"/>
    </row>
    <row r="2722" spans="7:13" s="23" customFormat="1" ht="15" x14ac:dyDescent="0.2">
      <c r="G2722" s="48"/>
      <c r="H2722" s="137"/>
      <c r="I2722" s="138"/>
      <c r="K2722" s="48"/>
      <c r="M2722" s="48"/>
    </row>
    <row r="2723" spans="7:13" s="23" customFormat="1" ht="15" x14ac:dyDescent="0.2">
      <c r="G2723" s="48"/>
      <c r="H2723" s="137"/>
      <c r="I2723" s="138"/>
      <c r="K2723" s="48"/>
      <c r="M2723" s="48"/>
    </row>
    <row r="2724" spans="7:13" s="23" customFormat="1" ht="15" x14ac:dyDescent="0.2">
      <c r="G2724" s="48"/>
      <c r="H2724" s="137"/>
      <c r="I2724" s="138"/>
      <c r="K2724" s="48"/>
      <c r="M2724" s="48"/>
    </row>
    <row r="2725" spans="7:13" s="23" customFormat="1" ht="15" x14ac:dyDescent="0.2">
      <c r="G2725" s="48"/>
      <c r="H2725" s="137"/>
      <c r="I2725" s="138"/>
      <c r="K2725" s="48"/>
      <c r="M2725" s="48"/>
    </row>
    <row r="2726" spans="7:13" s="23" customFormat="1" ht="15" x14ac:dyDescent="0.2">
      <c r="G2726" s="48"/>
      <c r="H2726" s="137"/>
      <c r="I2726" s="138"/>
      <c r="K2726" s="48"/>
      <c r="M2726" s="48"/>
    </row>
    <row r="2727" spans="7:13" s="23" customFormat="1" ht="15" x14ac:dyDescent="0.2">
      <c r="G2727" s="48"/>
      <c r="H2727" s="137"/>
      <c r="I2727" s="138"/>
      <c r="K2727" s="48"/>
      <c r="M2727" s="48"/>
    </row>
    <row r="2728" spans="7:13" s="23" customFormat="1" ht="15" x14ac:dyDescent="0.2">
      <c r="G2728" s="48"/>
      <c r="H2728" s="137"/>
      <c r="I2728" s="138"/>
      <c r="K2728" s="48"/>
      <c r="M2728" s="48"/>
    </row>
    <row r="2729" spans="7:13" s="23" customFormat="1" ht="15" x14ac:dyDescent="0.2">
      <c r="G2729" s="48"/>
      <c r="H2729" s="137"/>
      <c r="I2729" s="138"/>
      <c r="K2729" s="48"/>
      <c r="M2729" s="48"/>
    </row>
    <row r="2730" spans="7:13" s="23" customFormat="1" ht="15" x14ac:dyDescent="0.2">
      <c r="G2730" s="48"/>
      <c r="H2730" s="137"/>
      <c r="I2730" s="138"/>
      <c r="K2730" s="48"/>
      <c r="M2730" s="48"/>
    </row>
    <row r="2731" spans="7:13" s="23" customFormat="1" ht="15" x14ac:dyDescent="0.2">
      <c r="G2731" s="48"/>
      <c r="H2731" s="137"/>
      <c r="I2731" s="138"/>
      <c r="K2731" s="48"/>
      <c r="M2731" s="48"/>
    </row>
    <row r="2732" spans="7:13" s="23" customFormat="1" ht="15" x14ac:dyDescent="0.2">
      <c r="G2732" s="48"/>
      <c r="H2732" s="137"/>
      <c r="I2732" s="138"/>
      <c r="K2732" s="48"/>
      <c r="M2732" s="48"/>
    </row>
    <row r="2733" spans="7:13" s="23" customFormat="1" ht="15" x14ac:dyDescent="0.2">
      <c r="G2733" s="48"/>
      <c r="H2733" s="137"/>
      <c r="I2733" s="138"/>
      <c r="K2733" s="48"/>
      <c r="M2733" s="48"/>
    </row>
    <row r="2734" spans="7:13" s="23" customFormat="1" ht="15" x14ac:dyDescent="0.2">
      <c r="G2734" s="48"/>
      <c r="H2734" s="137"/>
      <c r="I2734" s="138"/>
      <c r="K2734" s="48"/>
      <c r="M2734" s="48"/>
    </row>
    <row r="2735" spans="7:13" s="23" customFormat="1" ht="15" x14ac:dyDescent="0.2">
      <c r="G2735" s="48"/>
      <c r="H2735" s="137"/>
      <c r="I2735" s="138"/>
      <c r="K2735" s="48"/>
      <c r="M2735" s="48"/>
    </row>
    <row r="2736" spans="7:13" s="23" customFormat="1" ht="15" x14ac:dyDescent="0.2">
      <c r="G2736" s="48"/>
      <c r="H2736" s="137"/>
      <c r="I2736" s="138"/>
      <c r="K2736" s="48"/>
      <c r="M2736" s="48"/>
    </row>
    <row r="2737" spans="7:13" s="23" customFormat="1" ht="15" x14ac:dyDescent="0.2">
      <c r="G2737" s="48"/>
      <c r="H2737" s="137"/>
      <c r="I2737" s="138"/>
      <c r="K2737" s="48"/>
      <c r="M2737" s="48"/>
    </row>
    <row r="2738" spans="7:13" s="23" customFormat="1" ht="15" x14ac:dyDescent="0.2">
      <c r="G2738" s="48"/>
      <c r="H2738" s="137"/>
      <c r="I2738" s="138"/>
      <c r="K2738" s="48"/>
      <c r="M2738" s="48"/>
    </row>
    <row r="2739" spans="7:13" s="23" customFormat="1" ht="15" x14ac:dyDescent="0.2">
      <c r="G2739" s="48"/>
      <c r="H2739" s="137"/>
      <c r="I2739" s="138"/>
      <c r="K2739" s="48"/>
      <c r="M2739" s="48"/>
    </row>
    <row r="2740" spans="7:13" s="23" customFormat="1" ht="15" x14ac:dyDescent="0.2">
      <c r="G2740" s="48"/>
      <c r="H2740" s="137"/>
      <c r="I2740" s="138"/>
      <c r="K2740" s="48"/>
      <c r="M2740" s="48"/>
    </row>
    <row r="2741" spans="7:13" s="23" customFormat="1" ht="15" x14ac:dyDescent="0.2">
      <c r="G2741" s="48"/>
      <c r="H2741" s="137"/>
      <c r="I2741" s="138"/>
      <c r="K2741" s="48"/>
      <c r="M2741" s="48"/>
    </row>
    <row r="2742" spans="7:13" s="23" customFormat="1" ht="15" x14ac:dyDescent="0.2">
      <c r="G2742" s="48"/>
      <c r="H2742" s="137"/>
      <c r="I2742" s="138"/>
      <c r="K2742" s="48"/>
      <c r="M2742" s="48"/>
    </row>
    <row r="2743" spans="7:13" s="23" customFormat="1" ht="15" x14ac:dyDescent="0.2">
      <c r="G2743" s="48"/>
      <c r="H2743" s="137"/>
      <c r="I2743" s="138"/>
      <c r="K2743" s="48"/>
      <c r="M2743" s="48"/>
    </row>
    <row r="2744" spans="7:13" s="23" customFormat="1" ht="15" x14ac:dyDescent="0.2">
      <c r="G2744" s="48"/>
      <c r="H2744" s="137"/>
      <c r="I2744" s="138"/>
      <c r="K2744" s="48"/>
      <c r="M2744" s="48"/>
    </row>
    <row r="2745" spans="7:13" s="23" customFormat="1" ht="15" x14ac:dyDescent="0.2">
      <c r="G2745" s="48"/>
      <c r="H2745" s="137"/>
      <c r="I2745" s="138"/>
      <c r="K2745" s="48"/>
      <c r="M2745" s="48"/>
    </row>
    <row r="2746" spans="7:13" s="23" customFormat="1" ht="15" x14ac:dyDescent="0.2">
      <c r="G2746" s="48"/>
      <c r="H2746" s="137"/>
      <c r="I2746" s="138"/>
      <c r="K2746" s="48"/>
      <c r="M2746" s="48"/>
    </row>
    <row r="2747" spans="7:13" s="23" customFormat="1" ht="15" x14ac:dyDescent="0.2">
      <c r="G2747" s="48"/>
      <c r="H2747" s="137"/>
      <c r="I2747" s="138"/>
      <c r="K2747" s="48"/>
      <c r="M2747" s="48"/>
    </row>
    <row r="2748" spans="7:13" s="23" customFormat="1" ht="15" x14ac:dyDescent="0.2">
      <c r="G2748" s="48"/>
      <c r="H2748" s="137"/>
      <c r="I2748" s="138"/>
      <c r="K2748" s="48"/>
      <c r="M2748" s="48"/>
    </row>
    <row r="2749" spans="7:13" s="23" customFormat="1" ht="15" x14ac:dyDescent="0.2">
      <c r="G2749" s="48"/>
      <c r="H2749" s="137"/>
      <c r="I2749" s="138"/>
      <c r="K2749" s="48"/>
      <c r="M2749" s="48"/>
    </row>
    <row r="2750" spans="7:13" s="23" customFormat="1" ht="15" x14ac:dyDescent="0.2">
      <c r="G2750" s="48"/>
      <c r="H2750" s="137"/>
      <c r="I2750" s="138"/>
      <c r="K2750" s="48"/>
      <c r="M2750" s="48"/>
    </row>
    <row r="2751" spans="7:13" s="23" customFormat="1" ht="15" x14ac:dyDescent="0.2">
      <c r="G2751" s="48"/>
      <c r="H2751" s="137"/>
      <c r="I2751" s="138"/>
      <c r="K2751" s="48"/>
      <c r="M2751" s="48"/>
    </row>
    <row r="2752" spans="7:13" s="23" customFormat="1" ht="15" x14ac:dyDescent="0.2">
      <c r="G2752" s="48"/>
      <c r="H2752" s="137"/>
      <c r="I2752" s="138"/>
      <c r="K2752" s="48"/>
      <c r="M2752" s="48"/>
    </row>
    <row r="2753" spans="7:13" s="23" customFormat="1" ht="15" x14ac:dyDescent="0.2">
      <c r="G2753" s="48"/>
      <c r="H2753" s="137"/>
      <c r="I2753" s="138"/>
      <c r="K2753" s="48"/>
      <c r="M2753" s="48"/>
    </row>
    <row r="2754" spans="7:13" s="23" customFormat="1" ht="15" x14ac:dyDescent="0.2">
      <c r="G2754" s="48"/>
      <c r="H2754" s="137"/>
      <c r="I2754" s="138"/>
      <c r="K2754" s="48"/>
      <c r="M2754" s="48"/>
    </row>
    <row r="2755" spans="7:13" s="23" customFormat="1" ht="15" x14ac:dyDescent="0.2">
      <c r="G2755" s="48"/>
      <c r="H2755" s="137"/>
      <c r="I2755" s="138"/>
      <c r="K2755" s="48"/>
      <c r="M2755" s="48"/>
    </row>
    <row r="2756" spans="7:13" s="23" customFormat="1" ht="15" x14ac:dyDescent="0.2">
      <c r="G2756" s="48"/>
      <c r="H2756" s="137"/>
      <c r="I2756" s="138"/>
      <c r="K2756" s="48"/>
      <c r="M2756" s="48"/>
    </row>
    <row r="2757" spans="7:13" s="23" customFormat="1" ht="15" x14ac:dyDescent="0.2">
      <c r="G2757" s="48"/>
      <c r="H2757" s="137"/>
      <c r="I2757" s="138"/>
      <c r="K2757" s="48"/>
      <c r="M2757" s="48"/>
    </row>
    <row r="2758" spans="7:13" s="23" customFormat="1" ht="15" x14ac:dyDescent="0.2">
      <c r="G2758" s="48"/>
      <c r="H2758" s="137"/>
      <c r="I2758" s="138"/>
      <c r="K2758" s="48"/>
      <c r="M2758" s="48"/>
    </row>
    <row r="2759" spans="7:13" s="23" customFormat="1" ht="15" x14ac:dyDescent="0.2">
      <c r="G2759" s="48"/>
      <c r="H2759" s="137"/>
      <c r="I2759" s="138"/>
      <c r="K2759" s="48"/>
      <c r="M2759" s="48"/>
    </row>
    <row r="2760" spans="7:13" s="23" customFormat="1" ht="15" x14ac:dyDescent="0.2">
      <c r="G2760" s="48"/>
      <c r="H2760" s="137"/>
      <c r="I2760" s="138"/>
      <c r="K2760" s="48"/>
      <c r="M2760" s="48"/>
    </row>
    <row r="2761" spans="7:13" s="23" customFormat="1" ht="15" x14ac:dyDescent="0.2">
      <c r="G2761" s="48"/>
      <c r="H2761" s="137"/>
      <c r="I2761" s="138"/>
      <c r="K2761" s="48"/>
      <c r="M2761" s="48"/>
    </row>
    <row r="2762" spans="7:13" s="23" customFormat="1" ht="15" x14ac:dyDescent="0.2">
      <c r="G2762" s="48"/>
      <c r="H2762" s="137"/>
      <c r="I2762" s="138"/>
      <c r="K2762" s="48"/>
      <c r="M2762" s="48"/>
    </row>
    <row r="2763" spans="7:13" s="23" customFormat="1" ht="15" x14ac:dyDescent="0.2">
      <c r="G2763" s="48"/>
      <c r="H2763" s="137"/>
      <c r="I2763" s="138"/>
      <c r="K2763" s="48"/>
      <c r="M2763" s="48"/>
    </row>
    <row r="2764" spans="7:13" s="23" customFormat="1" ht="15" x14ac:dyDescent="0.2">
      <c r="G2764" s="48"/>
      <c r="H2764" s="137"/>
      <c r="I2764" s="138"/>
      <c r="K2764" s="48"/>
      <c r="M2764" s="48"/>
    </row>
    <row r="2765" spans="7:13" s="23" customFormat="1" ht="15" x14ac:dyDescent="0.2">
      <c r="G2765" s="48"/>
      <c r="H2765" s="137"/>
      <c r="I2765" s="138"/>
      <c r="K2765" s="48"/>
      <c r="M2765" s="48"/>
    </row>
    <row r="2766" spans="7:13" s="23" customFormat="1" ht="15" x14ac:dyDescent="0.2">
      <c r="G2766" s="48"/>
      <c r="H2766" s="137"/>
      <c r="I2766" s="138"/>
      <c r="K2766" s="48"/>
      <c r="M2766" s="48"/>
    </row>
    <row r="2767" spans="7:13" s="23" customFormat="1" ht="15" x14ac:dyDescent="0.2">
      <c r="G2767" s="48"/>
      <c r="H2767" s="137"/>
      <c r="I2767" s="138"/>
      <c r="K2767" s="48"/>
      <c r="M2767" s="48"/>
    </row>
    <row r="2768" spans="7:13" s="23" customFormat="1" ht="15" x14ac:dyDescent="0.2">
      <c r="G2768" s="48"/>
      <c r="H2768" s="137"/>
      <c r="I2768" s="138"/>
      <c r="K2768" s="48"/>
      <c r="M2768" s="48"/>
    </row>
    <row r="2769" spans="7:13" s="23" customFormat="1" ht="15" x14ac:dyDescent="0.2">
      <c r="G2769" s="48"/>
      <c r="H2769" s="137"/>
      <c r="I2769" s="138"/>
      <c r="K2769" s="48"/>
      <c r="M2769" s="48"/>
    </row>
    <row r="2770" spans="7:13" s="23" customFormat="1" ht="15" x14ac:dyDescent="0.2">
      <c r="G2770" s="48"/>
      <c r="H2770" s="137"/>
      <c r="I2770" s="138"/>
      <c r="K2770" s="48"/>
      <c r="M2770" s="48"/>
    </row>
    <row r="2771" spans="7:13" s="23" customFormat="1" ht="15" x14ac:dyDescent="0.2">
      <c r="G2771" s="48"/>
      <c r="H2771" s="137"/>
      <c r="I2771" s="138"/>
      <c r="K2771" s="48"/>
      <c r="M2771" s="48"/>
    </row>
    <row r="2772" spans="7:13" s="23" customFormat="1" ht="15" x14ac:dyDescent="0.2">
      <c r="G2772" s="48"/>
      <c r="H2772" s="137"/>
      <c r="I2772" s="138"/>
      <c r="K2772" s="48"/>
      <c r="M2772" s="48"/>
    </row>
    <row r="2773" spans="7:13" s="23" customFormat="1" ht="15" x14ac:dyDescent="0.2">
      <c r="G2773" s="48"/>
      <c r="H2773" s="137"/>
      <c r="I2773" s="138"/>
      <c r="K2773" s="48"/>
      <c r="M2773" s="48"/>
    </row>
    <row r="2774" spans="7:13" s="23" customFormat="1" ht="15" x14ac:dyDescent="0.2">
      <c r="G2774" s="48"/>
      <c r="H2774" s="137"/>
      <c r="I2774" s="138"/>
      <c r="K2774" s="48"/>
      <c r="M2774" s="48"/>
    </row>
    <row r="2775" spans="7:13" s="23" customFormat="1" ht="15" x14ac:dyDescent="0.2">
      <c r="G2775" s="48"/>
      <c r="H2775" s="137"/>
      <c r="I2775" s="138"/>
      <c r="K2775" s="48"/>
      <c r="M2775" s="48"/>
    </row>
    <row r="2776" spans="7:13" s="23" customFormat="1" ht="15" x14ac:dyDescent="0.2">
      <c r="G2776" s="48"/>
      <c r="H2776" s="137"/>
      <c r="I2776" s="138"/>
      <c r="K2776" s="48"/>
      <c r="M2776" s="48"/>
    </row>
    <row r="2777" spans="7:13" s="23" customFormat="1" ht="15" x14ac:dyDescent="0.2">
      <c r="G2777" s="48"/>
      <c r="H2777" s="137"/>
      <c r="I2777" s="138"/>
      <c r="K2777" s="48"/>
      <c r="M2777" s="48"/>
    </row>
    <row r="2778" spans="7:13" s="23" customFormat="1" ht="15" x14ac:dyDescent="0.2">
      <c r="G2778" s="48"/>
      <c r="H2778" s="137"/>
      <c r="I2778" s="138"/>
      <c r="K2778" s="48"/>
      <c r="M2778" s="48"/>
    </row>
    <row r="2779" spans="7:13" s="23" customFormat="1" ht="15" x14ac:dyDescent="0.2">
      <c r="G2779" s="48"/>
      <c r="H2779" s="137"/>
      <c r="I2779" s="138"/>
      <c r="K2779" s="48"/>
      <c r="M2779" s="48"/>
    </row>
    <row r="2780" spans="7:13" s="23" customFormat="1" ht="15" x14ac:dyDescent="0.2">
      <c r="G2780" s="48"/>
      <c r="H2780" s="137"/>
      <c r="I2780" s="138"/>
      <c r="K2780" s="48"/>
      <c r="M2780" s="48"/>
    </row>
    <row r="2781" spans="7:13" s="23" customFormat="1" ht="15" x14ac:dyDescent="0.2">
      <c r="G2781" s="48"/>
      <c r="H2781" s="137"/>
      <c r="I2781" s="138"/>
      <c r="K2781" s="48"/>
      <c r="M2781" s="48"/>
    </row>
    <row r="2782" spans="7:13" s="23" customFormat="1" ht="15" x14ac:dyDescent="0.2">
      <c r="G2782" s="48"/>
      <c r="H2782" s="137"/>
      <c r="I2782" s="138"/>
      <c r="K2782" s="48"/>
      <c r="M2782" s="48"/>
    </row>
    <row r="2783" spans="7:13" s="23" customFormat="1" ht="15" x14ac:dyDescent="0.2">
      <c r="G2783" s="48"/>
      <c r="H2783" s="137"/>
      <c r="I2783" s="138"/>
      <c r="K2783" s="48"/>
      <c r="M2783" s="48"/>
    </row>
    <row r="2784" spans="7:13" s="23" customFormat="1" ht="15" x14ac:dyDescent="0.2">
      <c r="G2784" s="48"/>
      <c r="H2784" s="137"/>
      <c r="I2784" s="138"/>
      <c r="K2784" s="48"/>
      <c r="M2784" s="48"/>
    </row>
    <row r="2785" spans="7:13" s="23" customFormat="1" ht="15" x14ac:dyDescent="0.2">
      <c r="G2785" s="48"/>
      <c r="H2785" s="137"/>
      <c r="I2785" s="138"/>
      <c r="K2785" s="48"/>
      <c r="M2785" s="48"/>
    </row>
    <row r="2786" spans="7:13" s="23" customFormat="1" ht="15" x14ac:dyDescent="0.2">
      <c r="G2786" s="48"/>
      <c r="H2786" s="137"/>
      <c r="I2786" s="138"/>
      <c r="K2786" s="48"/>
      <c r="M2786" s="48"/>
    </row>
    <row r="2787" spans="7:13" s="23" customFormat="1" ht="15" x14ac:dyDescent="0.2">
      <c r="G2787" s="48"/>
      <c r="H2787" s="137"/>
      <c r="I2787" s="138"/>
      <c r="K2787" s="48"/>
      <c r="M2787" s="48"/>
    </row>
    <row r="2788" spans="7:13" s="23" customFormat="1" ht="15" x14ac:dyDescent="0.2">
      <c r="G2788" s="48"/>
      <c r="H2788" s="137"/>
      <c r="I2788" s="138"/>
      <c r="K2788" s="48"/>
      <c r="M2788" s="48"/>
    </row>
    <row r="2789" spans="7:13" s="23" customFormat="1" ht="15" x14ac:dyDescent="0.2">
      <c r="G2789" s="48"/>
      <c r="H2789" s="137"/>
      <c r="I2789" s="138"/>
      <c r="K2789" s="48"/>
      <c r="M2789" s="48"/>
    </row>
    <row r="2790" spans="7:13" s="23" customFormat="1" ht="15" x14ac:dyDescent="0.2">
      <c r="G2790" s="48"/>
      <c r="H2790" s="137"/>
      <c r="I2790" s="138"/>
      <c r="K2790" s="48"/>
      <c r="M2790" s="48"/>
    </row>
    <row r="2791" spans="7:13" s="23" customFormat="1" ht="15" x14ac:dyDescent="0.2">
      <c r="G2791" s="48"/>
      <c r="H2791" s="137"/>
      <c r="I2791" s="138"/>
      <c r="K2791" s="48"/>
      <c r="M2791" s="48"/>
    </row>
    <row r="2792" spans="7:13" s="23" customFormat="1" ht="15" x14ac:dyDescent="0.2">
      <c r="G2792" s="48"/>
      <c r="H2792" s="137"/>
      <c r="I2792" s="138"/>
      <c r="K2792" s="48"/>
      <c r="M2792" s="48"/>
    </row>
    <row r="2793" spans="7:13" s="23" customFormat="1" ht="15" x14ac:dyDescent="0.2">
      <c r="G2793" s="48"/>
      <c r="H2793" s="137"/>
      <c r="I2793" s="138"/>
      <c r="K2793" s="48"/>
      <c r="M2793" s="48"/>
    </row>
    <row r="2794" spans="7:13" s="23" customFormat="1" ht="15" x14ac:dyDescent="0.2">
      <c r="G2794" s="48"/>
      <c r="H2794" s="137"/>
      <c r="I2794" s="138"/>
      <c r="K2794" s="48"/>
      <c r="M2794" s="48"/>
    </row>
    <row r="2795" spans="7:13" s="23" customFormat="1" ht="15" x14ac:dyDescent="0.2">
      <c r="G2795" s="48"/>
      <c r="H2795" s="137"/>
      <c r="I2795" s="138"/>
      <c r="K2795" s="48"/>
      <c r="M2795" s="48"/>
    </row>
    <row r="2796" spans="7:13" s="23" customFormat="1" ht="15" x14ac:dyDescent="0.2">
      <c r="G2796" s="48"/>
      <c r="H2796" s="137"/>
      <c r="I2796" s="138"/>
      <c r="K2796" s="48"/>
      <c r="M2796" s="48"/>
    </row>
    <row r="2797" spans="7:13" s="23" customFormat="1" ht="15" x14ac:dyDescent="0.2">
      <c r="G2797" s="48"/>
      <c r="H2797" s="137"/>
      <c r="I2797" s="138"/>
      <c r="K2797" s="48"/>
      <c r="M2797" s="48"/>
    </row>
    <row r="2798" spans="7:13" s="23" customFormat="1" ht="15" x14ac:dyDescent="0.2">
      <c r="G2798" s="48"/>
      <c r="H2798" s="137"/>
      <c r="I2798" s="138"/>
      <c r="K2798" s="48"/>
      <c r="M2798" s="48"/>
    </row>
    <row r="2799" spans="7:13" s="23" customFormat="1" ht="15" x14ac:dyDescent="0.2">
      <c r="G2799" s="48"/>
      <c r="H2799" s="137"/>
      <c r="I2799" s="138"/>
      <c r="K2799" s="48"/>
      <c r="M2799" s="48"/>
    </row>
    <row r="2800" spans="7:13" s="23" customFormat="1" ht="15" x14ac:dyDescent="0.2">
      <c r="G2800" s="48"/>
      <c r="H2800" s="137"/>
      <c r="I2800" s="138"/>
      <c r="K2800" s="48"/>
      <c r="M2800" s="48"/>
    </row>
    <row r="2801" spans="7:13" s="23" customFormat="1" ht="15" x14ac:dyDescent="0.2">
      <c r="G2801" s="48"/>
      <c r="H2801" s="137"/>
      <c r="I2801" s="138"/>
      <c r="K2801" s="48"/>
      <c r="M2801" s="48"/>
    </row>
    <row r="2802" spans="7:13" s="23" customFormat="1" ht="15" x14ac:dyDescent="0.2">
      <c r="G2802" s="48"/>
      <c r="H2802" s="137"/>
      <c r="I2802" s="138"/>
      <c r="K2802" s="48"/>
      <c r="M2802" s="48"/>
    </row>
    <row r="2803" spans="7:13" s="23" customFormat="1" ht="15" x14ac:dyDescent="0.2">
      <c r="G2803" s="48"/>
      <c r="H2803" s="137"/>
      <c r="I2803" s="138"/>
      <c r="K2803" s="48"/>
      <c r="M2803" s="48"/>
    </row>
    <row r="2804" spans="7:13" s="23" customFormat="1" ht="15" x14ac:dyDescent="0.2">
      <c r="G2804" s="48"/>
      <c r="H2804" s="137"/>
      <c r="I2804" s="138"/>
      <c r="K2804" s="48"/>
      <c r="M2804" s="48"/>
    </row>
    <row r="2805" spans="7:13" s="23" customFormat="1" ht="15" x14ac:dyDescent="0.2">
      <c r="G2805" s="48"/>
      <c r="H2805" s="137"/>
      <c r="I2805" s="138"/>
      <c r="K2805" s="48"/>
      <c r="M2805" s="48"/>
    </row>
    <row r="2806" spans="7:13" s="23" customFormat="1" ht="15" x14ac:dyDescent="0.2">
      <c r="G2806" s="48"/>
      <c r="H2806" s="137"/>
      <c r="I2806" s="138"/>
      <c r="K2806" s="48"/>
      <c r="M2806" s="48"/>
    </row>
    <row r="2807" spans="7:13" s="23" customFormat="1" ht="15" x14ac:dyDescent="0.2">
      <c r="G2807" s="48"/>
      <c r="H2807" s="137"/>
      <c r="I2807" s="138"/>
      <c r="K2807" s="48"/>
      <c r="M2807" s="48"/>
    </row>
    <row r="2808" spans="7:13" s="23" customFormat="1" ht="15" x14ac:dyDescent="0.2">
      <c r="G2808" s="48"/>
      <c r="H2808" s="137"/>
      <c r="I2808" s="138"/>
      <c r="K2808" s="48"/>
      <c r="M2808" s="48"/>
    </row>
    <row r="2809" spans="7:13" s="23" customFormat="1" ht="15" x14ac:dyDescent="0.2">
      <c r="G2809" s="48"/>
      <c r="H2809" s="137"/>
      <c r="I2809" s="138"/>
      <c r="K2809" s="48"/>
      <c r="M2809" s="48"/>
    </row>
    <row r="2810" spans="7:13" s="23" customFormat="1" ht="15" x14ac:dyDescent="0.2">
      <c r="G2810" s="48"/>
      <c r="H2810" s="137"/>
      <c r="I2810" s="138"/>
      <c r="K2810" s="48"/>
      <c r="M2810" s="48"/>
    </row>
    <row r="2811" spans="7:13" s="23" customFormat="1" ht="15" x14ac:dyDescent="0.2">
      <c r="G2811" s="48"/>
      <c r="H2811" s="137"/>
      <c r="I2811" s="138"/>
      <c r="K2811" s="48"/>
      <c r="M2811" s="48"/>
    </row>
    <row r="2812" spans="7:13" s="23" customFormat="1" ht="15" x14ac:dyDescent="0.2">
      <c r="G2812" s="48"/>
      <c r="H2812" s="137"/>
      <c r="I2812" s="138"/>
      <c r="K2812" s="48"/>
      <c r="M2812" s="48"/>
    </row>
    <row r="2813" spans="7:13" s="23" customFormat="1" ht="15" x14ac:dyDescent="0.2">
      <c r="G2813" s="48"/>
      <c r="H2813" s="137"/>
      <c r="I2813" s="138"/>
      <c r="K2813" s="48"/>
      <c r="M2813" s="48"/>
    </row>
    <row r="2814" spans="7:13" s="23" customFormat="1" ht="15" x14ac:dyDescent="0.2">
      <c r="G2814" s="48"/>
      <c r="H2814" s="137"/>
      <c r="I2814" s="138"/>
      <c r="K2814" s="48"/>
      <c r="M2814" s="48"/>
    </row>
    <row r="2815" spans="7:13" s="23" customFormat="1" ht="15" x14ac:dyDescent="0.2">
      <c r="G2815" s="48"/>
      <c r="H2815" s="137"/>
      <c r="I2815" s="138"/>
      <c r="K2815" s="48"/>
      <c r="M2815" s="48"/>
    </row>
    <row r="2816" spans="7:13" s="23" customFormat="1" ht="15" x14ac:dyDescent="0.2">
      <c r="G2816" s="48"/>
      <c r="H2816" s="137"/>
      <c r="I2816" s="138"/>
      <c r="K2816" s="48"/>
      <c r="M2816" s="48"/>
    </row>
    <row r="2817" spans="7:13" s="23" customFormat="1" ht="15" x14ac:dyDescent="0.2">
      <c r="G2817" s="48"/>
      <c r="H2817" s="137"/>
      <c r="I2817" s="138"/>
      <c r="K2817" s="48"/>
      <c r="M2817" s="48"/>
    </row>
    <row r="2818" spans="7:13" s="23" customFormat="1" ht="15" x14ac:dyDescent="0.2">
      <c r="G2818" s="48"/>
      <c r="H2818" s="137"/>
      <c r="I2818" s="138"/>
      <c r="K2818" s="48"/>
      <c r="M2818" s="48"/>
    </row>
    <row r="2819" spans="7:13" s="23" customFormat="1" ht="15" x14ac:dyDescent="0.2">
      <c r="G2819" s="48"/>
      <c r="H2819" s="137"/>
      <c r="I2819" s="138"/>
      <c r="K2819" s="48"/>
      <c r="M2819" s="48"/>
    </row>
    <row r="2820" spans="7:13" s="23" customFormat="1" ht="15" x14ac:dyDescent="0.2">
      <c r="G2820" s="48"/>
      <c r="H2820" s="137"/>
      <c r="I2820" s="138"/>
      <c r="K2820" s="48"/>
      <c r="M2820" s="48"/>
    </row>
    <row r="2821" spans="7:13" s="23" customFormat="1" ht="15" x14ac:dyDescent="0.2">
      <c r="G2821" s="48"/>
      <c r="H2821" s="137"/>
      <c r="I2821" s="138"/>
      <c r="K2821" s="48"/>
      <c r="M2821" s="48"/>
    </row>
    <row r="2822" spans="7:13" s="23" customFormat="1" ht="15" x14ac:dyDescent="0.2">
      <c r="G2822" s="48"/>
      <c r="H2822" s="137"/>
      <c r="I2822" s="138"/>
      <c r="K2822" s="48"/>
      <c r="M2822" s="48"/>
    </row>
    <row r="2823" spans="7:13" s="23" customFormat="1" ht="15" x14ac:dyDescent="0.2">
      <c r="G2823" s="48"/>
      <c r="H2823" s="137"/>
      <c r="I2823" s="138"/>
      <c r="K2823" s="48"/>
      <c r="M2823" s="48"/>
    </row>
    <row r="2824" spans="7:13" s="23" customFormat="1" ht="15" x14ac:dyDescent="0.2">
      <c r="G2824" s="48"/>
      <c r="H2824" s="137"/>
      <c r="I2824" s="138"/>
      <c r="K2824" s="48"/>
      <c r="M2824" s="48"/>
    </row>
    <row r="2825" spans="7:13" s="23" customFormat="1" ht="15" x14ac:dyDescent="0.2">
      <c r="G2825" s="48"/>
      <c r="H2825" s="137"/>
      <c r="I2825" s="138"/>
      <c r="K2825" s="48"/>
      <c r="M2825" s="48"/>
    </row>
    <row r="2826" spans="7:13" s="23" customFormat="1" ht="15" x14ac:dyDescent="0.2">
      <c r="G2826" s="48"/>
      <c r="H2826" s="137"/>
      <c r="I2826" s="138"/>
      <c r="K2826" s="48"/>
      <c r="M2826" s="48"/>
    </row>
    <row r="2827" spans="7:13" s="23" customFormat="1" ht="15" x14ac:dyDescent="0.2">
      <c r="G2827" s="48"/>
      <c r="H2827" s="137"/>
      <c r="I2827" s="138"/>
      <c r="K2827" s="48"/>
      <c r="M2827" s="48"/>
    </row>
    <row r="2828" spans="7:13" s="23" customFormat="1" ht="15" x14ac:dyDescent="0.2">
      <c r="G2828" s="48"/>
      <c r="H2828" s="137"/>
      <c r="I2828" s="138"/>
      <c r="K2828" s="48"/>
      <c r="M2828" s="48"/>
    </row>
    <row r="2829" spans="7:13" s="23" customFormat="1" ht="15" x14ac:dyDescent="0.2">
      <c r="G2829" s="48"/>
      <c r="H2829" s="137"/>
      <c r="I2829" s="138"/>
      <c r="K2829" s="48"/>
      <c r="M2829" s="48"/>
    </row>
    <row r="2830" spans="7:13" s="23" customFormat="1" ht="15" x14ac:dyDescent="0.2">
      <c r="G2830" s="48"/>
      <c r="H2830" s="137"/>
      <c r="I2830" s="138"/>
      <c r="K2830" s="48"/>
      <c r="M2830" s="48"/>
    </row>
    <row r="2831" spans="7:13" s="23" customFormat="1" ht="15" x14ac:dyDescent="0.2">
      <c r="G2831" s="48"/>
      <c r="H2831" s="137"/>
      <c r="I2831" s="138"/>
      <c r="K2831" s="48"/>
      <c r="M2831" s="48"/>
    </row>
    <row r="2832" spans="7:13" s="23" customFormat="1" ht="15" x14ac:dyDescent="0.2">
      <c r="G2832" s="48"/>
      <c r="H2832" s="137"/>
      <c r="I2832" s="138"/>
      <c r="K2832" s="48"/>
      <c r="M2832" s="48"/>
    </row>
    <row r="2833" spans="7:13" s="23" customFormat="1" ht="15" x14ac:dyDescent="0.2">
      <c r="G2833" s="48"/>
      <c r="H2833" s="137"/>
      <c r="I2833" s="138"/>
      <c r="K2833" s="48"/>
      <c r="M2833" s="48"/>
    </row>
    <row r="2834" spans="7:13" s="23" customFormat="1" ht="15" x14ac:dyDescent="0.2">
      <c r="G2834" s="48"/>
      <c r="H2834" s="137"/>
      <c r="I2834" s="138"/>
      <c r="K2834" s="48"/>
      <c r="M2834" s="48"/>
    </row>
    <row r="2835" spans="7:13" s="23" customFormat="1" ht="15" x14ac:dyDescent="0.2">
      <c r="G2835" s="48"/>
      <c r="H2835" s="137"/>
      <c r="I2835" s="138"/>
      <c r="K2835" s="48"/>
      <c r="M2835" s="48"/>
    </row>
    <row r="2836" spans="7:13" s="23" customFormat="1" ht="15" x14ac:dyDescent="0.2">
      <c r="G2836" s="48"/>
      <c r="H2836" s="137"/>
      <c r="I2836" s="138"/>
      <c r="K2836" s="48"/>
      <c r="M2836" s="48"/>
    </row>
    <row r="2837" spans="7:13" s="23" customFormat="1" ht="15" x14ac:dyDescent="0.2">
      <c r="G2837" s="48"/>
      <c r="H2837" s="137"/>
      <c r="I2837" s="138"/>
      <c r="K2837" s="48"/>
      <c r="M2837" s="48"/>
    </row>
    <row r="2838" spans="7:13" s="23" customFormat="1" ht="15" x14ac:dyDescent="0.2">
      <c r="G2838" s="48"/>
      <c r="H2838" s="137"/>
      <c r="I2838" s="138"/>
      <c r="K2838" s="48"/>
      <c r="M2838" s="48"/>
    </row>
    <row r="2839" spans="7:13" s="23" customFormat="1" ht="15" x14ac:dyDescent="0.2">
      <c r="G2839" s="48"/>
      <c r="H2839" s="137"/>
      <c r="I2839" s="138"/>
      <c r="K2839" s="48"/>
      <c r="M2839" s="48"/>
    </row>
    <row r="2840" spans="7:13" s="23" customFormat="1" ht="15" x14ac:dyDescent="0.2">
      <c r="G2840" s="48"/>
      <c r="H2840" s="137"/>
      <c r="I2840" s="138"/>
      <c r="K2840" s="48"/>
      <c r="M2840" s="48"/>
    </row>
    <row r="2841" spans="7:13" s="23" customFormat="1" ht="15" x14ac:dyDescent="0.2">
      <c r="G2841" s="48"/>
      <c r="H2841" s="137"/>
      <c r="I2841" s="138"/>
      <c r="K2841" s="48"/>
      <c r="M2841" s="48"/>
    </row>
    <row r="2842" spans="7:13" s="23" customFormat="1" ht="15" x14ac:dyDescent="0.2">
      <c r="G2842" s="48"/>
      <c r="H2842" s="137"/>
      <c r="I2842" s="138"/>
      <c r="K2842" s="48"/>
      <c r="M2842" s="48"/>
    </row>
    <row r="2843" spans="7:13" s="23" customFormat="1" ht="15" x14ac:dyDescent="0.2">
      <c r="G2843" s="48"/>
      <c r="H2843" s="137"/>
      <c r="I2843" s="138"/>
      <c r="K2843" s="48"/>
      <c r="M2843" s="48"/>
    </row>
    <row r="2844" spans="7:13" s="23" customFormat="1" ht="15" x14ac:dyDescent="0.2">
      <c r="G2844" s="48"/>
      <c r="H2844" s="137"/>
      <c r="I2844" s="138"/>
      <c r="K2844" s="48"/>
      <c r="M2844" s="48"/>
    </row>
    <row r="2845" spans="7:13" s="23" customFormat="1" ht="15" x14ac:dyDescent="0.2">
      <c r="G2845" s="48"/>
      <c r="H2845" s="137"/>
      <c r="I2845" s="138"/>
      <c r="K2845" s="48"/>
      <c r="M2845" s="48"/>
    </row>
    <row r="2846" spans="7:13" s="23" customFormat="1" ht="15" x14ac:dyDescent="0.2">
      <c r="G2846" s="48"/>
      <c r="H2846" s="137"/>
      <c r="I2846" s="138"/>
      <c r="K2846" s="48"/>
      <c r="M2846" s="48"/>
    </row>
    <row r="2847" spans="7:13" s="23" customFormat="1" ht="15" x14ac:dyDescent="0.2">
      <c r="G2847" s="48"/>
      <c r="H2847" s="137"/>
      <c r="I2847" s="138"/>
      <c r="K2847" s="48"/>
      <c r="M2847" s="48"/>
    </row>
    <row r="2848" spans="7:13" s="23" customFormat="1" ht="15" x14ac:dyDescent="0.2">
      <c r="G2848" s="48"/>
      <c r="H2848" s="137"/>
      <c r="I2848" s="138"/>
      <c r="K2848" s="48"/>
      <c r="M2848" s="48"/>
    </row>
    <row r="2849" spans="7:13" s="23" customFormat="1" ht="15" x14ac:dyDescent="0.2">
      <c r="G2849" s="48"/>
      <c r="H2849" s="137"/>
      <c r="I2849" s="138"/>
      <c r="K2849" s="48"/>
      <c r="M2849" s="48"/>
    </row>
    <row r="2850" spans="7:13" s="23" customFormat="1" ht="15" x14ac:dyDescent="0.2">
      <c r="G2850" s="48"/>
      <c r="H2850" s="137"/>
      <c r="I2850" s="138"/>
      <c r="K2850" s="48"/>
      <c r="M2850" s="48"/>
    </row>
    <row r="2851" spans="7:13" s="23" customFormat="1" ht="15" x14ac:dyDescent="0.2">
      <c r="G2851" s="48"/>
      <c r="H2851" s="137"/>
      <c r="I2851" s="138"/>
      <c r="K2851" s="48"/>
      <c r="M2851" s="48"/>
    </row>
    <row r="2852" spans="7:13" s="23" customFormat="1" ht="15" x14ac:dyDescent="0.2">
      <c r="G2852" s="48"/>
      <c r="H2852" s="137"/>
      <c r="I2852" s="138"/>
      <c r="K2852" s="48"/>
      <c r="M2852" s="48"/>
    </row>
    <row r="2853" spans="7:13" s="23" customFormat="1" ht="15" x14ac:dyDescent="0.2">
      <c r="G2853" s="48"/>
      <c r="H2853" s="137"/>
      <c r="I2853" s="138"/>
      <c r="K2853" s="48"/>
      <c r="M2853" s="48"/>
    </row>
    <row r="2854" spans="7:13" s="23" customFormat="1" ht="15" x14ac:dyDescent="0.2">
      <c r="G2854" s="48"/>
      <c r="H2854" s="137"/>
      <c r="I2854" s="138"/>
      <c r="K2854" s="48"/>
      <c r="M2854" s="48"/>
    </row>
    <row r="2855" spans="7:13" s="23" customFormat="1" ht="15" x14ac:dyDescent="0.2">
      <c r="G2855" s="48"/>
      <c r="H2855" s="137"/>
      <c r="I2855" s="138"/>
      <c r="K2855" s="48"/>
      <c r="M2855" s="48"/>
    </row>
    <row r="2856" spans="7:13" s="23" customFormat="1" ht="15" x14ac:dyDescent="0.2">
      <c r="G2856" s="48"/>
      <c r="H2856" s="137"/>
      <c r="I2856" s="138"/>
      <c r="K2856" s="48"/>
      <c r="M2856" s="48"/>
    </row>
    <row r="2857" spans="7:13" s="23" customFormat="1" ht="15" x14ac:dyDescent="0.2">
      <c r="G2857" s="48"/>
      <c r="H2857" s="137"/>
      <c r="I2857" s="138"/>
      <c r="K2857" s="48"/>
      <c r="M2857" s="48"/>
    </row>
    <row r="2858" spans="7:13" s="23" customFormat="1" ht="15" x14ac:dyDescent="0.2">
      <c r="G2858" s="48"/>
      <c r="H2858" s="137"/>
      <c r="I2858" s="138"/>
      <c r="K2858" s="48"/>
      <c r="M2858" s="48"/>
    </row>
    <row r="2859" spans="7:13" s="23" customFormat="1" ht="15" x14ac:dyDescent="0.2">
      <c r="G2859" s="48"/>
      <c r="H2859" s="137"/>
      <c r="I2859" s="138"/>
      <c r="K2859" s="48"/>
      <c r="M2859" s="48"/>
    </row>
    <row r="2860" spans="7:13" s="23" customFormat="1" ht="15" x14ac:dyDescent="0.2">
      <c r="G2860" s="48"/>
      <c r="H2860" s="137"/>
      <c r="I2860" s="138"/>
      <c r="K2860" s="48"/>
      <c r="M2860" s="48"/>
    </row>
    <row r="2861" spans="7:13" s="23" customFormat="1" ht="15" x14ac:dyDescent="0.2">
      <c r="G2861" s="48"/>
      <c r="H2861" s="137"/>
      <c r="I2861" s="138"/>
      <c r="K2861" s="48"/>
      <c r="M2861" s="48"/>
    </row>
    <row r="2862" spans="7:13" s="23" customFormat="1" ht="15" x14ac:dyDescent="0.2">
      <c r="G2862" s="48"/>
      <c r="H2862" s="137"/>
      <c r="I2862" s="138"/>
      <c r="K2862" s="48"/>
      <c r="M2862" s="48"/>
    </row>
    <row r="2863" spans="7:13" s="23" customFormat="1" ht="15" x14ac:dyDescent="0.2">
      <c r="G2863" s="48"/>
      <c r="H2863" s="137"/>
      <c r="I2863" s="138"/>
      <c r="K2863" s="48"/>
      <c r="M2863" s="48"/>
    </row>
    <row r="2864" spans="7:13" s="23" customFormat="1" ht="15" x14ac:dyDescent="0.2">
      <c r="G2864" s="48"/>
      <c r="H2864" s="137"/>
      <c r="I2864" s="138"/>
      <c r="K2864" s="48"/>
      <c r="M2864" s="48"/>
    </row>
    <row r="2865" spans="7:13" s="23" customFormat="1" ht="15" x14ac:dyDescent="0.2">
      <c r="G2865" s="48"/>
      <c r="H2865" s="137"/>
      <c r="I2865" s="138"/>
      <c r="K2865" s="48"/>
      <c r="M2865" s="48"/>
    </row>
    <row r="2866" spans="7:13" s="23" customFormat="1" ht="15" x14ac:dyDescent="0.2">
      <c r="G2866" s="48"/>
      <c r="H2866" s="137"/>
      <c r="I2866" s="138"/>
      <c r="K2866" s="48"/>
      <c r="M2866" s="48"/>
    </row>
    <row r="2867" spans="7:13" s="23" customFormat="1" ht="15" x14ac:dyDescent="0.2">
      <c r="G2867" s="48"/>
      <c r="H2867" s="137"/>
      <c r="I2867" s="138"/>
      <c r="K2867" s="48"/>
      <c r="M2867" s="48"/>
    </row>
    <row r="2868" spans="7:13" s="23" customFormat="1" ht="15" x14ac:dyDescent="0.2">
      <c r="G2868" s="48"/>
      <c r="H2868" s="137"/>
      <c r="I2868" s="138"/>
      <c r="K2868" s="48"/>
      <c r="M2868" s="48"/>
    </row>
    <row r="2869" spans="7:13" s="23" customFormat="1" ht="15" x14ac:dyDescent="0.2">
      <c r="G2869" s="48"/>
      <c r="H2869" s="137"/>
      <c r="I2869" s="138"/>
      <c r="K2869" s="48"/>
      <c r="M2869" s="48"/>
    </row>
    <row r="2870" spans="7:13" s="23" customFormat="1" ht="15" x14ac:dyDescent="0.2">
      <c r="G2870" s="48"/>
      <c r="H2870" s="137"/>
      <c r="I2870" s="138"/>
      <c r="K2870" s="48"/>
      <c r="M2870" s="48"/>
    </row>
    <row r="2871" spans="7:13" s="23" customFormat="1" ht="15" x14ac:dyDescent="0.2">
      <c r="G2871" s="48"/>
      <c r="H2871" s="137"/>
      <c r="I2871" s="138"/>
      <c r="K2871" s="48"/>
      <c r="M2871" s="48"/>
    </row>
    <row r="2872" spans="7:13" s="23" customFormat="1" ht="15" x14ac:dyDescent="0.2">
      <c r="G2872" s="48"/>
      <c r="H2872" s="137"/>
      <c r="I2872" s="138"/>
      <c r="K2872" s="48"/>
      <c r="M2872" s="48"/>
    </row>
    <row r="2873" spans="7:13" s="23" customFormat="1" ht="15" x14ac:dyDescent="0.2">
      <c r="G2873" s="48"/>
      <c r="H2873" s="137"/>
      <c r="I2873" s="138"/>
      <c r="K2873" s="48"/>
      <c r="M2873" s="48"/>
    </row>
    <row r="2874" spans="7:13" s="23" customFormat="1" ht="15" x14ac:dyDescent="0.2">
      <c r="G2874" s="48"/>
      <c r="H2874" s="137"/>
      <c r="I2874" s="138"/>
      <c r="K2874" s="48"/>
      <c r="M2874" s="48"/>
    </row>
    <row r="2875" spans="7:13" s="23" customFormat="1" ht="15" x14ac:dyDescent="0.2">
      <c r="G2875" s="48"/>
      <c r="H2875" s="137"/>
      <c r="I2875" s="138"/>
      <c r="K2875" s="48"/>
      <c r="M2875" s="48"/>
    </row>
    <row r="2876" spans="7:13" s="23" customFormat="1" ht="15" x14ac:dyDescent="0.2">
      <c r="G2876" s="48"/>
      <c r="H2876" s="137"/>
      <c r="I2876" s="138"/>
      <c r="K2876" s="48"/>
      <c r="M2876" s="48"/>
    </row>
    <row r="2877" spans="7:13" s="23" customFormat="1" ht="15" x14ac:dyDescent="0.2">
      <c r="G2877" s="48"/>
      <c r="H2877" s="137"/>
      <c r="I2877" s="138"/>
      <c r="K2877" s="48"/>
      <c r="M2877" s="48"/>
    </row>
    <row r="2878" spans="7:13" s="23" customFormat="1" ht="15" x14ac:dyDescent="0.2">
      <c r="G2878" s="48"/>
      <c r="H2878" s="137"/>
      <c r="I2878" s="138"/>
      <c r="K2878" s="48"/>
      <c r="M2878" s="48"/>
    </row>
    <row r="2879" spans="7:13" s="23" customFormat="1" ht="15" x14ac:dyDescent="0.2">
      <c r="G2879" s="48"/>
      <c r="H2879" s="137"/>
      <c r="I2879" s="138"/>
      <c r="K2879" s="48"/>
      <c r="M2879" s="48"/>
    </row>
    <row r="2880" spans="7:13" s="23" customFormat="1" ht="15" x14ac:dyDescent="0.2">
      <c r="G2880" s="48"/>
      <c r="H2880" s="137"/>
      <c r="I2880" s="138"/>
      <c r="K2880" s="48"/>
      <c r="M2880" s="48"/>
    </row>
    <row r="2881" spans="7:13" s="23" customFormat="1" ht="15" x14ac:dyDescent="0.2">
      <c r="G2881" s="48"/>
      <c r="H2881" s="137"/>
      <c r="I2881" s="138"/>
      <c r="K2881" s="48"/>
      <c r="M2881" s="48"/>
    </row>
    <row r="2882" spans="7:13" s="23" customFormat="1" ht="15" x14ac:dyDescent="0.2">
      <c r="G2882" s="48"/>
      <c r="H2882" s="137"/>
      <c r="I2882" s="138"/>
      <c r="K2882" s="48"/>
      <c r="M2882" s="48"/>
    </row>
    <row r="2883" spans="7:13" s="23" customFormat="1" ht="15" x14ac:dyDescent="0.2">
      <c r="G2883" s="48"/>
      <c r="H2883" s="137"/>
      <c r="I2883" s="138"/>
      <c r="K2883" s="48"/>
      <c r="M2883" s="48"/>
    </row>
    <row r="2884" spans="7:13" s="23" customFormat="1" ht="15" x14ac:dyDescent="0.2">
      <c r="G2884" s="48"/>
      <c r="H2884" s="137"/>
      <c r="I2884" s="138"/>
      <c r="K2884" s="48"/>
      <c r="M2884" s="48"/>
    </row>
    <row r="2885" spans="7:13" s="23" customFormat="1" ht="15" x14ac:dyDescent="0.2">
      <c r="G2885" s="48"/>
      <c r="H2885" s="137"/>
      <c r="I2885" s="138"/>
      <c r="K2885" s="48"/>
      <c r="M2885" s="48"/>
    </row>
    <row r="2886" spans="7:13" s="23" customFormat="1" ht="15" x14ac:dyDescent="0.2">
      <c r="G2886" s="48"/>
      <c r="H2886" s="137"/>
      <c r="I2886" s="138"/>
      <c r="K2886" s="48"/>
      <c r="M2886" s="48"/>
    </row>
    <row r="2887" spans="7:13" s="23" customFormat="1" ht="15" x14ac:dyDescent="0.2">
      <c r="G2887" s="48"/>
      <c r="H2887" s="137"/>
      <c r="I2887" s="138"/>
      <c r="K2887" s="48"/>
      <c r="M2887" s="48"/>
    </row>
    <row r="2888" spans="7:13" s="23" customFormat="1" ht="15" x14ac:dyDescent="0.2">
      <c r="G2888" s="48"/>
      <c r="H2888" s="137"/>
      <c r="I2888" s="138"/>
      <c r="K2888" s="48"/>
      <c r="M2888" s="48"/>
    </row>
    <row r="2889" spans="7:13" s="23" customFormat="1" ht="15" x14ac:dyDescent="0.2">
      <c r="G2889" s="48"/>
      <c r="H2889" s="137"/>
      <c r="I2889" s="138"/>
      <c r="K2889" s="48"/>
      <c r="M2889" s="48"/>
    </row>
    <row r="2890" spans="7:13" s="23" customFormat="1" ht="15" x14ac:dyDescent="0.2">
      <c r="G2890" s="48"/>
      <c r="H2890" s="137"/>
      <c r="I2890" s="138"/>
      <c r="K2890" s="48"/>
      <c r="M2890" s="48"/>
    </row>
    <row r="2891" spans="7:13" s="23" customFormat="1" ht="15" x14ac:dyDescent="0.2">
      <c r="G2891" s="48"/>
      <c r="H2891" s="137"/>
      <c r="I2891" s="138"/>
      <c r="K2891" s="48"/>
      <c r="M2891" s="48"/>
    </row>
    <row r="2892" spans="7:13" s="23" customFormat="1" ht="15" x14ac:dyDescent="0.2">
      <c r="G2892" s="48"/>
      <c r="H2892" s="137"/>
      <c r="I2892" s="138"/>
      <c r="K2892" s="48"/>
      <c r="M2892" s="48"/>
    </row>
    <row r="2893" spans="7:13" s="23" customFormat="1" ht="15" x14ac:dyDescent="0.2">
      <c r="G2893" s="48"/>
      <c r="H2893" s="137"/>
      <c r="I2893" s="138"/>
      <c r="K2893" s="48"/>
      <c r="M2893" s="48"/>
    </row>
    <row r="2894" spans="7:13" s="23" customFormat="1" ht="15" x14ac:dyDescent="0.2">
      <c r="G2894" s="48"/>
      <c r="H2894" s="137"/>
      <c r="I2894" s="138"/>
      <c r="K2894" s="48"/>
      <c r="M2894" s="48"/>
    </row>
    <row r="2895" spans="7:13" s="23" customFormat="1" ht="15" x14ac:dyDescent="0.2">
      <c r="G2895" s="48"/>
      <c r="H2895" s="137"/>
      <c r="I2895" s="138"/>
      <c r="K2895" s="48"/>
      <c r="M2895" s="48"/>
    </row>
    <row r="2896" spans="7:13" s="23" customFormat="1" ht="15" x14ac:dyDescent="0.2">
      <c r="G2896" s="48"/>
      <c r="H2896" s="137"/>
      <c r="I2896" s="138"/>
      <c r="K2896" s="48"/>
      <c r="M2896" s="48"/>
    </row>
    <row r="2897" spans="7:13" s="23" customFormat="1" ht="15" x14ac:dyDescent="0.2">
      <c r="G2897" s="48"/>
      <c r="H2897" s="137"/>
      <c r="I2897" s="138"/>
      <c r="K2897" s="48"/>
      <c r="M2897" s="48"/>
    </row>
    <row r="2898" spans="7:13" s="23" customFormat="1" ht="15" x14ac:dyDescent="0.2">
      <c r="G2898" s="48"/>
      <c r="H2898" s="137"/>
      <c r="I2898" s="138"/>
      <c r="K2898" s="48"/>
      <c r="M2898" s="48"/>
    </row>
    <row r="2899" spans="7:13" s="23" customFormat="1" ht="15" x14ac:dyDescent="0.2">
      <c r="G2899" s="48"/>
      <c r="H2899" s="137"/>
      <c r="I2899" s="138"/>
      <c r="K2899" s="48"/>
      <c r="M2899" s="48"/>
    </row>
    <row r="2900" spans="7:13" s="23" customFormat="1" ht="15" x14ac:dyDescent="0.2">
      <c r="G2900" s="48"/>
      <c r="H2900" s="137"/>
      <c r="I2900" s="138"/>
      <c r="K2900" s="48"/>
      <c r="M2900" s="48"/>
    </row>
    <row r="2901" spans="7:13" s="23" customFormat="1" ht="15" x14ac:dyDescent="0.2">
      <c r="G2901" s="48"/>
      <c r="H2901" s="137"/>
      <c r="I2901" s="138"/>
      <c r="K2901" s="48"/>
      <c r="M2901" s="48"/>
    </row>
    <row r="2902" spans="7:13" s="23" customFormat="1" ht="15" x14ac:dyDescent="0.2">
      <c r="G2902" s="48"/>
      <c r="H2902" s="137"/>
      <c r="I2902" s="138"/>
      <c r="K2902" s="48"/>
      <c r="M2902" s="48"/>
    </row>
    <row r="2903" spans="7:13" s="23" customFormat="1" ht="15" x14ac:dyDescent="0.2">
      <c r="G2903" s="48"/>
      <c r="H2903" s="137"/>
      <c r="I2903" s="138"/>
      <c r="K2903" s="48"/>
      <c r="M2903" s="48"/>
    </row>
    <row r="2904" spans="7:13" s="23" customFormat="1" ht="15" x14ac:dyDescent="0.2">
      <c r="G2904" s="48"/>
      <c r="H2904" s="137"/>
      <c r="I2904" s="138"/>
      <c r="K2904" s="48"/>
      <c r="M2904" s="48"/>
    </row>
    <row r="2905" spans="7:13" s="23" customFormat="1" ht="15" x14ac:dyDescent="0.2">
      <c r="G2905" s="48"/>
      <c r="H2905" s="137"/>
      <c r="I2905" s="138"/>
      <c r="K2905" s="48"/>
      <c r="M2905" s="48"/>
    </row>
    <row r="2906" spans="7:13" s="23" customFormat="1" ht="15" x14ac:dyDescent="0.2">
      <c r="G2906" s="48"/>
      <c r="H2906" s="137"/>
      <c r="I2906" s="138"/>
      <c r="K2906" s="48"/>
      <c r="M2906" s="48"/>
    </row>
    <row r="2907" spans="7:13" s="23" customFormat="1" ht="15" x14ac:dyDescent="0.2">
      <c r="G2907" s="48"/>
      <c r="H2907" s="137"/>
      <c r="I2907" s="138"/>
      <c r="K2907" s="48"/>
      <c r="M2907" s="48"/>
    </row>
    <row r="2908" spans="7:13" s="23" customFormat="1" ht="15" x14ac:dyDescent="0.2">
      <c r="G2908" s="48"/>
      <c r="H2908" s="137"/>
      <c r="I2908" s="138"/>
      <c r="K2908" s="48"/>
      <c r="M2908" s="48"/>
    </row>
    <row r="2909" spans="7:13" s="23" customFormat="1" ht="15" x14ac:dyDescent="0.2">
      <c r="G2909" s="48"/>
      <c r="H2909" s="137"/>
      <c r="I2909" s="138"/>
      <c r="K2909" s="48"/>
      <c r="M2909" s="48"/>
    </row>
    <row r="2910" spans="7:13" s="23" customFormat="1" ht="15" x14ac:dyDescent="0.2">
      <c r="G2910" s="48"/>
      <c r="H2910" s="137"/>
      <c r="I2910" s="138"/>
      <c r="K2910" s="48"/>
      <c r="M2910" s="48"/>
    </row>
    <row r="2911" spans="7:13" s="23" customFormat="1" ht="15" x14ac:dyDescent="0.2">
      <c r="G2911" s="48"/>
      <c r="H2911" s="137"/>
      <c r="I2911" s="138"/>
      <c r="K2911" s="48"/>
      <c r="M2911" s="48"/>
    </row>
    <row r="2912" spans="7:13" s="23" customFormat="1" ht="15" x14ac:dyDescent="0.2">
      <c r="G2912" s="48"/>
      <c r="H2912" s="137"/>
      <c r="I2912" s="138"/>
      <c r="K2912" s="48"/>
      <c r="M2912" s="48"/>
    </row>
    <row r="2913" spans="7:13" s="23" customFormat="1" ht="15" x14ac:dyDescent="0.2">
      <c r="G2913" s="48"/>
      <c r="H2913" s="137"/>
      <c r="I2913" s="138"/>
      <c r="K2913" s="48"/>
      <c r="M2913" s="48"/>
    </row>
    <row r="2914" spans="7:13" s="23" customFormat="1" ht="15" x14ac:dyDescent="0.2">
      <c r="G2914" s="48"/>
      <c r="H2914" s="137"/>
      <c r="I2914" s="138"/>
      <c r="K2914" s="48"/>
      <c r="M2914" s="48"/>
    </row>
    <row r="2915" spans="7:13" s="23" customFormat="1" ht="15" x14ac:dyDescent="0.2">
      <c r="G2915" s="48"/>
      <c r="H2915" s="137"/>
      <c r="I2915" s="138"/>
      <c r="K2915" s="48"/>
      <c r="M2915" s="48"/>
    </row>
    <row r="2916" spans="7:13" s="23" customFormat="1" ht="15" x14ac:dyDescent="0.2">
      <c r="G2916" s="48"/>
      <c r="H2916" s="137"/>
      <c r="I2916" s="138"/>
      <c r="K2916" s="48"/>
      <c r="M2916" s="48"/>
    </row>
    <row r="2917" spans="7:13" s="23" customFormat="1" ht="15" x14ac:dyDescent="0.2">
      <c r="G2917" s="48"/>
      <c r="H2917" s="137"/>
      <c r="I2917" s="138"/>
      <c r="K2917" s="48"/>
      <c r="M2917" s="48"/>
    </row>
    <row r="2918" spans="7:13" s="23" customFormat="1" ht="15" x14ac:dyDescent="0.2">
      <c r="G2918" s="48"/>
      <c r="H2918" s="137"/>
      <c r="I2918" s="138"/>
      <c r="K2918" s="48"/>
      <c r="M2918" s="48"/>
    </row>
    <row r="2919" spans="7:13" s="23" customFormat="1" ht="15" x14ac:dyDescent="0.2">
      <c r="G2919" s="48"/>
      <c r="H2919" s="137"/>
      <c r="I2919" s="138"/>
      <c r="K2919" s="48"/>
      <c r="M2919" s="48"/>
    </row>
    <row r="2920" spans="7:13" s="23" customFormat="1" ht="15" x14ac:dyDescent="0.2">
      <c r="G2920" s="48"/>
      <c r="H2920" s="137"/>
      <c r="I2920" s="138"/>
      <c r="K2920" s="48"/>
      <c r="M2920" s="48"/>
    </row>
    <row r="2921" spans="7:13" s="23" customFormat="1" ht="15" x14ac:dyDescent="0.2">
      <c r="G2921" s="48"/>
      <c r="H2921" s="137"/>
      <c r="I2921" s="138"/>
      <c r="K2921" s="48"/>
      <c r="M2921" s="48"/>
    </row>
    <row r="2922" spans="7:13" s="23" customFormat="1" ht="15" x14ac:dyDescent="0.2">
      <c r="G2922" s="48"/>
      <c r="H2922" s="137"/>
      <c r="I2922" s="138"/>
      <c r="K2922" s="48"/>
      <c r="M2922" s="48"/>
    </row>
    <row r="2923" spans="7:13" s="23" customFormat="1" ht="15" x14ac:dyDescent="0.2">
      <c r="G2923" s="48"/>
      <c r="H2923" s="137"/>
      <c r="I2923" s="138"/>
      <c r="K2923" s="48"/>
      <c r="M2923" s="48"/>
    </row>
    <row r="2924" spans="7:13" s="23" customFormat="1" ht="15" x14ac:dyDescent="0.2">
      <c r="G2924" s="48"/>
      <c r="H2924" s="137"/>
      <c r="I2924" s="138"/>
      <c r="K2924" s="48"/>
      <c r="M2924" s="48"/>
    </row>
    <row r="2925" spans="7:13" s="23" customFormat="1" ht="15" x14ac:dyDescent="0.2">
      <c r="G2925" s="48"/>
      <c r="H2925" s="137"/>
      <c r="I2925" s="138"/>
      <c r="K2925" s="48"/>
      <c r="M2925" s="48"/>
    </row>
    <row r="2926" spans="7:13" s="23" customFormat="1" ht="15" x14ac:dyDescent="0.2">
      <c r="G2926" s="48"/>
      <c r="H2926" s="137"/>
      <c r="I2926" s="138"/>
      <c r="K2926" s="48"/>
      <c r="M2926" s="48"/>
    </row>
    <row r="2927" spans="7:13" s="23" customFormat="1" ht="15" x14ac:dyDescent="0.2">
      <c r="G2927" s="48"/>
      <c r="H2927" s="137"/>
      <c r="I2927" s="138"/>
      <c r="K2927" s="48"/>
      <c r="M2927" s="48"/>
    </row>
    <row r="2928" spans="7:13" s="23" customFormat="1" ht="15" x14ac:dyDescent="0.2">
      <c r="G2928" s="48"/>
      <c r="H2928" s="137"/>
      <c r="I2928" s="138"/>
      <c r="K2928" s="48"/>
      <c r="M2928" s="48"/>
    </row>
    <row r="2929" spans="7:13" s="23" customFormat="1" ht="15" x14ac:dyDescent="0.2">
      <c r="G2929" s="48"/>
      <c r="H2929" s="137"/>
      <c r="I2929" s="138"/>
      <c r="K2929" s="48"/>
      <c r="M2929" s="48"/>
    </row>
    <row r="2930" spans="7:13" s="23" customFormat="1" ht="15" x14ac:dyDescent="0.2">
      <c r="G2930" s="48"/>
      <c r="H2930" s="137"/>
      <c r="I2930" s="138"/>
      <c r="K2930" s="48"/>
      <c r="M2930" s="48"/>
    </row>
    <row r="2931" spans="7:13" s="23" customFormat="1" ht="15" x14ac:dyDescent="0.2">
      <c r="G2931" s="48"/>
      <c r="H2931" s="137"/>
      <c r="I2931" s="138"/>
      <c r="K2931" s="48"/>
      <c r="M2931" s="48"/>
    </row>
    <row r="2932" spans="7:13" s="23" customFormat="1" ht="15" x14ac:dyDescent="0.2">
      <c r="G2932" s="48"/>
      <c r="H2932" s="137"/>
      <c r="I2932" s="138"/>
      <c r="K2932" s="48"/>
      <c r="M2932" s="48"/>
    </row>
    <row r="2933" spans="7:13" s="23" customFormat="1" ht="15" x14ac:dyDescent="0.2">
      <c r="G2933" s="48"/>
      <c r="H2933" s="137"/>
      <c r="I2933" s="138"/>
      <c r="K2933" s="48"/>
      <c r="M2933" s="48"/>
    </row>
    <row r="2934" spans="7:13" s="23" customFormat="1" ht="15" x14ac:dyDescent="0.2">
      <c r="G2934" s="48"/>
      <c r="H2934" s="137"/>
      <c r="I2934" s="138"/>
      <c r="K2934" s="48"/>
      <c r="M2934" s="48"/>
    </row>
    <row r="2935" spans="7:13" s="23" customFormat="1" ht="15" x14ac:dyDescent="0.2">
      <c r="G2935" s="48"/>
      <c r="H2935" s="137"/>
      <c r="I2935" s="138"/>
      <c r="K2935" s="48"/>
      <c r="M2935" s="48"/>
    </row>
    <row r="2936" spans="7:13" s="23" customFormat="1" ht="15" x14ac:dyDescent="0.2">
      <c r="G2936" s="48"/>
      <c r="H2936" s="137"/>
      <c r="I2936" s="138"/>
      <c r="K2936" s="48"/>
      <c r="M2936" s="48"/>
    </row>
    <row r="2937" spans="7:13" s="23" customFormat="1" ht="15" x14ac:dyDescent="0.2">
      <c r="G2937" s="48"/>
      <c r="H2937" s="137"/>
      <c r="I2937" s="138"/>
      <c r="K2937" s="48"/>
      <c r="M2937" s="48"/>
    </row>
    <row r="2938" spans="7:13" s="23" customFormat="1" ht="15" x14ac:dyDescent="0.2">
      <c r="G2938" s="48"/>
      <c r="H2938" s="137"/>
      <c r="I2938" s="138"/>
      <c r="K2938" s="48"/>
      <c r="M2938" s="48"/>
    </row>
    <row r="2939" spans="7:13" s="23" customFormat="1" ht="15" x14ac:dyDescent="0.2">
      <c r="G2939" s="48"/>
      <c r="H2939" s="137"/>
      <c r="I2939" s="138"/>
      <c r="K2939" s="48"/>
      <c r="M2939" s="48"/>
    </row>
    <row r="2940" spans="7:13" s="23" customFormat="1" ht="15" x14ac:dyDescent="0.2">
      <c r="G2940" s="48"/>
      <c r="H2940" s="137"/>
      <c r="I2940" s="138"/>
      <c r="K2940" s="48"/>
      <c r="M2940" s="48"/>
    </row>
    <row r="2941" spans="7:13" s="23" customFormat="1" ht="15" x14ac:dyDescent="0.2">
      <c r="G2941" s="48"/>
      <c r="H2941" s="137"/>
      <c r="I2941" s="138"/>
      <c r="K2941" s="48"/>
      <c r="M2941" s="48"/>
    </row>
    <row r="2942" spans="7:13" s="23" customFormat="1" ht="15" x14ac:dyDescent="0.2">
      <c r="G2942" s="48"/>
      <c r="H2942" s="137"/>
      <c r="I2942" s="138"/>
      <c r="K2942" s="48"/>
      <c r="M2942" s="48"/>
    </row>
    <row r="2943" spans="7:13" s="23" customFormat="1" ht="15" x14ac:dyDescent="0.2">
      <c r="G2943" s="48"/>
      <c r="H2943" s="137"/>
      <c r="I2943" s="138"/>
      <c r="K2943" s="48"/>
      <c r="M2943" s="48"/>
    </row>
    <row r="2944" spans="7:13" s="23" customFormat="1" ht="15" x14ac:dyDescent="0.2">
      <c r="G2944" s="48"/>
      <c r="H2944" s="137"/>
      <c r="I2944" s="138"/>
      <c r="K2944" s="48"/>
      <c r="M2944" s="48"/>
    </row>
    <row r="2945" spans="7:13" s="23" customFormat="1" ht="15" x14ac:dyDescent="0.2">
      <c r="G2945" s="48"/>
      <c r="H2945" s="137"/>
      <c r="I2945" s="138"/>
      <c r="K2945" s="48"/>
      <c r="M2945" s="48"/>
    </row>
    <row r="2946" spans="7:13" s="23" customFormat="1" ht="15" x14ac:dyDescent="0.2">
      <c r="G2946" s="48"/>
      <c r="H2946" s="137"/>
      <c r="I2946" s="138"/>
      <c r="K2946" s="48"/>
      <c r="M2946" s="48"/>
    </row>
    <row r="2947" spans="7:13" s="23" customFormat="1" ht="15" x14ac:dyDescent="0.2">
      <c r="G2947" s="48"/>
      <c r="H2947" s="137"/>
      <c r="I2947" s="138"/>
      <c r="K2947" s="48"/>
      <c r="M2947" s="48"/>
    </row>
    <row r="2948" spans="7:13" s="23" customFormat="1" ht="15" x14ac:dyDescent="0.2">
      <c r="G2948" s="48"/>
      <c r="H2948" s="137"/>
      <c r="I2948" s="138"/>
      <c r="K2948" s="48"/>
      <c r="M2948" s="48"/>
    </row>
    <row r="2949" spans="7:13" s="23" customFormat="1" ht="15" x14ac:dyDescent="0.2">
      <c r="G2949" s="48"/>
      <c r="H2949" s="137"/>
      <c r="I2949" s="138"/>
      <c r="K2949" s="48"/>
      <c r="M2949" s="48"/>
    </row>
    <row r="2950" spans="7:13" s="23" customFormat="1" ht="15" x14ac:dyDescent="0.2">
      <c r="G2950" s="48"/>
      <c r="H2950" s="137"/>
      <c r="I2950" s="138"/>
      <c r="K2950" s="48"/>
      <c r="M2950" s="48"/>
    </row>
    <row r="2951" spans="7:13" s="23" customFormat="1" ht="15" x14ac:dyDescent="0.2">
      <c r="G2951" s="48"/>
      <c r="H2951" s="137"/>
      <c r="I2951" s="138"/>
      <c r="K2951" s="48"/>
      <c r="M2951" s="48"/>
    </row>
    <row r="2952" spans="7:13" s="23" customFormat="1" ht="15" x14ac:dyDescent="0.2">
      <c r="G2952" s="48"/>
      <c r="H2952" s="137"/>
      <c r="I2952" s="138"/>
      <c r="K2952" s="48"/>
      <c r="M2952" s="48"/>
    </row>
    <row r="2953" spans="7:13" s="23" customFormat="1" ht="15" x14ac:dyDescent="0.2">
      <c r="G2953" s="48"/>
      <c r="H2953" s="137"/>
      <c r="I2953" s="138"/>
      <c r="K2953" s="48"/>
      <c r="M2953" s="48"/>
    </row>
    <row r="2954" spans="7:13" s="23" customFormat="1" ht="15" x14ac:dyDescent="0.2">
      <c r="G2954" s="48"/>
      <c r="H2954" s="137"/>
      <c r="I2954" s="138"/>
      <c r="K2954" s="48"/>
      <c r="M2954" s="48"/>
    </row>
    <row r="2955" spans="7:13" s="23" customFormat="1" ht="15" x14ac:dyDescent="0.2">
      <c r="G2955" s="48"/>
      <c r="H2955" s="137"/>
      <c r="I2955" s="138"/>
      <c r="K2955" s="48"/>
      <c r="M2955" s="48"/>
    </row>
    <row r="2956" spans="7:13" s="23" customFormat="1" ht="15" x14ac:dyDescent="0.2">
      <c r="G2956" s="48"/>
      <c r="H2956" s="137"/>
      <c r="I2956" s="138"/>
      <c r="K2956" s="48"/>
      <c r="M2956" s="48"/>
    </row>
    <row r="2957" spans="7:13" s="23" customFormat="1" ht="15" x14ac:dyDescent="0.2">
      <c r="G2957" s="48"/>
      <c r="H2957" s="137"/>
      <c r="I2957" s="138"/>
      <c r="K2957" s="48"/>
      <c r="M2957" s="48"/>
    </row>
    <row r="2958" spans="7:13" s="23" customFormat="1" ht="15" x14ac:dyDescent="0.2">
      <c r="G2958" s="48"/>
      <c r="H2958" s="137"/>
      <c r="I2958" s="138"/>
      <c r="K2958" s="48"/>
      <c r="M2958" s="48"/>
    </row>
    <row r="2959" spans="7:13" s="23" customFormat="1" ht="15" x14ac:dyDescent="0.2">
      <c r="G2959" s="48"/>
      <c r="H2959" s="137"/>
      <c r="I2959" s="138"/>
      <c r="K2959" s="48"/>
      <c r="M2959" s="48"/>
    </row>
    <row r="2960" spans="7:13" s="23" customFormat="1" ht="15" x14ac:dyDescent="0.2">
      <c r="G2960" s="48"/>
      <c r="H2960" s="137"/>
      <c r="I2960" s="138"/>
      <c r="K2960" s="48"/>
      <c r="M2960" s="48"/>
    </row>
    <row r="2961" spans="7:13" s="23" customFormat="1" ht="15" x14ac:dyDescent="0.2">
      <c r="G2961" s="48"/>
      <c r="H2961" s="137"/>
      <c r="I2961" s="138"/>
      <c r="K2961" s="48"/>
      <c r="M2961" s="48"/>
    </row>
    <row r="2962" spans="7:13" s="23" customFormat="1" ht="15" x14ac:dyDescent="0.2">
      <c r="G2962" s="48"/>
      <c r="H2962" s="137"/>
      <c r="I2962" s="138"/>
      <c r="K2962" s="48"/>
      <c r="M2962" s="48"/>
    </row>
    <row r="2963" spans="7:13" s="23" customFormat="1" ht="15" x14ac:dyDescent="0.2">
      <c r="G2963" s="48"/>
      <c r="H2963" s="137"/>
      <c r="I2963" s="138"/>
      <c r="K2963" s="48"/>
      <c r="M2963" s="48"/>
    </row>
    <row r="2964" spans="7:13" s="23" customFormat="1" ht="15" x14ac:dyDescent="0.2">
      <c r="G2964" s="48"/>
      <c r="H2964" s="137"/>
      <c r="I2964" s="138"/>
      <c r="K2964" s="48"/>
      <c r="M2964" s="48"/>
    </row>
    <row r="2965" spans="7:13" s="23" customFormat="1" ht="15" x14ac:dyDescent="0.2">
      <c r="G2965" s="48"/>
      <c r="H2965" s="137"/>
      <c r="I2965" s="138"/>
      <c r="K2965" s="48"/>
      <c r="M2965" s="48"/>
    </row>
    <row r="2966" spans="7:13" s="23" customFormat="1" ht="15" x14ac:dyDescent="0.2">
      <c r="G2966" s="48"/>
      <c r="H2966" s="137"/>
      <c r="I2966" s="138"/>
      <c r="K2966" s="48"/>
      <c r="M2966" s="48"/>
    </row>
    <row r="2967" spans="7:13" s="23" customFormat="1" ht="15" x14ac:dyDescent="0.2">
      <c r="G2967" s="48"/>
      <c r="H2967" s="137"/>
      <c r="I2967" s="138"/>
      <c r="K2967" s="48"/>
      <c r="M2967" s="48"/>
    </row>
    <row r="2968" spans="7:13" s="23" customFormat="1" ht="15" x14ac:dyDescent="0.2">
      <c r="G2968" s="48"/>
      <c r="H2968" s="137"/>
      <c r="I2968" s="138"/>
      <c r="K2968" s="48"/>
      <c r="M2968" s="48"/>
    </row>
    <row r="2969" spans="7:13" s="23" customFormat="1" ht="15" x14ac:dyDescent="0.2">
      <c r="G2969" s="48"/>
      <c r="H2969" s="137"/>
      <c r="I2969" s="138"/>
      <c r="K2969" s="48"/>
      <c r="M2969" s="48"/>
    </row>
    <row r="2970" spans="7:13" s="23" customFormat="1" ht="15" x14ac:dyDescent="0.2">
      <c r="G2970" s="48"/>
      <c r="H2970" s="137"/>
      <c r="I2970" s="138"/>
      <c r="K2970" s="48"/>
      <c r="M2970" s="48"/>
    </row>
    <row r="2971" spans="7:13" s="23" customFormat="1" ht="15" x14ac:dyDescent="0.2">
      <c r="G2971" s="48"/>
      <c r="H2971" s="137"/>
      <c r="I2971" s="138"/>
      <c r="K2971" s="48"/>
      <c r="M2971" s="48"/>
    </row>
    <row r="2972" spans="7:13" s="23" customFormat="1" ht="15" x14ac:dyDescent="0.2">
      <c r="G2972" s="48"/>
      <c r="H2972" s="137"/>
      <c r="I2972" s="138"/>
      <c r="K2972" s="48"/>
      <c r="M2972" s="48"/>
    </row>
    <row r="2973" spans="7:13" s="23" customFormat="1" ht="15" x14ac:dyDescent="0.2">
      <c r="G2973" s="48"/>
      <c r="H2973" s="137"/>
      <c r="I2973" s="138"/>
      <c r="K2973" s="48"/>
      <c r="M2973" s="48"/>
    </row>
    <row r="2974" spans="7:13" s="23" customFormat="1" ht="15" x14ac:dyDescent="0.2">
      <c r="G2974" s="48"/>
      <c r="H2974" s="137"/>
      <c r="I2974" s="138"/>
      <c r="K2974" s="48"/>
      <c r="M2974" s="48"/>
    </row>
    <row r="2975" spans="7:13" s="23" customFormat="1" ht="15" x14ac:dyDescent="0.2">
      <c r="G2975" s="48"/>
      <c r="H2975" s="137"/>
      <c r="I2975" s="138"/>
      <c r="K2975" s="48"/>
      <c r="M2975" s="48"/>
    </row>
    <row r="2976" spans="7:13" s="23" customFormat="1" ht="15" x14ac:dyDescent="0.2">
      <c r="G2976" s="48"/>
      <c r="H2976" s="137"/>
      <c r="I2976" s="138"/>
      <c r="K2976" s="48"/>
      <c r="M2976" s="48"/>
    </row>
    <row r="2977" spans="7:13" s="23" customFormat="1" ht="15" x14ac:dyDescent="0.2">
      <c r="G2977" s="48"/>
      <c r="H2977" s="137"/>
      <c r="I2977" s="138"/>
      <c r="K2977" s="48"/>
      <c r="M2977" s="48"/>
    </row>
    <row r="2978" spans="7:13" s="23" customFormat="1" ht="15" x14ac:dyDescent="0.2">
      <c r="G2978" s="48"/>
      <c r="H2978" s="137"/>
      <c r="I2978" s="138"/>
      <c r="K2978" s="48"/>
      <c r="M2978" s="48"/>
    </row>
    <row r="2979" spans="7:13" s="23" customFormat="1" ht="15" x14ac:dyDescent="0.2">
      <c r="G2979" s="48"/>
      <c r="H2979" s="137"/>
      <c r="I2979" s="138"/>
      <c r="K2979" s="48"/>
      <c r="M2979" s="48"/>
    </row>
    <row r="2980" spans="7:13" s="23" customFormat="1" ht="15" x14ac:dyDescent="0.2">
      <c r="G2980" s="48"/>
      <c r="H2980" s="137"/>
      <c r="I2980" s="138"/>
      <c r="K2980" s="48"/>
      <c r="M2980" s="48"/>
    </row>
    <row r="2981" spans="7:13" s="23" customFormat="1" ht="15" x14ac:dyDescent="0.2">
      <c r="G2981" s="48"/>
      <c r="H2981" s="137"/>
      <c r="I2981" s="138"/>
      <c r="K2981" s="48"/>
      <c r="M2981" s="48"/>
    </row>
    <row r="2982" spans="7:13" s="23" customFormat="1" ht="15" x14ac:dyDescent="0.2">
      <c r="G2982" s="48"/>
      <c r="H2982" s="137"/>
      <c r="I2982" s="138"/>
      <c r="K2982" s="48"/>
      <c r="M2982" s="48"/>
    </row>
    <row r="2983" spans="7:13" s="23" customFormat="1" ht="15" x14ac:dyDescent="0.2">
      <c r="G2983" s="48"/>
      <c r="H2983" s="137"/>
      <c r="I2983" s="138"/>
      <c r="K2983" s="48"/>
      <c r="M2983" s="48"/>
    </row>
    <row r="2984" spans="7:13" s="23" customFormat="1" ht="15" x14ac:dyDescent="0.2">
      <c r="G2984" s="48"/>
      <c r="H2984" s="137"/>
      <c r="I2984" s="138"/>
      <c r="K2984" s="48"/>
      <c r="M2984" s="48"/>
    </row>
    <row r="2985" spans="7:13" s="23" customFormat="1" ht="15" x14ac:dyDescent="0.2">
      <c r="G2985" s="48"/>
      <c r="H2985" s="137"/>
      <c r="I2985" s="138"/>
      <c r="K2985" s="48"/>
      <c r="M2985" s="48"/>
    </row>
    <row r="2986" spans="7:13" s="23" customFormat="1" ht="15" x14ac:dyDescent="0.2">
      <c r="G2986" s="48"/>
      <c r="H2986" s="137"/>
      <c r="I2986" s="138"/>
      <c r="K2986" s="48"/>
      <c r="M2986" s="48"/>
    </row>
    <row r="2987" spans="7:13" s="23" customFormat="1" ht="15" x14ac:dyDescent="0.2">
      <c r="G2987" s="48"/>
      <c r="H2987" s="137"/>
      <c r="I2987" s="138"/>
      <c r="K2987" s="48"/>
      <c r="M2987" s="48"/>
    </row>
    <row r="2988" spans="7:13" s="23" customFormat="1" ht="15" x14ac:dyDescent="0.2">
      <c r="G2988" s="48"/>
      <c r="H2988" s="137"/>
      <c r="I2988" s="138"/>
      <c r="K2988" s="48"/>
      <c r="M2988" s="48"/>
    </row>
    <row r="2989" spans="7:13" s="23" customFormat="1" ht="15" x14ac:dyDescent="0.2">
      <c r="G2989" s="48"/>
      <c r="H2989" s="137"/>
      <c r="I2989" s="138"/>
      <c r="K2989" s="48"/>
      <c r="M2989" s="48"/>
    </row>
    <row r="2990" spans="7:13" s="23" customFormat="1" ht="15" x14ac:dyDescent="0.2">
      <c r="G2990" s="48"/>
      <c r="H2990" s="137"/>
      <c r="I2990" s="138"/>
      <c r="K2990" s="48"/>
      <c r="M2990" s="48"/>
    </row>
    <row r="2991" spans="7:13" s="23" customFormat="1" ht="15" x14ac:dyDescent="0.2">
      <c r="G2991" s="48"/>
      <c r="H2991" s="137"/>
      <c r="I2991" s="138"/>
      <c r="K2991" s="48"/>
      <c r="M2991" s="48"/>
    </row>
    <row r="2992" spans="7:13" s="23" customFormat="1" ht="15" x14ac:dyDescent="0.2">
      <c r="G2992" s="48"/>
      <c r="H2992" s="137"/>
      <c r="I2992" s="138"/>
      <c r="K2992" s="48"/>
      <c r="M2992" s="48"/>
    </row>
    <row r="2993" spans="7:13" s="23" customFormat="1" ht="15" x14ac:dyDescent="0.2">
      <c r="G2993" s="48"/>
      <c r="H2993" s="137"/>
      <c r="I2993" s="138"/>
      <c r="K2993" s="48"/>
      <c r="M2993" s="48"/>
    </row>
    <row r="2994" spans="7:13" s="23" customFormat="1" ht="15" x14ac:dyDescent="0.2">
      <c r="G2994" s="48"/>
      <c r="H2994" s="137"/>
      <c r="I2994" s="138"/>
      <c r="K2994" s="48"/>
      <c r="M2994" s="48"/>
    </row>
    <row r="2995" spans="7:13" s="23" customFormat="1" ht="15" x14ac:dyDescent="0.2">
      <c r="G2995" s="48"/>
      <c r="H2995" s="137"/>
      <c r="I2995" s="138"/>
      <c r="K2995" s="48"/>
      <c r="M2995" s="48"/>
    </row>
    <row r="2996" spans="7:13" s="23" customFormat="1" ht="15" x14ac:dyDescent="0.2">
      <c r="G2996" s="48"/>
      <c r="H2996" s="137"/>
      <c r="I2996" s="138"/>
      <c r="K2996" s="48"/>
      <c r="M2996" s="48"/>
    </row>
    <row r="2997" spans="7:13" s="23" customFormat="1" ht="15" x14ac:dyDescent="0.2">
      <c r="G2997" s="48"/>
      <c r="H2997" s="137"/>
      <c r="I2997" s="138"/>
      <c r="K2997" s="48"/>
      <c r="M2997" s="48"/>
    </row>
    <row r="2998" spans="7:13" s="23" customFormat="1" ht="15" x14ac:dyDescent="0.2">
      <c r="G2998" s="48"/>
      <c r="H2998" s="137"/>
      <c r="I2998" s="138"/>
      <c r="K2998" s="48"/>
      <c r="M2998" s="48"/>
    </row>
    <row r="2999" spans="7:13" s="23" customFormat="1" ht="15" x14ac:dyDescent="0.2">
      <c r="G2999" s="48"/>
      <c r="H2999" s="137"/>
      <c r="I2999" s="138"/>
      <c r="K2999" s="48"/>
      <c r="M2999" s="48"/>
    </row>
    <row r="3000" spans="7:13" s="23" customFormat="1" ht="15" x14ac:dyDescent="0.2">
      <c r="G3000" s="48"/>
      <c r="H3000" s="137"/>
      <c r="I3000" s="138"/>
      <c r="K3000" s="48"/>
      <c r="M3000" s="48"/>
    </row>
    <row r="3001" spans="7:13" s="23" customFormat="1" ht="15" x14ac:dyDescent="0.2">
      <c r="G3001" s="48"/>
      <c r="H3001" s="137"/>
      <c r="I3001" s="138"/>
      <c r="K3001" s="48"/>
      <c r="M3001" s="48"/>
    </row>
    <row r="3002" spans="7:13" s="23" customFormat="1" ht="15" x14ac:dyDescent="0.2">
      <c r="G3002" s="48"/>
      <c r="H3002" s="137"/>
      <c r="I3002" s="138"/>
      <c r="K3002" s="48"/>
      <c r="M3002" s="48"/>
    </row>
    <row r="3003" spans="7:13" s="23" customFormat="1" ht="15" x14ac:dyDescent="0.2">
      <c r="G3003" s="48"/>
      <c r="H3003" s="137"/>
      <c r="I3003" s="138"/>
      <c r="K3003" s="48"/>
      <c r="M3003" s="48"/>
    </row>
    <row r="3004" spans="7:13" s="23" customFormat="1" ht="15" x14ac:dyDescent="0.2">
      <c r="G3004" s="48"/>
      <c r="H3004" s="137"/>
      <c r="I3004" s="138"/>
      <c r="K3004" s="48"/>
      <c r="M3004" s="48"/>
    </row>
    <row r="3005" spans="7:13" s="23" customFormat="1" ht="15" x14ac:dyDescent="0.2">
      <c r="G3005" s="48"/>
      <c r="H3005" s="137"/>
      <c r="I3005" s="138"/>
      <c r="K3005" s="48"/>
      <c r="M3005" s="48"/>
    </row>
    <row r="3006" spans="7:13" s="23" customFormat="1" ht="15" x14ac:dyDescent="0.2">
      <c r="G3006" s="48"/>
      <c r="H3006" s="137"/>
      <c r="I3006" s="138"/>
      <c r="K3006" s="48"/>
      <c r="M3006" s="48"/>
    </row>
    <row r="3007" spans="7:13" s="23" customFormat="1" ht="15" x14ac:dyDescent="0.2">
      <c r="G3007" s="48"/>
      <c r="H3007" s="137"/>
      <c r="I3007" s="138"/>
      <c r="K3007" s="48"/>
      <c r="M3007" s="48"/>
    </row>
    <row r="3008" spans="7:13" s="23" customFormat="1" ht="15" x14ac:dyDescent="0.2">
      <c r="G3008" s="48"/>
      <c r="H3008" s="137"/>
      <c r="I3008" s="138"/>
      <c r="K3008" s="48"/>
      <c r="M3008" s="48"/>
    </row>
    <row r="3009" spans="7:13" s="23" customFormat="1" ht="15" x14ac:dyDescent="0.2">
      <c r="G3009" s="48"/>
      <c r="H3009" s="137"/>
      <c r="I3009" s="138"/>
      <c r="K3009" s="48"/>
      <c r="M3009" s="48"/>
    </row>
    <row r="3010" spans="7:13" s="23" customFormat="1" ht="15" x14ac:dyDescent="0.2">
      <c r="G3010" s="48"/>
      <c r="H3010" s="137"/>
      <c r="I3010" s="138"/>
      <c r="K3010" s="48"/>
      <c r="M3010" s="48"/>
    </row>
    <row r="3011" spans="7:13" s="23" customFormat="1" ht="15" x14ac:dyDescent="0.2">
      <c r="G3011" s="48"/>
      <c r="H3011" s="137"/>
      <c r="I3011" s="138"/>
      <c r="K3011" s="48"/>
      <c r="M3011" s="48"/>
    </row>
    <row r="3012" spans="7:13" s="23" customFormat="1" ht="15" x14ac:dyDescent="0.2">
      <c r="G3012" s="48"/>
      <c r="H3012" s="137"/>
      <c r="I3012" s="138"/>
      <c r="K3012" s="48"/>
      <c r="M3012" s="48"/>
    </row>
    <row r="3013" spans="7:13" s="23" customFormat="1" ht="15" x14ac:dyDescent="0.2">
      <c r="G3013" s="48"/>
      <c r="H3013" s="137"/>
      <c r="I3013" s="138"/>
      <c r="K3013" s="48"/>
      <c r="M3013" s="48"/>
    </row>
    <row r="3014" spans="7:13" s="23" customFormat="1" ht="15" x14ac:dyDescent="0.2">
      <c r="G3014" s="48"/>
      <c r="H3014" s="137"/>
      <c r="I3014" s="138"/>
      <c r="K3014" s="48"/>
      <c r="M3014" s="48"/>
    </row>
    <row r="3015" spans="7:13" s="23" customFormat="1" ht="15" x14ac:dyDescent="0.2">
      <c r="G3015" s="48"/>
      <c r="H3015" s="137"/>
      <c r="I3015" s="138"/>
      <c r="K3015" s="48"/>
      <c r="M3015" s="48"/>
    </row>
    <row r="3016" spans="7:13" s="23" customFormat="1" ht="15" x14ac:dyDescent="0.2">
      <c r="G3016" s="48"/>
      <c r="H3016" s="137"/>
      <c r="I3016" s="138"/>
      <c r="K3016" s="48"/>
      <c r="M3016" s="48"/>
    </row>
    <row r="3017" spans="7:13" s="23" customFormat="1" ht="15" x14ac:dyDescent="0.2">
      <c r="G3017" s="48"/>
      <c r="H3017" s="137"/>
      <c r="I3017" s="138"/>
      <c r="K3017" s="48"/>
      <c r="M3017" s="48"/>
    </row>
    <row r="3018" spans="7:13" s="23" customFormat="1" ht="15" x14ac:dyDescent="0.2">
      <c r="G3018" s="48"/>
      <c r="H3018" s="137"/>
      <c r="I3018" s="138"/>
      <c r="K3018" s="48"/>
      <c r="M3018" s="48"/>
    </row>
    <row r="3019" spans="7:13" s="23" customFormat="1" ht="15" x14ac:dyDescent="0.2">
      <c r="G3019" s="48"/>
      <c r="H3019" s="137"/>
      <c r="I3019" s="138"/>
      <c r="K3019" s="48"/>
      <c r="M3019" s="48"/>
    </row>
    <row r="3020" spans="7:13" s="23" customFormat="1" ht="15" x14ac:dyDescent="0.2">
      <c r="G3020" s="48"/>
      <c r="H3020" s="137"/>
      <c r="I3020" s="138"/>
      <c r="K3020" s="48"/>
      <c r="M3020" s="48"/>
    </row>
    <row r="3021" spans="7:13" s="23" customFormat="1" ht="15" x14ac:dyDescent="0.2">
      <c r="G3021" s="48"/>
      <c r="H3021" s="137"/>
      <c r="I3021" s="138"/>
      <c r="K3021" s="48"/>
      <c r="M3021" s="48"/>
    </row>
    <row r="3022" spans="7:13" s="23" customFormat="1" ht="15" x14ac:dyDescent="0.2">
      <c r="G3022" s="48"/>
      <c r="H3022" s="137"/>
      <c r="I3022" s="138"/>
      <c r="K3022" s="48"/>
      <c r="M3022" s="48"/>
    </row>
    <row r="3023" spans="7:13" s="23" customFormat="1" ht="15" x14ac:dyDescent="0.2">
      <c r="G3023" s="48"/>
      <c r="H3023" s="137"/>
      <c r="I3023" s="138"/>
      <c r="K3023" s="48"/>
      <c r="M3023" s="48"/>
    </row>
    <row r="3024" spans="7:13" s="23" customFormat="1" ht="15" x14ac:dyDescent="0.2">
      <c r="G3024" s="48"/>
      <c r="H3024" s="137"/>
      <c r="I3024" s="138"/>
      <c r="K3024" s="48"/>
      <c r="M3024" s="48"/>
    </row>
    <row r="3025" spans="7:13" s="23" customFormat="1" ht="15" x14ac:dyDescent="0.2">
      <c r="G3025" s="48"/>
      <c r="H3025" s="137"/>
      <c r="I3025" s="138"/>
      <c r="K3025" s="48"/>
      <c r="M3025" s="48"/>
    </row>
    <row r="3026" spans="7:13" s="23" customFormat="1" ht="15" x14ac:dyDescent="0.2">
      <c r="G3026" s="48"/>
      <c r="H3026" s="137"/>
      <c r="I3026" s="138"/>
      <c r="K3026" s="48"/>
      <c r="M3026" s="48"/>
    </row>
    <row r="3027" spans="7:13" s="23" customFormat="1" ht="15" x14ac:dyDescent="0.2">
      <c r="G3027" s="48"/>
      <c r="H3027" s="137"/>
      <c r="I3027" s="138"/>
      <c r="K3027" s="48"/>
      <c r="M3027" s="48"/>
    </row>
    <row r="3028" spans="7:13" s="23" customFormat="1" ht="15" x14ac:dyDescent="0.2">
      <c r="G3028" s="48"/>
      <c r="H3028" s="137"/>
      <c r="I3028" s="138"/>
      <c r="K3028" s="48"/>
      <c r="M3028" s="48"/>
    </row>
    <row r="3029" spans="7:13" s="23" customFormat="1" ht="15" x14ac:dyDescent="0.2">
      <c r="G3029" s="48"/>
      <c r="H3029" s="137"/>
      <c r="I3029" s="138"/>
      <c r="K3029" s="48"/>
      <c r="M3029" s="48"/>
    </row>
    <row r="3030" spans="7:13" s="23" customFormat="1" ht="15" x14ac:dyDescent="0.2">
      <c r="G3030" s="48"/>
      <c r="H3030" s="137"/>
      <c r="I3030" s="138"/>
      <c r="K3030" s="48"/>
      <c r="M3030" s="48"/>
    </row>
    <row r="3031" spans="7:13" s="23" customFormat="1" ht="15" x14ac:dyDescent="0.2">
      <c r="G3031" s="48"/>
      <c r="H3031" s="137"/>
      <c r="I3031" s="138"/>
      <c r="K3031" s="48"/>
      <c r="M3031" s="48"/>
    </row>
    <row r="3032" spans="7:13" s="23" customFormat="1" ht="15" x14ac:dyDescent="0.2">
      <c r="G3032" s="48"/>
      <c r="H3032" s="137"/>
      <c r="I3032" s="138"/>
      <c r="K3032" s="48"/>
      <c r="M3032" s="48"/>
    </row>
    <row r="3033" spans="7:13" s="23" customFormat="1" ht="15" x14ac:dyDescent="0.2">
      <c r="G3033" s="48"/>
      <c r="H3033" s="137"/>
      <c r="I3033" s="138"/>
      <c r="K3033" s="48"/>
      <c r="M3033" s="48"/>
    </row>
    <row r="3034" spans="7:13" s="23" customFormat="1" ht="15" x14ac:dyDescent="0.2">
      <c r="G3034" s="48"/>
      <c r="H3034" s="137"/>
      <c r="I3034" s="138"/>
      <c r="K3034" s="48"/>
      <c r="M3034" s="48"/>
    </row>
    <row r="3035" spans="7:13" s="23" customFormat="1" ht="15" x14ac:dyDescent="0.2">
      <c r="G3035" s="48"/>
      <c r="H3035" s="137"/>
      <c r="I3035" s="138"/>
      <c r="K3035" s="48"/>
      <c r="M3035" s="48"/>
    </row>
    <row r="3036" spans="7:13" s="23" customFormat="1" ht="15" x14ac:dyDescent="0.2">
      <c r="G3036" s="48"/>
      <c r="H3036" s="137"/>
      <c r="I3036" s="138"/>
      <c r="K3036" s="48"/>
      <c r="M3036" s="48"/>
    </row>
    <row r="3037" spans="7:13" s="23" customFormat="1" ht="15" x14ac:dyDescent="0.2">
      <c r="G3037" s="48"/>
      <c r="H3037" s="137"/>
      <c r="I3037" s="138"/>
      <c r="K3037" s="48"/>
      <c r="M3037" s="48"/>
    </row>
    <row r="3038" spans="7:13" s="23" customFormat="1" ht="15" x14ac:dyDescent="0.2">
      <c r="G3038" s="48"/>
      <c r="H3038" s="137"/>
      <c r="I3038" s="138"/>
      <c r="K3038" s="48"/>
      <c r="M3038" s="48"/>
    </row>
    <row r="3039" spans="7:13" s="23" customFormat="1" ht="15" x14ac:dyDescent="0.2">
      <c r="G3039" s="48"/>
      <c r="H3039" s="137"/>
      <c r="I3039" s="138"/>
      <c r="K3039" s="48"/>
      <c r="M3039" s="48"/>
    </row>
    <row r="3040" spans="7:13" s="23" customFormat="1" ht="15" x14ac:dyDescent="0.2">
      <c r="G3040" s="48"/>
      <c r="H3040" s="137"/>
      <c r="I3040" s="138"/>
      <c r="K3040" s="48"/>
      <c r="M3040" s="48"/>
    </row>
    <row r="3041" spans="7:13" s="23" customFormat="1" ht="15" x14ac:dyDescent="0.2">
      <c r="G3041" s="48"/>
      <c r="H3041" s="137"/>
      <c r="I3041" s="138"/>
      <c r="K3041" s="48"/>
      <c r="M3041" s="48"/>
    </row>
    <row r="3042" spans="7:13" s="23" customFormat="1" ht="15" x14ac:dyDescent="0.2">
      <c r="G3042" s="48"/>
      <c r="H3042" s="137"/>
      <c r="I3042" s="138"/>
      <c r="K3042" s="48"/>
      <c r="M3042" s="48"/>
    </row>
    <row r="3043" spans="7:13" s="23" customFormat="1" ht="15" x14ac:dyDescent="0.2">
      <c r="G3043" s="48"/>
      <c r="H3043" s="137"/>
      <c r="I3043" s="138"/>
      <c r="K3043" s="48"/>
      <c r="M3043" s="48"/>
    </row>
    <row r="3044" spans="7:13" s="23" customFormat="1" ht="15" x14ac:dyDescent="0.2">
      <c r="G3044" s="48"/>
      <c r="H3044" s="137"/>
      <c r="I3044" s="138"/>
      <c r="K3044" s="48"/>
      <c r="M3044" s="48"/>
    </row>
    <row r="3045" spans="7:13" s="23" customFormat="1" ht="15" x14ac:dyDescent="0.2">
      <c r="G3045" s="48"/>
      <c r="H3045" s="137"/>
      <c r="I3045" s="138"/>
      <c r="K3045" s="48"/>
      <c r="M3045" s="48"/>
    </row>
    <row r="3046" spans="7:13" s="23" customFormat="1" ht="15" x14ac:dyDescent="0.2">
      <c r="G3046" s="48"/>
      <c r="H3046" s="137"/>
      <c r="I3046" s="138"/>
      <c r="K3046" s="48"/>
      <c r="M3046" s="48"/>
    </row>
    <row r="3047" spans="7:13" s="23" customFormat="1" ht="15" x14ac:dyDescent="0.2">
      <c r="G3047" s="48"/>
      <c r="H3047" s="137"/>
      <c r="I3047" s="138"/>
      <c r="K3047" s="48"/>
      <c r="M3047" s="48"/>
    </row>
    <row r="3048" spans="7:13" s="23" customFormat="1" ht="15" x14ac:dyDescent="0.2">
      <c r="G3048" s="48"/>
      <c r="H3048" s="137"/>
      <c r="I3048" s="138"/>
      <c r="K3048" s="48"/>
      <c r="M3048" s="48"/>
    </row>
    <row r="3049" spans="7:13" s="23" customFormat="1" ht="15" x14ac:dyDescent="0.2">
      <c r="G3049" s="48"/>
      <c r="H3049" s="137"/>
      <c r="I3049" s="138"/>
      <c r="K3049" s="48"/>
      <c r="M3049" s="48"/>
    </row>
    <row r="3050" spans="7:13" s="23" customFormat="1" ht="15" x14ac:dyDescent="0.2">
      <c r="G3050" s="48"/>
      <c r="H3050" s="137"/>
      <c r="I3050" s="138"/>
      <c r="K3050" s="48"/>
      <c r="M3050" s="48"/>
    </row>
    <row r="3051" spans="7:13" s="23" customFormat="1" ht="15" x14ac:dyDescent="0.2">
      <c r="G3051" s="48"/>
      <c r="H3051" s="137"/>
      <c r="I3051" s="138"/>
      <c r="K3051" s="48"/>
      <c r="M3051" s="48"/>
    </row>
    <row r="3052" spans="7:13" s="23" customFormat="1" ht="15" x14ac:dyDescent="0.2">
      <c r="G3052" s="48"/>
      <c r="H3052" s="137"/>
      <c r="I3052" s="138"/>
      <c r="K3052" s="48"/>
      <c r="M3052" s="48"/>
    </row>
    <row r="3053" spans="7:13" s="23" customFormat="1" ht="15" x14ac:dyDescent="0.2">
      <c r="G3053" s="48"/>
      <c r="H3053" s="137"/>
      <c r="I3053" s="138"/>
      <c r="K3053" s="48"/>
      <c r="M3053" s="48"/>
    </row>
    <row r="3054" spans="7:13" s="23" customFormat="1" ht="15" x14ac:dyDescent="0.2">
      <c r="G3054" s="48"/>
      <c r="H3054" s="137"/>
      <c r="I3054" s="138"/>
      <c r="K3054" s="48"/>
      <c r="M3054" s="48"/>
    </row>
    <row r="3055" spans="7:13" s="23" customFormat="1" ht="15" x14ac:dyDescent="0.2">
      <c r="G3055" s="48"/>
      <c r="H3055" s="137"/>
      <c r="I3055" s="138"/>
      <c r="K3055" s="48"/>
      <c r="M3055" s="48"/>
    </row>
    <row r="3056" spans="7:13" s="23" customFormat="1" ht="15" x14ac:dyDescent="0.2">
      <c r="G3056" s="48"/>
      <c r="H3056" s="137"/>
      <c r="I3056" s="138"/>
      <c r="K3056" s="48"/>
      <c r="M3056" s="48"/>
    </row>
    <row r="3057" spans="7:13" s="23" customFormat="1" ht="15" x14ac:dyDescent="0.2">
      <c r="G3057" s="48"/>
      <c r="H3057" s="137"/>
      <c r="I3057" s="138"/>
      <c r="K3057" s="48"/>
      <c r="M3057" s="48"/>
    </row>
    <row r="3058" spans="7:13" s="23" customFormat="1" ht="15" x14ac:dyDescent="0.2">
      <c r="G3058" s="48"/>
      <c r="H3058" s="137"/>
      <c r="I3058" s="138"/>
      <c r="K3058" s="48"/>
      <c r="M3058" s="48"/>
    </row>
    <row r="3059" spans="7:13" s="23" customFormat="1" ht="15" x14ac:dyDescent="0.2">
      <c r="G3059" s="48"/>
      <c r="H3059" s="137"/>
      <c r="I3059" s="138"/>
      <c r="K3059" s="48"/>
      <c r="M3059" s="48"/>
    </row>
    <row r="3060" spans="7:13" s="23" customFormat="1" ht="15" x14ac:dyDescent="0.2">
      <c r="G3060" s="48"/>
      <c r="H3060" s="137"/>
      <c r="I3060" s="138"/>
      <c r="K3060" s="48"/>
      <c r="M3060" s="48"/>
    </row>
    <row r="3061" spans="7:13" s="23" customFormat="1" ht="15" x14ac:dyDescent="0.2">
      <c r="G3061" s="48"/>
      <c r="H3061" s="137"/>
      <c r="I3061" s="138"/>
      <c r="K3061" s="48"/>
      <c r="M3061" s="48"/>
    </row>
    <row r="3062" spans="7:13" s="23" customFormat="1" ht="15" x14ac:dyDescent="0.2">
      <c r="G3062" s="48"/>
      <c r="H3062" s="137"/>
      <c r="I3062" s="138"/>
      <c r="K3062" s="48"/>
      <c r="M3062" s="48"/>
    </row>
    <row r="3063" spans="7:13" s="23" customFormat="1" ht="15" x14ac:dyDescent="0.2">
      <c r="G3063" s="48"/>
      <c r="H3063" s="137"/>
      <c r="I3063" s="138"/>
      <c r="K3063" s="48"/>
      <c r="M3063" s="48"/>
    </row>
    <row r="3064" spans="7:13" s="23" customFormat="1" ht="15" x14ac:dyDescent="0.2">
      <c r="G3064" s="48"/>
      <c r="H3064" s="137"/>
      <c r="I3064" s="138"/>
      <c r="K3064" s="48"/>
      <c r="M3064" s="48"/>
    </row>
    <row r="3065" spans="7:13" s="23" customFormat="1" ht="15" x14ac:dyDescent="0.2">
      <c r="G3065" s="48"/>
      <c r="H3065" s="137"/>
      <c r="I3065" s="138"/>
      <c r="K3065" s="48"/>
      <c r="M3065" s="48"/>
    </row>
    <row r="3066" spans="7:13" s="23" customFormat="1" ht="15" x14ac:dyDescent="0.2">
      <c r="G3066" s="48"/>
      <c r="H3066" s="137"/>
      <c r="I3066" s="138"/>
      <c r="K3066" s="48"/>
      <c r="M3066" s="48"/>
    </row>
    <row r="3067" spans="7:13" s="23" customFormat="1" ht="15" x14ac:dyDescent="0.2">
      <c r="G3067" s="48"/>
      <c r="H3067" s="137"/>
      <c r="I3067" s="138"/>
      <c r="K3067" s="48"/>
      <c r="M3067" s="48"/>
    </row>
    <row r="3068" spans="7:13" s="23" customFormat="1" ht="15" x14ac:dyDescent="0.2">
      <c r="G3068" s="48"/>
      <c r="H3068" s="137"/>
      <c r="I3068" s="138"/>
      <c r="K3068" s="48"/>
      <c r="M3068" s="48"/>
    </row>
    <row r="3069" spans="7:13" s="23" customFormat="1" ht="15" x14ac:dyDescent="0.2">
      <c r="G3069" s="48"/>
      <c r="H3069" s="137"/>
      <c r="I3069" s="138"/>
      <c r="K3069" s="48"/>
      <c r="M3069" s="48"/>
    </row>
    <row r="3070" spans="7:13" s="23" customFormat="1" ht="15" x14ac:dyDescent="0.2">
      <c r="G3070" s="48"/>
      <c r="H3070" s="137"/>
      <c r="I3070" s="138"/>
      <c r="K3070" s="48"/>
      <c r="M3070" s="48"/>
    </row>
    <row r="3071" spans="7:13" s="23" customFormat="1" ht="15" x14ac:dyDescent="0.2">
      <c r="G3071" s="48"/>
      <c r="H3071" s="137"/>
      <c r="I3071" s="138"/>
      <c r="K3071" s="48"/>
      <c r="M3071" s="48"/>
    </row>
    <row r="3072" spans="7:13" s="23" customFormat="1" ht="15" x14ac:dyDescent="0.2">
      <c r="G3072" s="48"/>
      <c r="H3072" s="137"/>
      <c r="I3072" s="138"/>
      <c r="K3072" s="48"/>
      <c r="M3072" s="48"/>
    </row>
    <row r="3073" spans="7:13" s="23" customFormat="1" ht="15" x14ac:dyDescent="0.2">
      <c r="G3073" s="48"/>
      <c r="H3073" s="137"/>
      <c r="I3073" s="138"/>
      <c r="K3073" s="48"/>
      <c r="M3073" s="48"/>
    </row>
    <row r="3074" spans="7:13" s="23" customFormat="1" ht="15" x14ac:dyDescent="0.2">
      <c r="G3074" s="48"/>
      <c r="H3074" s="137"/>
      <c r="I3074" s="138"/>
      <c r="K3074" s="48"/>
      <c r="M3074" s="48"/>
    </row>
    <row r="3075" spans="7:13" s="23" customFormat="1" ht="15" x14ac:dyDescent="0.2">
      <c r="G3075" s="48"/>
      <c r="H3075" s="137"/>
      <c r="I3075" s="138"/>
      <c r="K3075" s="48"/>
      <c r="M3075" s="48"/>
    </row>
    <row r="3076" spans="7:13" s="23" customFormat="1" ht="15" x14ac:dyDescent="0.2">
      <c r="G3076" s="48"/>
      <c r="H3076" s="137"/>
      <c r="I3076" s="138"/>
      <c r="K3076" s="48"/>
      <c r="M3076" s="48"/>
    </row>
    <row r="3077" spans="7:13" s="23" customFormat="1" ht="15" x14ac:dyDescent="0.2">
      <c r="G3077" s="48"/>
      <c r="H3077" s="137"/>
      <c r="I3077" s="138"/>
      <c r="K3077" s="48"/>
      <c r="M3077" s="48"/>
    </row>
    <row r="3078" spans="7:13" s="23" customFormat="1" ht="15" x14ac:dyDescent="0.2">
      <c r="G3078" s="48"/>
      <c r="H3078" s="137"/>
      <c r="I3078" s="138"/>
      <c r="K3078" s="48"/>
      <c r="M3078" s="48"/>
    </row>
    <row r="3079" spans="7:13" s="23" customFormat="1" ht="15" x14ac:dyDescent="0.2">
      <c r="G3079" s="48"/>
      <c r="H3079" s="137"/>
      <c r="I3079" s="138"/>
      <c r="K3079" s="48"/>
      <c r="M3079" s="48"/>
    </row>
    <row r="3080" spans="7:13" s="23" customFormat="1" ht="15" x14ac:dyDescent="0.2">
      <c r="G3080" s="48"/>
      <c r="H3080" s="137"/>
      <c r="I3080" s="138"/>
      <c r="K3080" s="48"/>
      <c r="M3080" s="48"/>
    </row>
    <row r="3081" spans="7:13" s="23" customFormat="1" ht="15" x14ac:dyDescent="0.2">
      <c r="G3081" s="48"/>
      <c r="H3081" s="137"/>
      <c r="I3081" s="138"/>
      <c r="K3081" s="48"/>
      <c r="M3081" s="48"/>
    </row>
    <row r="3082" spans="7:13" s="23" customFormat="1" ht="15" x14ac:dyDescent="0.2">
      <c r="G3082" s="48"/>
      <c r="H3082" s="137"/>
      <c r="I3082" s="138"/>
      <c r="K3082" s="48"/>
      <c r="M3082" s="48"/>
    </row>
    <row r="3083" spans="7:13" s="23" customFormat="1" ht="15" x14ac:dyDescent="0.2">
      <c r="G3083" s="48"/>
      <c r="H3083" s="137"/>
      <c r="I3083" s="138"/>
      <c r="K3083" s="48"/>
      <c r="M3083" s="48"/>
    </row>
    <row r="3084" spans="7:13" s="23" customFormat="1" ht="15" x14ac:dyDescent="0.2">
      <c r="G3084" s="48"/>
      <c r="H3084" s="137"/>
      <c r="I3084" s="138"/>
      <c r="K3084" s="48"/>
      <c r="M3084" s="48"/>
    </row>
    <row r="3085" spans="7:13" s="23" customFormat="1" ht="15" x14ac:dyDescent="0.2">
      <c r="G3085" s="48"/>
      <c r="H3085" s="137"/>
      <c r="I3085" s="138"/>
      <c r="K3085" s="48"/>
      <c r="M3085" s="48"/>
    </row>
    <row r="3086" spans="7:13" s="23" customFormat="1" ht="15" x14ac:dyDescent="0.2">
      <c r="G3086" s="48"/>
      <c r="H3086" s="137"/>
      <c r="I3086" s="138"/>
      <c r="K3086" s="48"/>
      <c r="M3086" s="48"/>
    </row>
    <row r="3087" spans="7:13" s="23" customFormat="1" ht="15" x14ac:dyDescent="0.2">
      <c r="G3087" s="48"/>
      <c r="H3087" s="137"/>
      <c r="I3087" s="138"/>
      <c r="K3087" s="48"/>
      <c r="M3087" s="48"/>
    </row>
    <row r="3088" spans="7:13" s="23" customFormat="1" ht="15" x14ac:dyDescent="0.2">
      <c r="G3088" s="48"/>
      <c r="H3088" s="137"/>
      <c r="I3088" s="138"/>
      <c r="K3088" s="48"/>
      <c r="M3088" s="48"/>
    </row>
    <row r="3089" spans="7:13" s="23" customFormat="1" ht="15" x14ac:dyDescent="0.2">
      <c r="G3089" s="48"/>
      <c r="H3089" s="137"/>
      <c r="I3089" s="138"/>
      <c r="K3089" s="48"/>
      <c r="M3089" s="48"/>
    </row>
    <row r="3090" spans="7:13" s="23" customFormat="1" ht="15" x14ac:dyDescent="0.2">
      <c r="G3090" s="48"/>
      <c r="H3090" s="137"/>
      <c r="I3090" s="138"/>
      <c r="K3090" s="48"/>
      <c r="M3090" s="48"/>
    </row>
    <row r="3091" spans="7:13" s="23" customFormat="1" ht="15" x14ac:dyDescent="0.2">
      <c r="G3091" s="48"/>
      <c r="H3091" s="137"/>
      <c r="I3091" s="138"/>
      <c r="K3091" s="48"/>
      <c r="M3091" s="48"/>
    </row>
    <row r="3092" spans="7:13" s="23" customFormat="1" ht="15" x14ac:dyDescent="0.2">
      <c r="G3092" s="48"/>
      <c r="H3092" s="137"/>
      <c r="I3092" s="138"/>
      <c r="K3092" s="48"/>
      <c r="M3092" s="48"/>
    </row>
    <row r="3093" spans="7:13" s="23" customFormat="1" ht="15" x14ac:dyDescent="0.2">
      <c r="G3093" s="48"/>
      <c r="H3093" s="137"/>
      <c r="I3093" s="138"/>
      <c r="K3093" s="48"/>
      <c r="M3093" s="48"/>
    </row>
    <row r="3094" spans="7:13" s="23" customFormat="1" ht="15" x14ac:dyDescent="0.2">
      <c r="G3094" s="48"/>
      <c r="H3094" s="137"/>
      <c r="I3094" s="138"/>
      <c r="K3094" s="48"/>
      <c r="M3094" s="48"/>
    </row>
    <row r="3095" spans="7:13" s="23" customFormat="1" ht="15" x14ac:dyDescent="0.2">
      <c r="G3095" s="48"/>
      <c r="H3095" s="137"/>
      <c r="I3095" s="138"/>
      <c r="K3095" s="48"/>
      <c r="M3095" s="48"/>
    </row>
    <row r="3096" spans="7:13" s="23" customFormat="1" ht="15" x14ac:dyDescent="0.2">
      <c r="G3096" s="48"/>
      <c r="H3096" s="137"/>
      <c r="I3096" s="138"/>
      <c r="K3096" s="48"/>
      <c r="M3096" s="48"/>
    </row>
    <row r="3097" spans="7:13" s="23" customFormat="1" ht="15" x14ac:dyDescent="0.2">
      <c r="G3097" s="48"/>
      <c r="H3097" s="137"/>
      <c r="I3097" s="138"/>
      <c r="K3097" s="48"/>
      <c r="M3097" s="48"/>
    </row>
    <row r="3098" spans="7:13" s="23" customFormat="1" ht="15" x14ac:dyDescent="0.2">
      <c r="G3098" s="48"/>
      <c r="H3098" s="137"/>
      <c r="I3098" s="138"/>
      <c r="K3098" s="48"/>
      <c r="M3098" s="48"/>
    </row>
    <row r="3099" spans="7:13" s="23" customFormat="1" ht="15" x14ac:dyDescent="0.2">
      <c r="G3099" s="48"/>
      <c r="H3099" s="137"/>
      <c r="I3099" s="138"/>
      <c r="K3099" s="48"/>
      <c r="M3099" s="48"/>
    </row>
    <row r="3100" spans="7:13" s="23" customFormat="1" ht="15" x14ac:dyDescent="0.2">
      <c r="G3100" s="48"/>
      <c r="H3100" s="137"/>
      <c r="I3100" s="138"/>
      <c r="K3100" s="48"/>
      <c r="M3100" s="48"/>
    </row>
    <row r="3101" spans="7:13" s="23" customFormat="1" ht="15" x14ac:dyDescent="0.2">
      <c r="G3101" s="48"/>
      <c r="H3101" s="137"/>
      <c r="I3101" s="138"/>
      <c r="K3101" s="48"/>
      <c r="M3101" s="48"/>
    </row>
    <row r="3102" spans="7:13" s="23" customFormat="1" ht="15" x14ac:dyDescent="0.2">
      <c r="G3102" s="48"/>
      <c r="H3102" s="137"/>
      <c r="I3102" s="138"/>
      <c r="K3102" s="48"/>
      <c r="M3102" s="48"/>
    </row>
    <row r="3103" spans="7:13" s="23" customFormat="1" ht="15" x14ac:dyDescent="0.2">
      <c r="G3103" s="48"/>
      <c r="H3103" s="137"/>
      <c r="I3103" s="138"/>
      <c r="K3103" s="48"/>
      <c r="M3103" s="48"/>
    </row>
    <row r="3104" spans="7:13" s="23" customFormat="1" ht="15" x14ac:dyDescent="0.2">
      <c r="G3104" s="48"/>
      <c r="H3104" s="137"/>
      <c r="I3104" s="138"/>
      <c r="K3104" s="48"/>
      <c r="M3104" s="48"/>
    </row>
    <row r="3105" spans="7:13" s="23" customFormat="1" ht="15" x14ac:dyDescent="0.2">
      <c r="G3105" s="48"/>
      <c r="H3105" s="137"/>
      <c r="I3105" s="138"/>
      <c r="K3105" s="48"/>
      <c r="M3105" s="48"/>
    </row>
    <row r="3106" spans="7:13" s="23" customFormat="1" ht="15" x14ac:dyDescent="0.2">
      <c r="G3106" s="48"/>
      <c r="H3106" s="137"/>
      <c r="I3106" s="138"/>
      <c r="K3106" s="48"/>
      <c r="M3106" s="48"/>
    </row>
    <row r="3107" spans="7:13" s="23" customFormat="1" ht="15" x14ac:dyDescent="0.2">
      <c r="G3107" s="48"/>
      <c r="H3107" s="137"/>
      <c r="I3107" s="138"/>
      <c r="K3107" s="48"/>
      <c r="M3107" s="48"/>
    </row>
    <row r="3108" spans="7:13" s="23" customFormat="1" ht="15" x14ac:dyDescent="0.2">
      <c r="G3108" s="48"/>
      <c r="H3108" s="137"/>
      <c r="I3108" s="138"/>
      <c r="K3108" s="48"/>
      <c r="M3108" s="48"/>
    </row>
    <row r="3109" spans="7:13" s="23" customFormat="1" ht="15" x14ac:dyDescent="0.2">
      <c r="G3109" s="48"/>
      <c r="H3109" s="137"/>
      <c r="I3109" s="138"/>
      <c r="K3109" s="48"/>
      <c r="M3109" s="48"/>
    </row>
    <row r="3110" spans="7:13" s="23" customFormat="1" ht="15" x14ac:dyDescent="0.2">
      <c r="G3110" s="48"/>
      <c r="H3110" s="137"/>
      <c r="I3110" s="138"/>
      <c r="K3110" s="48"/>
      <c r="M3110" s="48"/>
    </row>
    <row r="3111" spans="7:13" s="23" customFormat="1" ht="15" x14ac:dyDescent="0.2">
      <c r="G3111" s="48"/>
      <c r="H3111" s="137"/>
      <c r="I3111" s="138"/>
      <c r="K3111" s="48"/>
      <c r="M3111" s="48"/>
    </row>
    <row r="3112" spans="7:13" s="23" customFormat="1" ht="15" x14ac:dyDescent="0.2">
      <c r="G3112" s="48"/>
      <c r="H3112" s="137"/>
      <c r="I3112" s="138"/>
      <c r="K3112" s="48"/>
      <c r="M3112" s="48"/>
    </row>
    <row r="3113" spans="7:13" s="23" customFormat="1" ht="15" x14ac:dyDescent="0.2">
      <c r="G3113" s="48"/>
      <c r="H3113" s="137"/>
      <c r="I3113" s="138"/>
      <c r="K3113" s="48"/>
      <c r="M3113" s="48"/>
    </row>
    <row r="3114" spans="7:13" s="23" customFormat="1" ht="15" x14ac:dyDescent="0.2">
      <c r="G3114" s="48"/>
      <c r="H3114" s="137"/>
      <c r="I3114" s="138"/>
      <c r="K3114" s="48"/>
      <c r="M3114" s="48"/>
    </row>
    <row r="3115" spans="7:13" s="23" customFormat="1" ht="15" x14ac:dyDescent="0.2">
      <c r="G3115" s="48"/>
      <c r="H3115" s="137"/>
      <c r="I3115" s="138"/>
      <c r="K3115" s="48"/>
      <c r="M3115" s="48"/>
    </row>
    <row r="3116" spans="7:13" s="23" customFormat="1" ht="15" x14ac:dyDescent="0.2">
      <c r="G3116" s="48"/>
      <c r="H3116" s="137"/>
      <c r="I3116" s="138"/>
      <c r="K3116" s="48"/>
      <c r="M3116" s="48"/>
    </row>
    <row r="3117" spans="7:13" s="23" customFormat="1" ht="15" x14ac:dyDescent="0.2">
      <c r="G3117" s="48"/>
      <c r="H3117" s="137"/>
      <c r="I3117" s="138"/>
      <c r="K3117" s="48"/>
      <c r="M3117" s="48"/>
    </row>
    <row r="3118" spans="7:13" s="23" customFormat="1" ht="15" x14ac:dyDescent="0.2">
      <c r="G3118" s="48"/>
      <c r="H3118" s="137"/>
      <c r="I3118" s="138"/>
      <c r="K3118" s="48"/>
      <c r="M3118" s="48"/>
    </row>
    <row r="3119" spans="7:13" s="23" customFormat="1" ht="15" x14ac:dyDescent="0.2">
      <c r="G3119" s="48"/>
      <c r="H3119" s="137"/>
      <c r="I3119" s="138"/>
      <c r="K3119" s="48"/>
      <c r="M3119" s="48"/>
    </row>
    <row r="3120" spans="7:13" s="23" customFormat="1" ht="15" x14ac:dyDescent="0.2">
      <c r="G3120" s="48"/>
      <c r="H3120" s="137"/>
      <c r="I3120" s="138"/>
      <c r="K3120" s="48"/>
      <c r="M3120" s="48"/>
    </row>
    <row r="3121" spans="7:13" s="23" customFormat="1" ht="15" x14ac:dyDescent="0.2">
      <c r="G3121" s="48"/>
      <c r="H3121" s="137"/>
      <c r="I3121" s="138"/>
      <c r="K3121" s="48"/>
      <c r="M3121" s="48"/>
    </row>
    <row r="3122" spans="7:13" s="23" customFormat="1" ht="15" x14ac:dyDescent="0.2">
      <c r="G3122" s="48"/>
      <c r="H3122" s="137"/>
      <c r="I3122" s="138"/>
      <c r="K3122" s="48"/>
      <c r="M3122" s="48"/>
    </row>
    <row r="3123" spans="7:13" s="23" customFormat="1" ht="15" x14ac:dyDescent="0.2">
      <c r="G3123" s="48"/>
      <c r="H3123" s="137"/>
      <c r="I3123" s="138"/>
      <c r="K3123" s="48"/>
      <c r="M3123" s="48"/>
    </row>
    <row r="3124" spans="7:13" s="23" customFormat="1" ht="15" x14ac:dyDescent="0.2">
      <c r="G3124" s="48"/>
      <c r="H3124" s="137"/>
      <c r="I3124" s="138"/>
      <c r="K3124" s="48"/>
      <c r="M3124" s="48"/>
    </row>
    <row r="3125" spans="7:13" s="23" customFormat="1" ht="15" x14ac:dyDescent="0.2">
      <c r="G3125" s="48"/>
      <c r="H3125" s="137"/>
      <c r="I3125" s="138"/>
      <c r="K3125" s="48"/>
      <c r="M3125" s="48"/>
    </row>
    <row r="3126" spans="7:13" s="23" customFormat="1" ht="15" x14ac:dyDescent="0.2">
      <c r="G3126" s="48"/>
      <c r="H3126" s="137"/>
      <c r="I3126" s="138"/>
      <c r="K3126" s="48"/>
      <c r="M3126" s="48"/>
    </row>
    <row r="3127" spans="7:13" s="23" customFormat="1" ht="15" x14ac:dyDescent="0.2">
      <c r="G3127" s="48"/>
      <c r="H3127" s="137"/>
      <c r="I3127" s="138"/>
      <c r="K3127" s="48"/>
      <c r="M3127" s="48"/>
    </row>
    <row r="3128" spans="7:13" s="23" customFormat="1" ht="15" x14ac:dyDescent="0.2">
      <c r="G3128" s="48"/>
      <c r="H3128" s="137"/>
      <c r="I3128" s="138"/>
      <c r="K3128" s="48"/>
      <c r="M3128" s="48"/>
    </row>
    <row r="3129" spans="7:13" s="23" customFormat="1" ht="15" x14ac:dyDescent="0.2">
      <c r="G3129" s="48"/>
      <c r="H3129" s="137"/>
      <c r="I3129" s="138"/>
      <c r="K3129" s="48"/>
      <c r="M3129" s="48"/>
    </row>
    <row r="3130" spans="7:13" s="23" customFormat="1" ht="15" x14ac:dyDescent="0.2">
      <c r="G3130" s="48"/>
      <c r="H3130" s="137"/>
      <c r="I3130" s="138"/>
      <c r="K3130" s="48"/>
      <c r="M3130" s="48"/>
    </row>
    <row r="3131" spans="7:13" s="23" customFormat="1" ht="15" x14ac:dyDescent="0.2">
      <c r="G3131" s="48"/>
      <c r="H3131" s="137"/>
      <c r="I3131" s="138"/>
      <c r="K3131" s="48"/>
      <c r="M3131" s="48"/>
    </row>
    <row r="3132" spans="7:13" s="23" customFormat="1" ht="15" x14ac:dyDescent="0.2">
      <c r="G3132" s="48"/>
      <c r="H3132" s="137"/>
      <c r="I3132" s="138"/>
      <c r="K3132" s="48"/>
      <c r="M3132" s="48"/>
    </row>
    <row r="3133" spans="7:13" s="23" customFormat="1" ht="15" x14ac:dyDescent="0.2">
      <c r="G3133" s="48"/>
      <c r="H3133" s="137"/>
      <c r="I3133" s="138"/>
      <c r="K3133" s="48"/>
      <c r="M3133" s="48"/>
    </row>
    <row r="3134" spans="7:13" s="23" customFormat="1" ht="15" x14ac:dyDescent="0.2">
      <c r="G3134" s="48"/>
      <c r="H3134" s="137"/>
      <c r="I3134" s="138"/>
      <c r="K3134" s="48"/>
      <c r="M3134" s="48"/>
    </row>
    <row r="3135" spans="7:13" s="23" customFormat="1" ht="15" x14ac:dyDescent="0.2">
      <c r="G3135" s="48"/>
      <c r="H3135" s="137"/>
      <c r="I3135" s="138"/>
      <c r="K3135" s="48"/>
      <c r="M3135" s="48"/>
    </row>
    <row r="3136" spans="7:13" s="23" customFormat="1" ht="15" x14ac:dyDescent="0.2">
      <c r="G3136" s="48"/>
      <c r="H3136" s="137"/>
      <c r="I3136" s="138"/>
      <c r="K3136" s="48"/>
      <c r="M3136" s="48"/>
    </row>
    <row r="3137" spans="7:13" s="23" customFormat="1" ht="15" x14ac:dyDescent="0.2">
      <c r="G3137" s="48"/>
      <c r="H3137" s="137"/>
      <c r="I3137" s="138"/>
      <c r="K3137" s="48"/>
      <c r="M3137" s="48"/>
    </row>
    <row r="3138" spans="7:13" s="23" customFormat="1" ht="15" x14ac:dyDescent="0.2">
      <c r="G3138" s="48"/>
      <c r="H3138" s="137"/>
      <c r="I3138" s="138"/>
      <c r="K3138" s="48"/>
      <c r="M3138" s="48"/>
    </row>
    <row r="3139" spans="7:13" s="23" customFormat="1" ht="15" x14ac:dyDescent="0.2">
      <c r="G3139" s="48"/>
      <c r="H3139" s="137"/>
      <c r="I3139" s="138"/>
      <c r="K3139" s="48"/>
      <c r="M3139" s="48"/>
    </row>
    <row r="3140" spans="7:13" s="23" customFormat="1" ht="15" x14ac:dyDescent="0.2">
      <c r="G3140" s="48"/>
      <c r="H3140" s="137"/>
      <c r="I3140" s="138"/>
      <c r="K3140" s="48"/>
      <c r="M3140" s="48"/>
    </row>
    <row r="3141" spans="7:13" s="23" customFormat="1" ht="15" x14ac:dyDescent="0.2">
      <c r="G3141" s="48"/>
      <c r="H3141" s="137"/>
      <c r="I3141" s="138"/>
      <c r="K3141" s="48"/>
      <c r="M3141" s="48"/>
    </row>
    <row r="3142" spans="7:13" s="23" customFormat="1" ht="15" x14ac:dyDescent="0.2">
      <c r="G3142" s="48"/>
      <c r="H3142" s="137"/>
      <c r="I3142" s="138"/>
      <c r="K3142" s="48"/>
      <c r="M3142" s="48"/>
    </row>
    <row r="3143" spans="7:13" s="23" customFormat="1" ht="15" x14ac:dyDescent="0.2">
      <c r="G3143" s="48"/>
      <c r="H3143" s="137"/>
      <c r="I3143" s="138"/>
      <c r="K3143" s="48"/>
      <c r="M3143" s="48"/>
    </row>
    <row r="3144" spans="7:13" s="23" customFormat="1" ht="15" x14ac:dyDescent="0.2">
      <c r="G3144" s="48"/>
      <c r="H3144" s="137"/>
      <c r="I3144" s="138"/>
      <c r="K3144" s="48"/>
      <c r="M3144" s="48"/>
    </row>
    <row r="3145" spans="7:13" s="23" customFormat="1" ht="15" x14ac:dyDescent="0.2">
      <c r="G3145" s="48"/>
      <c r="H3145" s="137"/>
      <c r="I3145" s="138"/>
      <c r="K3145" s="48"/>
      <c r="M3145" s="48"/>
    </row>
    <row r="3146" spans="7:13" s="23" customFormat="1" ht="15" x14ac:dyDescent="0.2">
      <c r="G3146" s="48"/>
      <c r="H3146" s="137"/>
      <c r="I3146" s="138"/>
      <c r="K3146" s="48"/>
      <c r="M3146" s="48"/>
    </row>
    <row r="3147" spans="7:13" s="23" customFormat="1" ht="15" x14ac:dyDescent="0.2">
      <c r="G3147" s="48"/>
      <c r="H3147" s="137"/>
      <c r="I3147" s="138"/>
      <c r="K3147" s="48"/>
      <c r="M3147" s="48"/>
    </row>
    <row r="3148" spans="7:13" s="23" customFormat="1" ht="15" x14ac:dyDescent="0.2">
      <c r="G3148" s="48"/>
      <c r="H3148" s="137"/>
      <c r="I3148" s="138"/>
      <c r="K3148" s="48"/>
      <c r="M3148" s="48"/>
    </row>
    <row r="3149" spans="7:13" s="23" customFormat="1" ht="15" x14ac:dyDescent="0.2">
      <c r="G3149" s="48"/>
      <c r="H3149" s="137"/>
      <c r="I3149" s="138"/>
      <c r="K3149" s="48"/>
      <c r="M3149" s="48"/>
    </row>
    <row r="3150" spans="7:13" s="23" customFormat="1" ht="15" x14ac:dyDescent="0.2">
      <c r="G3150" s="48"/>
      <c r="H3150" s="137"/>
      <c r="I3150" s="138"/>
      <c r="K3150" s="48"/>
      <c r="M3150" s="48"/>
    </row>
    <row r="3151" spans="7:13" s="23" customFormat="1" ht="15" x14ac:dyDescent="0.2">
      <c r="G3151" s="48"/>
      <c r="H3151" s="137"/>
      <c r="I3151" s="138"/>
      <c r="K3151" s="48"/>
      <c r="M3151" s="48"/>
    </row>
    <row r="3152" spans="7:13" s="23" customFormat="1" ht="15" x14ac:dyDescent="0.2">
      <c r="G3152" s="48"/>
      <c r="H3152" s="137"/>
      <c r="I3152" s="138"/>
      <c r="K3152" s="48"/>
      <c r="M3152" s="48"/>
    </row>
    <row r="3153" spans="7:13" s="23" customFormat="1" ht="15" x14ac:dyDescent="0.2">
      <c r="G3153" s="48"/>
      <c r="H3153" s="137"/>
      <c r="I3153" s="138"/>
      <c r="K3153" s="48"/>
      <c r="M3153" s="48"/>
    </row>
    <row r="3154" spans="7:13" s="23" customFormat="1" ht="15" x14ac:dyDescent="0.2">
      <c r="G3154" s="48"/>
      <c r="H3154" s="137"/>
      <c r="I3154" s="138"/>
      <c r="K3154" s="48"/>
      <c r="M3154" s="48"/>
    </row>
    <row r="3155" spans="7:13" s="23" customFormat="1" ht="15" x14ac:dyDescent="0.2">
      <c r="G3155" s="48"/>
      <c r="H3155" s="137"/>
      <c r="I3155" s="138"/>
      <c r="K3155" s="48"/>
      <c r="M3155" s="48"/>
    </row>
    <row r="3156" spans="7:13" s="23" customFormat="1" ht="15" x14ac:dyDescent="0.2">
      <c r="G3156" s="48"/>
      <c r="H3156" s="137"/>
      <c r="I3156" s="138"/>
      <c r="K3156" s="48"/>
      <c r="M3156" s="48"/>
    </row>
    <row r="3157" spans="7:13" s="23" customFormat="1" ht="15" x14ac:dyDescent="0.2">
      <c r="G3157" s="48"/>
      <c r="H3157" s="137"/>
      <c r="I3157" s="138"/>
      <c r="K3157" s="48"/>
      <c r="M3157" s="48"/>
    </row>
    <row r="3158" spans="7:13" s="23" customFormat="1" ht="15" x14ac:dyDescent="0.2">
      <c r="G3158" s="48"/>
      <c r="H3158" s="137"/>
      <c r="I3158" s="138"/>
      <c r="K3158" s="48"/>
      <c r="M3158" s="48"/>
    </row>
    <row r="3159" spans="7:13" s="23" customFormat="1" ht="15" x14ac:dyDescent="0.2">
      <c r="G3159" s="48"/>
      <c r="H3159" s="137"/>
      <c r="I3159" s="138"/>
      <c r="K3159" s="48"/>
      <c r="M3159" s="48"/>
    </row>
    <row r="3160" spans="7:13" s="23" customFormat="1" ht="15" x14ac:dyDescent="0.2">
      <c r="G3160" s="48"/>
      <c r="H3160" s="137"/>
      <c r="I3160" s="138"/>
      <c r="K3160" s="48"/>
      <c r="M3160" s="48"/>
    </row>
    <row r="3161" spans="7:13" s="23" customFormat="1" ht="15" x14ac:dyDescent="0.2">
      <c r="G3161" s="48"/>
      <c r="H3161" s="137"/>
      <c r="I3161" s="138"/>
      <c r="K3161" s="48"/>
      <c r="M3161" s="48"/>
    </row>
    <row r="3162" spans="7:13" s="23" customFormat="1" ht="15" x14ac:dyDescent="0.2">
      <c r="G3162" s="48"/>
      <c r="H3162" s="137"/>
      <c r="I3162" s="138"/>
      <c r="K3162" s="48"/>
      <c r="M3162" s="48"/>
    </row>
    <row r="3163" spans="7:13" s="23" customFormat="1" ht="15" x14ac:dyDescent="0.2">
      <c r="G3163" s="48"/>
      <c r="H3163" s="137"/>
      <c r="I3163" s="138"/>
      <c r="K3163" s="48"/>
      <c r="M3163" s="48"/>
    </row>
    <row r="3164" spans="7:13" s="23" customFormat="1" ht="15" x14ac:dyDescent="0.2">
      <c r="G3164" s="48"/>
      <c r="H3164" s="137"/>
      <c r="I3164" s="138"/>
      <c r="K3164" s="48"/>
      <c r="M3164" s="48"/>
    </row>
    <row r="3165" spans="7:13" s="23" customFormat="1" ht="15" x14ac:dyDescent="0.2">
      <c r="G3165" s="48"/>
      <c r="H3165" s="137"/>
      <c r="I3165" s="138"/>
      <c r="K3165" s="48"/>
      <c r="M3165" s="48"/>
    </row>
    <row r="3166" spans="7:13" s="23" customFormat="1" ht="15" x14ac:dyDescent="0.2">
      <c r="G3166" s="48"/>
      <c r="H3166" s="137"/>
      <c r="I3166" s="138"/>
      <c r="K3166" s="48"/>
      <c r="M3166" s="48"/>
    </row>
    <row r="3167" spans="7:13" s="23" customFormat="1" ht="15" x14ac:dyDescent="0.2">
      <c r="G3167" s="48"/>
      <c r="H3167" s="137"/>
      <c r="I3167" s="138"/>
      <c r="K3167" s="48"/>
      <c r="M3167" s="48"/>
    </row>
    <row r="3168" spans="7:13" s="23" customFormat="1" ht="15" x14ac:dyDescent="0.2">
      <c r="G3168" s="48"/>
      <c r="H3168" s="137"/>
      <c r="I3168" s="138"/>
      <c r="K3168" s="48"/>
      <c r="M3168" s="48"/>
    </row>
    <row r="3169" spans="7:13" s="23" customFormat="1" ht="15" x14ac:dyDescent="0.2">
      <c r="G3169" s="48"/>
      <c r="H3169" s="137"/>
      <c r="I3169" s="138"/>
      <c r="K3169" s="48"/>
      <c r="M3169" s="48"/>
    </row>
    <row r="3170" spans="7:13" s="23" customFormat="1" ht="15" x14ac:dyDescent="0.2">
      <c r="G3170" s="48"/>
      <c r="H3170" s="137"/>
      <c r="I3170" s="138"/>
      <c r="K3170" s="48"/>
      <c r="M3170" s="48"/>
    </row>
    <row r="3171" spans="7:13" s="23" customFormat="1" ht="15" x14ac:dyDescent="0.2">
      <c r="G3171" s="48"/>
      <c r="H3171" s="137"/>
      <c r="I3171" s="138"/>
      <c r="K3171" s="48"/>
      <c r="M3171" s="48"/>
    </row>
    <row r="3172" spans="7:13" s="23" customFormat="1" ht="15" x14ac:dyDescent="0.2">
      <c r="G3172" s="48"/>
      <c r="H3172" s="137"/>
      <c r="I3172" s="138"/>
      <c r="K3172" s="48"/>
      <c r="M3172" s="48"/>
    </row>
    <row r="3173" spans="7:13" s="23" customFormat="1" ht="15" x14ac:dyDescent="0.2">
      <c r="G3173" s="48"/>
      <c r="H3173" s="137"/>
      <c r="I3173" s="138"/>
      <c r="K3173" s="48"/>
      <c r="M3173" s="48"/>
    </row>
    <row r="3174" spans="7:13" s="23" customFormat="1" ht="15" x14ac:dyDescent="0.2">
      <c r="G3174" s="48"/>
      <c r="H3174" s="137"/>
      <c r="I3174" s="138"/>
      <c r="K3174" s="48"/>
      <c r="M3174" s="48"/>
    </row>
    <row r="3175" spans="7:13" s="23" customFormat="1" ht="15" x14ac:dyDescent="0.2">
      <c r="G3175" s="48"/>
      <c r="H3175" s="137"/>
      <c r="I3175" s="138"/>
      <c r="K3175" s="48"/>
      <c r="M3175" s="48"/>
    </row>
    <row r="3176" spans="7:13" s="23" customFormat="1" ht="15" x14ac:dyDescent="0.2">
      <c r="G3176" s="48"/>
      <c r="H3176" s="137"/>
      <c r="I3176" s="138"/>
      <c r="K3176" s="48"/>
      <c r="M3176" s="48"/>
    </row>
    <row r="3177" spans="7:13" s="23" customFormat="1" ht="15" x14ac:dyDescent="0.2">
      <c r="G3177" s="48"/>
      <c r="H3177" s="137"/>
      <c r="I3177" s="138"/>
      <c r="K3177" s="48"/>
      <c r="M3177" s="48"/>
    </row>
    <row r="3178" spans="7:13" s="23" customFormat="1" ht="15" x14ac:dyDescent="0.2">
      <c r="G3178" s="48"/>
      <c r="H3178" s="137"/>
      <c r="I3178" s="138"/>
      <c r="K3178" s="48"/>
      <c r="M3178" s="48"/>
    </row>
    <row r="3179" spans="7:13" s="23" customFormat="1" ht="15" x14ac:dyDescent="0.2">
      <c r="G3179" s="48"/>
      <c r="H3179" s="137"/>
      <c r="I3179" s="138"/>
      <c r="K3179" s="48"/>
      <c r="M3179" s="48"/>
    </row>
    <row r="3180" spans="7:13" s="23" customFormat="1" ht="15" x14ac:dyDescent="0.2">
      <c r="G3180" s="48"/>
      <c r="H3180" s="137"/>
      <c r="I3180" s="138"/>
      <c r="K3180" s="48"/>
      <c r="M3180" s="48"/>
    </row>
    <row r="3181" spans="7:13" s="23" customFormat="1" ht="15" x14ac:dyDescent="0.2">
      <c r="G3181" s="48"/>
      <c r="H3181" s="137"/>
      <c r="I3181" s="138"/>
      <c r="K3181" s="48"/>
      <c r="M3181" s="48"/>
    </row>
    <row r="3182" spans="7:13" s="23" customFormat="1" ht="15" x14ac:dyDescent="0.2">
      <c r="G3182" s="48"/>
      <c r="H3182" s="137"/>
      <c r="I3182" s="138"/>
      <c r="K3182" s="48"/>
      <c r="M3182" s="48"/>
    </row>
    <row r="3183" spans="7:13" s="23" customFormat="1" ht="15" x14ac:dyDescent="0.2">
      <c r="G3183" s="48"/>
      <c r="H3183" s="137"/>
      <c r="I3183" s="138"/>
      <c r="K3183" s="48"/>
      <c r="M3183" s="48"/>
    </row>
    <row r="3184" spans="7:13" s="23" customFormat="1" ht="15" x14ac:dyDescent="0.2">
      <c r="G3184" s="48"/>
      <c r="H3184" s="137"/>
      <c r="I3184" s="138"/>
      <c r="K3184" s="48"/>
      <c r="M3184" s="48"/>
    </row>
    <row r="3185" spans="7:13" s="23" customFormat="1" ht="15" x14ac:dyDescent="0.2">
      <c r="G3185" s="48"/>
      <c r="H3185" s="137"/>
      <c r="I3185" s="138"/>
      <c r="K3185" s="48"/>
      <c r="M3185" s="48"/>
    </row>
    <row r="3186" spans="7:13" s="23" customFormat="1" ht="15" x14ac:dyDescent="0.2">
      <c r="G3186" s="48"/>
      <c r="H3186" s="137"/>
      <c r="I3186" s="138"/>
      <c r="K3186" s="48"/>
      <c r="M3186" s="48"/>
    </row>
    <row r="3187" spans="7:13" s="23" customFormat="1" ht="15" x14ac:dyDescent="0.2">
      <c r="G3187" s="48"/>
      <c r="H3187" s="137"/>
      <c r="I3187" s="138"/>
      <c r="K3187" s="48"/>
      <c r="M3187" s="48"/>
    </row>
    <row r="3188" spans="7:13" s="23" customFormat="1" ht="15" x14ac:dyDescent="0.2">
      <c r="G3188" s="48"/>
      <c r="H3188" s="137"/>
      <c r="I3188" s="138"/>
      <c r="K3188" s="48"/>
      <c r="M3188" s="48"/>
    </row>
    <row r="3189" spans="7:13" s="23" customFormat="1" ht="15" x14ac:dyDescent="0.2">
      <c r="G3189" s="48"/>
      <c r="H3189" s="137"/>
      <c r="I3189" s="138"/>
      <c r="K3189" s="48"/>
      <c r="M3189" s="48"/>
    </row>
    <row r="3190" spans="7:13" s="23" customFormat="1" ht="15" x14ac:dyDescent="0.2">
      <c r="G3190" s="48"/>
      <c r="H3190" s="137"/>
      <c r="I3190" s="138"/>
      <c r="K3190" s="48"/>
      <c r="M3190" s="48"/>
    </row>
    <row r="3191" spans="7:13" s="23" customFormat="1" ht="15" x14ac:dyDescent="0.2">
      <c r="G3191" s="48"/>
      <c r="H3191" s="137"/>
      <c r="I3191" s="138"/>
      <c r="K3191" s="48"/>
      <c r="M3191" s="48"/>
    </row>
    <row r="3192" spans="7:13" s="23" customFormat="1" ht="15" x14ac:dyDescent="0.2">
      <c r="G3192" s="48"/>
      <c r="H3192" s="137"/>
      <c r="I3192" s="138"/>
      <c r="K3192" s="48"/>
      <c r="M3192" s="48"/>
    </row>
    <row r="3193" spans="7:13" s="23" customFormat="1" ht="15" x14ac:dyDescent="0.2">
      <c r="G3193" s="48"/>
      <c r="H3193" s="137"/>
      <c r="I3193" s="138"/>
      <c r="K3193" s="48"/>
      <c r="M3193" s="48"/>
    </row>
    <row r="3194" spans="7:13" s="23" customFormat="1" ht="15" x14ac:dyDescent="0.2">
      <c r="G3194" s="48"/>
      <c r="H3194" s="137"/>
      <c r="I3194" s="138"/>
      <c r="K3194" s="48"/>
      <c r="M3194" s="48"/>
    </row>
    <row r="3195" spans="7:13" s="23" customFormat="1" ht="15" x14ac:dyDescent="0.2">
      <c r="G3195" s="48"/>
      <c r="H3195" s="137"/>
      <c r="I3195" s="138"/>
      <c r="K3195" s="48"/>
      <c r="M3195" s="48"/>
    </row>
    <row r="3196" spans="7:13" s="23" customFormat="1" ht="15" x14ac:dyDescent="0.2">
      <c r="G3196" s="48"/>
      <c r="H3196" s="137"/>
      <c r="I3196" s="138"/>
      <c r="K3196" s="48"/>
      <c r="M3196" s="48"/>
    </row>
    <row r="3197" spans="7:13" s="23" customFormat="1" ht="15" x14ac:dyDescent="0.2">
      <c r="G3197" s="48"/>
      <c r="H3197" s="137"/>
      <c r="I3197" s="138"/>
      <c r="K3197" s="48"/>
      <c r="M3197" s="48"/>
    </row>
    <row r="3198" spans="7:13" s="23" customFormat="1" ht="15" x14ac:dyDescent="0.2">
      <c r="G3198" s="48"/>
      <c r="H3198" s="137"/>
      <c r="I3198" s="138"/>
      <c r="K3198" s="48"/>
      <c r="M3198" s="48"/>
    </row>
    <row r="3199" spans="7:13" s="23" customFormat="1" ht="15" x14ac:dyDescent="0.2">
      <c r="G3199" s="48"/>
      <c r="H3199" s="137"/>
      <c r="I3199" s="138"/>
      <c r="K3199" s="48"/>
      <c r="M3199" s="48"/>
    </row>
    <row r="3200" spans="7:13" s="23" customFormat="1" ht="15" x14ac:dyDescent="0.2">
      <c r="G3200" s="48"/>
      <c r="H3200" s="137"/>
      <c r="I3200" s="138"/>
      <c r="K3200" s="48"/>
      <c r="M3200" s="48"/>
    </row>
    <row r="3201" spans="7:13" s="23" customFormat="1" ht="15" x14ac:dyDescent="0.2">
      <c r="G3201" s="48"/>
      <c r="H3201" s="137"/>
      <c r="I3201" s="138"/>
      <c r="K3201" s="48"/>
      <c r="M3201" s="48"/>
    </row>
    <row r="3202" spans="7:13" s="23" customFormat="1" ht="15" x14ac:dyDescent="0.2">
      <c r="G3202" s="48"/>
      <c r="H3202" s="137"/>
      <c r="I3202" s="138"/>
      <c r="K3202" s="48"/>
      <c r="M3202" s="48"/>
    </row>
    <row r="3203" spans="7:13" s="23" customFormat="1" ht="15" x14ac:dyDescent="0.2">
      <c r="G3203" s="48"/>
      <c r="H3203" s="137"/>
      <c r="I3203" s="138"/>
      <c r="K3203" s="48"/>
      <c r="M3203" s="48"/>
    </row>
    <row r="3204" spans="7:13" s="23" customFormat="1" ht="15" x14ac:dyDescent="0.2">
      <c r="G3204" s="48"/>
      <c r="H3204" s="137"/>
      <c r="I3204" s="138"/>
      <c r="K3204" s="48"/>
      <c r="M3204" s="48"/>
    </row>
    <row r="3205" spans="7:13" s="23" customFormat="1" ht="15" x14ac:dyDescent="0.2">
      <c r="G3205" s="48"/>
      <c r="H3205" s="137"/>
      <c r="I3205" s="138"/>
      <c r="K3205" s="48"/>
      <c r="M3205" s="48"/>
    </row>
    <row r="3206" spans="7:13" s="23" customFormat="1" ht="15" x14ac:dyDescent="0.2">
      <c r="G3206" s="48"/>
      <c r="H3206" s="137"/>
      <c r="I3206" s="138"/>
      <c r="K3206" s="48"/>
      <c r="M3206" s="48"/>
    </row>
    <row r="3207" spans="7:13" s="23" customFormat="1" ht="15" x14ac:dyDescent="0.2">
      <c r="G3207" s="48"/>
      <c r="H3207" s="137"/>
      <c r="I3207" s="138"/>
      <c r="K3207" s="48"/>
      <c r="M3207" s="48"/>
    </row>
    <row r="3208" spans="7:13" s="23" customFormat="1" ht="15" x14ac:dyDescent="0.2">
      <c r="G3208" s="48"/>
      <c r="H3208" s="137"/>
      <c r="I3208" s="138"/>
      <c r="K3208" s="48"/>
      <c r="M3208" s="48"/>
    </row>
    <row r="3209" spans="7:13" s="23" customFormat="1" ht="15" x14ac:dyDescent="0.2">
      <c r="G3209" s="48"/>
      <c r="H3209" s="137"/>
      <c r="I3209" s="138"/>
      <c r="K3209" s="48"/>
      <c r="M3209" s="48"/>
    </row>
    <row r="3210" spans="7:13" s="23" customFormat="1" ht="15" x14ac:dyDescent="0.2">
      <c r="G3210" s="48"/>
      <c r="H3210" s="137"/>
      <c r="I3210" s="138"/>
      <c r="K3210" s="48"/>
      <c r="M3210" s="48"/>
    </row>
    <row r="3211" spans="7:13" s="23" customFormat="1" ht="15" x14ac:dyDescent="0.2">
      <c r="G3211" s="48"/>
      <c r="H3211" s="137"/>
      <c r="I3211" s="138"/>
      <c r="K3211" s="48"/>
      <c r="M3211" s="48"/>
    </row>
    <row r="3212" spans="7:13" s="23" customFormat="1" ht="15" x14ac:dyDescent="0.2">
      <c r="G3212" s="48"/>
      <c r="H3212" s="137"/>
      <c r="I3212" s="138"/>
      <c r="K3212" s="48"/>
      <c r="M3212" s="48"/>
    </row>
    <row r="3213" spans="7:13" s="23" customFormat="1" ht="15" x14ac:dyDescent="0.2">
      <c r="G3213" s="48"/>
      <c r="H3213" s="137"/>
      <c r="I3213" s="138"/>
      <c r="K3213" s="48"/>
      <c r="M3213" s="48"/>
    </row>
    <row r="3214" spans="7:13" s="23" customFormat="1" ht="15" x14ac:dyDescent="0.2">
      <c r="G3214" s="48"/>
      <c r="H3214" s="137"/>
      <c r="I3214" s="138"/>
      <c r="K3214" s="48"/>
      <c r="M3214" s="48"/>
    </row>
    <row r="3215" spans="7:13" s="23" customFormat="1" ht="15" x14ac:dyDescent="0.2">
      <c r="G3215" s="48"/>
      <c r="H3215" s="137"/>
      <c r="I3215" s="138"/>
      <c r="K3215" s="48"/>
      <c r="M3215" s="48"/>
    </row>
    <row r="3216" spans="7:13" s="23" customFormat="1" ht="15" x14ac:dyDescent="0.2">
      <c r="G3216" s="48"/>
      <c r="H3216" s="137"/>
      <c r="I3216" s="138"/>
      <c r="K3216" s="48"/>
      <c r="M3216" s="48"/>
    </row>
    <row r="3217" spans="7:13" s="23" customFormat="1" ht="15" x14ac:dyDescent="0.2">
      <c r="G3217" s="48"/>
      <c r="H3217" s="137"/>
      <c r="I3217" s="138"/>
      <c r="K3217" s="48"/>
      <c r="M3217" s="48"/>
    </row>
    <row r="3218" spans="7:13" s="23" customFormat="1" ht="15" x14ac:dyDescent="0.2">
      <c r="G3218" s="48"/>
      <c r="H3218" s="137"/>
      <c r="I3218" s="138"/>
      <c r="K3218" s="48"/>
      <c r="M3218" s="48"/>
    </row>
    <row r="3219" spans="7:13" s="23" customFormat="1" ht="15" x14ac:dyDescent="0.2">
      <c r="G3219" s="48"/>
      <c r="H3219" s="137"/>
      <c r="I3219" s="138"/>
      <c r="K3219" s="48"/>
      <c r="M3219" s="48"/>
    </row>
    <row r="3220" spans="7:13" s="23" customFormat="1" ht="15" x14ac:dyDescent="0.2">
      <c r="G3220" s="48"/>
      <c r="H3220" s="137"/>
      <c r="I3220" s="138"/>
      <c r="K3220" s="48"/>
      <c r="M3220" s="48"/>
    </row>
    <row r="3221" spans="7:13" s="23" customFormat="1" ht="15" x14ac:dyDescent="0.2">
      <c r="G3221" s="48"/>
      <c r="H3221" s="137"/>
      <c r="I3221" s="138"/>
      <c r="K3221" s="48"/>
      <c r="M3221" s="48"/>
    </row>
    <row r="3222" spans="7:13" s="23" customFormat="1" ht="15" x14ac:dyDescent="0.2">
      <c r="G3222" s="48"/>
      <c r="H3222" s="137"/>
      <c r="I3222" s="138"/>
      <c r="K3222" s="48"/>
      <c r="M3222" s="48"/>
    </row>
    <row r="3223" spans="7:13" s="23" customFormat="1" ht="15" x14ac:dyDescent="0.2">
      <c r="G3223" s="48"/>
      <c r="H3223" s="137"/>
      <c r="I3223" s="138"/>
      <c r="K3223" s="48"/>
      <c r="M3223" s="48"/>
    </row>
    <row r="3224" spans="7:13" s="23" customFormat="1" ht="15" x14ac:dyDescent="0.2">
      <c r="G3224" s="48"/>
      <c r="H3224" s="137"/>
      <c r="I3224" s="138"/>
      <c r="K3224" s="48"/>
      <c r="M3224" s="48"/>
    </row>
    <row r="3225" spans="7:13" s="23" customFormat="1" ht="15" x14ac:dyDescent="0.2">
      <c r="G3225" s="48"/>
      <c r="H3225" s="137"/>
      <c r="I3225" s="138"/>
      <c r="K3225" s="48"/>
      <c r="M3225" s="48"/>
    </row>
    <row r="3226" spans="7:13" s="23" customFormat="1" ht="15" x14ac:dyDescent="0.2">
      <c r="G3226" s="48"/>
      <c r="H3226" s="137"/>
      <c r="I3226" s="138"/>
      <c r="K3226" s="48"/>
      <c r="M3226" s="48"/>
    </row>
    <row r="3227" spans="7:13" s="23" customFormat="1" ht="15" x14ac:dyDescent="0.2">
      <c r="G3227" s="48"/>
      <c r="H3227" s="137"/>
      <c r="I3227" s="138"/>
      <c r="K3227" s="48"/>
      <c r="M3227" s="48"/>
    </row>
    <row r="3228" spans="7:13" s="23" customFormat="1" ht="15" x14ac:dyDescent="0.2">
      <c r="G3228" s="48"/>
      <c r="H3228" s="137"/>
      <c r="I3228" s="138"/>
      <c r="K3228" s="48"/>
      <c r="M3228" s="48"/>
    </row>
    <row r="3229" spans="7:13" s="23" customFormat="1" ht="15" x14ac:dyDescent="0.2">
      <c r="G3229" s="48"/>
      <c r="H3229" s="137"/>
      <c r="I3229" s="138"/>
      <c r="K3229" s="48"/>
      <c r="M3229" s="48"/>
    </row>
    <row r="3230" spans="7:13" s="23" customFormat="1" ht="15" x14ac:dyDescent="0.2">
      <c r="G3230" s="48"/>
      <c r="H3230" s="137"/>
      <c r="I3230" s="138"/>
      <c r="K3230" s="48"/>
      <c r="M3230" s="48"/>
    </row>
    <row r="3231" spans="7:13" s="23" customFormat="1" ht="15" x14ac:dyDescent="0.2">
      <c r="G3231" s="48"/>
      <c r="H3231" s="137"/>
      <c r="I3231" s="138"/>
      <c r="K3231" s="48"/>
      <c r="M3231" s="48"/>
    </row>
    <row r="3232" spans="7:13" s="23" customFormat="1" ht="15" x14ac:dyDescent="0.2">
      <c r="G3232" s="48"/>
      <c r="H3232" s="137"/>
      <c r="I3232" s="138"/>
      <c r="K3232" s="48"/>
      <c r="M3232" s="48"/>
    </row>
    <row r="3233" spans="7:13" s="23" customFormat="1" ht="15" x14ac:dyDescent="0.2">
      <c r="G3233" s="48"/>
      <c r="H3233" s="137"/>
      <c r="I3233" s="138"/>
      <c r="K3233" s="48"/>
      <c r="M3233" s="48"/>
    </row>
    <row r="3234" spans="7:13" s="23" customFormat="1" ht="15" x14ac:dyDescent="0.2">
      <c r="G3234" s="48"/>
      <c r="H3234" s="137"/>
      <c r="I3234" s="138"/>
      <c r="K3234" s="48"/>
      <c r="M3234" s="48"/>
    </row>
    <row r="3235" spans="7:13" s="23" customFormat="1" ht="15" x14ac:dyDescent="0.2">
      <c r="G3235" s="48"/>
      <c r="H3235" s="137"/>
      <c r="I3235" s="138"/>
      <c r="K3235" s="48"/>
      <c r="M3235" s="48"/>
    </row>
    <row r="3236" spans="7:13" s="23" customFormat="1" ht="15" x14ac:dyDescent="0.2">
      <c r="G3236" s="48"/>
      <c r="H3236" s="137"/>
      <c r="I3236" s="138"/>
      <c r="K3236" s="48"/>
      <c r="M3236" s="48"/>
    </row>
    <row r="3237" spans="7:13" s="23" customFormat="1" ht="15" x14ac:dyDescent="0.2">
      <c r="G3237" s="48"/>
      <c r="H3237" s="137"/>
      <c r="I3237" s="138"/>
      <c r="K3237" s="48"/>
      <c r="M3237" s="48"/>
    </row>
    <row r="3238" spans="7:13" s="23" customFormat="1" ht="15" x14ac:dyDescent="0.2">
      <c r="G3238" s="48"/>
      <c r="H3238" s="137"/>
      <c r="I3238" s="138"/>
      <c r="K3238" s="48"/>
      <c r="M3238" s="48"/>
    </row>
    <row r="3239" spans="7:13" s="23" customFormat="1" ht="15" x14ac:dyDescent="0.2">
      <c r="G3239" s="48"/>
      <c r="H3239" s="137"/>
      <c r="I3239" s="138"/>
      <c r="K3239" s="48"/>
      <c r="M3239" s="48"/>
    </row>
    <row r="3240" spans="7:13" s="23" customFormat="1" ht="15" x14ac:dyDescent="0.2">
      <c r="G3240" s="48"/>
      <c r="H3240" s="137"/>
      <c r="I3240" s="138"/>
      <c r="K3240" s="48"/>
      <c r="M3240" s="48"/>
    </row>
    <row r="3241" spans="7:13" s="23" customFormat="1" ht="15" x14ac:dyDescent="0.2">
      <c r="G3241" s="48"/>
      <c r="H3241" s="137"/>
      <c r="I3241" s="138"/>
      <c r="K3241" s="48"/>
      <c r="M3241" s="48"/>
    </row>
    <row r="3242" spans="7:13" s="23" customFormat="1" ht="15" x14ac:dyDescent="0.2">
      <c r="G3242" s="48"/>
      <c r="H3242" s="137"/>
      <c r="I3242" s="138"/>
      <c r="K3242" s="48"/>
      <c r="M3242" s="48"/>
    </row>
    <row r="3243" spans="7:13" s="23" customFormat="1" ht="15" x14ac:dyDescent="0.2">
      <c r="G3243" s="48"/>
      <c r="H3243" s="137"/>
      <c r="I3243" s="138"/>
      <c r="K3243" s="48"/>
      <c r="M3243" s="48"/>
    </row>
    <row r="3244" spans="7:13" s="23" customFormat="1" ht="15" x14ac:dyDescent="0.2">
      <c r="G3244" s="48"/>
      <c r="H3244" s="137"/>
      <c r="I3244" s="138"/>
      <c r="K3244" s="48"/>
      <c r="M3244" s="48"/>
    </row>
    <row r="3245" spans="7:13" s="23" customFormat="1" ht="15" x14ac:dyDescent="0.2">
      <c r="G3245" s="48"/>
      <c r="H3245" s="137"/>
      <c r="I3245" s="138"/>
      <c r="K3245" s="48"/>
      <c r="M3245" s="48"/>
    </row>
    <row r="3246" spans="7:13" s="23" customFormat="1" ht="15" x14ac:dyDescent="0.2">
      <c r="G3246" s="48"/>
      <c r="H3246" s="137"/>
      <c r="I3246" s="138"/>
      <c r="K3246" s="48"/>
      <c r="M3246" s="48"/>
    </row>
    <row r="3247" spans="7:13" s="23" customFormat="1" ht="15" x14ac:dyDescent="0.2">
      <c r="G3247" s="48"/>
      <c r="H3247" s="137"/>
      <c r="I3247" s="138"/>
      <c r="K3247" s="48"/>
      <c r="M3247" s="48"/>
    </row>
    <row r="3248" spans="7:13" s="23" customFormat="1" ht="15" x14ac:dyDescent="0.2">
      <c r="G3248" s="48"/>
      <c r="H3248" s="137"/>
      <c r="I3248" s="138"/>
      <c r="K3248" s="48"/>
      <c r="M3248" s="48"/>
    </row>
    <row r="3249" spans="7:13" s="23" customFormat="1" ht="15" x14ac:dyDescent="0.2">
      <c r="G3249" s="48"/>
      <c r="H3249" s="137"/>
      <c r="I3249" s="138"/>
      <c r="K3249" s="48"/>
      <c r="M3249" s="48"/>
    </row>
    <row r="3250" spans="7:13" s="23" customFormat="1" ht="15" x14ac:dyDescent="0.2">
      <c r="G3250" s="48"/>
      <c r="H3250" s="137"/>
      <c r="I3250" s="138"/>
      <c r="K3250" s="48"/>
      <c r="M3250" s="48"/>
    </row>
    <row r="3251" spans="7:13" s="23" customFormat="1" ht="15" x14ac:dyDescent="0.2">
      <c r="G3251" s="48"/>
      <c r="H3251" s="137"/>
      <c r="I3251" s="138"/>
      <c r="K3251" s="48"/>
      <c r="M3251" s="48"/>
    </row>
    <row r="3252" spans="7:13" s="23" customFormat="1" ht="15" x14ac:dyDescent="0.2">
      <c r="G3252" s="48"/>
      <c r="H3252" s="137"/>
      <c r="I3252" s="138"/>
      <c r="K3252" s="48"/>
      <c r="M3252" s="48"/>
    </row>
    <row r="3253" spans="7:13" s="23" customFormat="1" ht="15" x14ac:dyDescent="0.2">
      <c r="G3253" s="48"/>
      <c r="H3253" s="137"/>
      <c r="I3253" s="138"/>
      <c r="K3253" s="48"/>
      <c r="M3253" s="48"/>
    </row>
    <row r="3254" spans="7:13" s="23" customFormat="1" ht="15" x14ac:dyDescent="0.2">
      <c r="G3254" s="48"/>
      <c r="H3254" s="137"/>
      <c r="I3254" s="138"/>
      <c r="K3254" s="48"/>
      <c r="M3254" s="48"/>
    </row>
    <row r="3255" spans="7:13" s="23" customFormat="1" ht="15" x14ac:dyDescent="0.2">
      <c r="G3255" s="48"/>
      <c r="H3255" s="137"/>
      <c r="I3255" s="138"/>
      <c r="K3255" s="48"/>
      <c r="M3255" s="48"/>
    </row>
    <row r="3256" spans="7:13" s="23" customFormat="1" ht="15" x14ac:dyDescent="0.2">
      <c r="G3256" s="48"/>
      <c r="H3256" s="137"/>
      <c r="I3256" s="138"/>
      <c r="K3256" s="48"/>
      <c r="M3256" s="48"/>
    </row>
    <row r="3257" spans="7:13" s="23" customFormat="1" ht="15" x14ac:dyDescent="0.2">
      <c r="G3257" s="48"/>
      <c r="H3257" s="137"/>
      <c r="I3257" s="138"/>
      <c r="K3257" s="48"/>
      <c r="M3257" s="48"/>
    </row>
    <row r="3258" spans="7:13" s="23" customFormat="1" ht="15" x14ac:dyDescent="0.2">
      <c r="G3258" s="48"/>
      <c r="H3258" s="137"/>
      <c r="I3258" s="138"/>
      <c r="K3258" s="48"/>
      <c r="M3258" s="48"/>
    </row>
    <row r="3259" spans="7:13" s="23" customFormat="1" ht="15" x14ac:dyDescent="0.2">
      <c r="G3259" s="48"/>
      <c r="H3259" s="137"/>
      <c r="I3259" s="138"/>
      <c r="K3259" s="48"/>
      <c r="M3259" s="48"/>
    </row>
    <row r="3260" spans="7:13" s="23" customFormat="1" ht="15" x14ac:dyDescent="0.2">
      <c r="G3260" s="48"/>
      <c r="H3260" s="137"/>
      <c r="I3260" s="138"/>
      <c r="K3260" s="48"/>
      <c r="M3260" s="48"/>
    </row>
    <row r="3261" spans="7:13" s="23" customFormat="1" ht="15" x14ac:dyDescent="0.2">
      <c r="G3261" s="48"/>
      <c r="H3261" s="137"/>
      <c r="I3261" s="138"/>
      <c r="K3261" s="48"/>
      <c r="M3261" s="48"/>
    </row>
    <row r="3262" spans="7:13" s="23" customFormat="1" ht="15" x14ac:dyDescent="0.2">
      <c r="G3262" s="48"/>
      <c r="H3262" s="137"/>
      <c r="I3262" s="138"/>
      <c r="K3262" s="48"/>
      <c r="M3262" s="48"/>
    </row>
    <row r="3263" spans="7:13" s="23" customFormat="1" ht="15" x14ac:dyDescent="0.2">
      <c r="G3263" s="48"/>
      <c r="H3263" s="137"/>
      <c r="I3263" s="138"/>
      <c r="K3263" s="48"/>
      <c r="M3263" s="48"/>
    </row>
    <row r="3264" spans="7:13" s="23" customFormat="1" ht="15" x14ac:dyDescent="0.2">
      <c r="G3264" s="48"/>
      <c r="H3264" s="137"/>
      <c r="I3264" s="138"/>
      <c r="K3264" s="48"/>
      <c r="M3264" s="48"/>
    </row>
    <row r="3265" spans="7:13" s="23" customFormat="1" ht="15" x14ac:dyDescent="0.2">
      <c r="G3265" s="48"/>
      <c r="H3265" s="137"/>
      <c r="I3265" s="138"/>
      <c r="K3265" s="48"/>
      <c r="M3265" s="48"/>
    </row>
    <row r="3266" spans="7:13" s="23" customFormat="1" ht="15" x14ac:dyDescent="0.2">
      <c r="G3266" s="48"/>
      <c r="H3266" s="137"/>
      <c r="I3266" s="138"/>
      <c r="K3266" s="48"/>
      <c r="M3266" s="48"/>
    </row>
    <row r="3267" spans="7:13" s="23" customFormat="1" ht="15" x14ac:dyDescent="0.2">
      <c r="G3267" s="48"/>
      <c r="H3267" s="137"/>
      <c r="I3267" s="138"/>
      <c r="K3267" s="48"/>
      <c r="M3267" s="48"/>
    </row>
    <row r="3268" spans="7:13" s="23" customFormat="1" ht="15" x14ac:dyDescent="0.2">
      <c r="G3268" s="48"/>
      <c r="H3268" s="137"/>
      <c r="I3268" s="138"/>
      <c r="K3268" s="48"/>
      <c r="M3268" s="48"/>
    </row>
    <row r="3269" spans="7:13" s="23" customFormat="1" ht="15" x14ac:dyDescent="0.2">
      <c r="G3269" s="48"/>
      <c r="H3269" s="137"/>
      <c r="I3269" s="138"/>
      <c r="K3269" s="48"/>
      <c r="M3269" s="48"/>
    </row>
    <row r="3270" spans="7:13" s="23" customFormat="1" ht="15" x14ac:dyDescent="0.2">
      <c r="G3270" s="48"/>
      <c r="H3270" s="137"/>
      <c r="I3270" s="138"/>
      <c r="K3270" s="48"/>
      <c r="M3270" s="48"/>
    </row>
    <row r="3271" spans="7:13" s="23" customFormat="1" ht="15" x14ac:dyDescent="0.2">
      <c r="G3271" s="48"/>
      <c r="H3271" s="137"/>
      <c r="I3271" s="138"/>
      <c r="K3271" s="48"/>
      <c r="M3271" s="48"/>
    </row>
    <row r="3272" spans="7:13" s="23" customFormat="1" ht="15" x14ac:dyDescent="0.2">
      <c r="G3272" s="48"/>
      <c r="H3272" s="137"/>
      <c r="I3272" s="138"/>
      <c r="K3272" s="48"/>
      <c r="M3272" s="48"/>
    </row>
    <row r="3273" spans="7:13" s="23" customFormat="1" ht="15" x14ac:dyDescent="0.2">
      <c r="G3273" s="48"/>
      <c r="H3273" s="137"/>
      <c r="I3273" s="138"/>
      <c r="K3273" s="48"/>
      <c r="M3273" s="48"/>
    </row>
    <row r="3274" spans="7:13" s="23" customFormat="1" ht="15" x14ac:dyDescent="0.2">
      <c r="G3274" s="48"/>
      <c r="H3274" s="137"/>
      <c r="I3274" s="138"/>
      <c r="K3274" s="48"/>
      <c r="M3274" s="48"/>
    </row>
    <row r="3275" spans="7:13" s="23" customFormat="1" ht="15" x14ac:dyDescent="0.2">
      <c r="G3275" s="48"/>
      <c r="H3275" s="137"/>
      <c r="I3275" s="138"/>
      <c r="K3275" s="48"/>
      <c r="M3275" s="48"/>
    </row>
    <row r="3276" spans="7:13" s="23" customFormat="1" ht="15" x14ac:dyDescent="0.2">
      <c r="G3276" s="48"/>
      <c r="H3276" s="137"/>
      <c r="I3276" s="138"/>
      <c r="K3276" s="48"/>
      <c r="M3276" s="48"/>
    </row>
    <row r="3277" spans="7:13" s="23" customFormat="1" ht="15" x14ac:dyDescent="0.2">
      <c r="G3277" s="48"/>
      <c r="H3277" s="137"/>
      <c r="I3277" s="138"/>
      <c r="K3277" s="48"/>
      <c r="M3277" s="48"/>
    </row>
    <row r="3278" spans="7:13" s="23" customFormat="1" ht="15" x14ac:dyDescent="0.2">
      <c r="G3278" s="48"/>
      <c r="H3278" s="137"/>
      <c r="I3278" s="138"/>
      <c r="K3278" s="48"/>
      <c r="M3278" s="48"/>
    </row>
    <row r="3279" spans="7:13" s="23" customFormat="1" ht="15" x14ac:dyDescent="0.2">
      <c r="G3279" s="48"/>
      <c r="H3279" s="137"/>
      <c r="I3279" s="138"/>
      <c r="K3279" s="48"/>
      <c r="M3279" s="48"/>
    </row>
    <row r="3280" spans="7:13" s="23" customFormat="1" ht="15" x14ac:dyDescent="0.2">
      <c r="G3280" s="48"/>
      <c r="H3280" s="137"/>
      <c r="I3280" s="138"/>
      <c r="K3280" s="48"/>
      <c r="M3280" s="48"/>
    </row>
    <row r="3281" spans="7:13" s="23" customFormat="1" ht="15" x14ac:dyDescent="0.2">
      <c r="G3281" s="48"/>
      <c r="H3281" s="137"/>
      <c r="I3281" s="138"/>
      <c r="K3281" s="48"/>
      <c r="M3281" s="48"/>
    </row>
    <row r="3282" spans="7:13" s="23" customFormat="1" ht="15" x14ac:dyDescent="0.2">
      <c r="G3282" s="48"/>
      <c r="H3282" s="137"/>
      <c r="I3282" s="138"/>
      <c r="K3282" s="48"/>
      <c r="M3282" s="48"/>
    </row>
    <row r="3283" spans="7:13" s="23" customFormat="1" ht="15" x14ac:dyDescent="0.2">
      <c r="G3283" s="48"/>
      <c r="H3283" s="137"/>
      <c r="I3283" s="138"/>
      <c r="K3283" s="48"/>
      <c r="M3283" s="48"/>
    </row>
    <row r="3284" spans="7:13" s="23" customFormat="1" ht="15" x14ac:dyDescent="0.2">
      <c r="G3284" s="48"/>
      <c r="H3284" s="137"/>
      <c r="I3284" s="138"/>
      <c r="K3284" s="48"/>
      <c r="M3284" s="48"/>
    </row>
    <row r="3285" spans="7:13" s="23" customFormat="1" ht="15" x14ac:dyDescent="0.2">
      <c r="G3285" s="48"/>
      <c r="H3285" s="137"/>
      <c r="I3285" s="138"/>
      <c r="K3285" s="48"/>
      <c r="M3285" s="48"/>
    </row>
    <row r="3286" spans="7:13" s="23" customFormat="1" ht="15" x14ac:dyDescent="0.2">
      <c r="G3286" s="48"/>
      <c r="H3286" s="137"/>
      <c r="I3286" s="138"/>
      <c r="K3286" s="48"/>
      <c r="M3286" s="48"/>
    </row>
    <row r="3287" spans="7:13" s="23" customFormat="1" ht="15" x14ac:dyDescent="0.2">
      <c r="G3287" s="48"/>
      <c r="H3287" s="137"/>
      <c r="I3287" s="138"/>
      <c r="K3287" s="48"/>
      <c r="M3287" s="48"/>
    </row>
    <row r="3288" spans="7:13" s="23" customFormat="1" ht="15" x14ac:dyDescent="0.2">
      <c r="G3288" s="48"/>
      <c r="H3288" s="137"/>
      <c r="I3288" s="138"/>
      <c r="K3288" s="48"/>
      <c r="M3288" s="48"/>
    </row>
    <row r="3289" spans="7:13" s="23" customFormat="1" ht="15" x14ac:dyDescent="0.2">
      <c r="G3289" s="48"/>
      <c r="H3289" s="137"/>
      <c r="I3289" s="138"/>
      <c r="K3289" s="48"/>
      <c r="M3289" s="48"/>
    </row>
    <row r="3290" spans="7:13" s="23" customFormat="1" ht="15" x14ac:dyDescent="0.2">
      <c r="G3290" s="48"/>
      <c r="H3290" s="137"/>
      <c r="I3290" s="138"/>
      <c r="K3290" s="48"/>
      <c r="M3290" s="48"/>
    </row>
    <row r="3291" spans="7:13" s="23" customFormat="1" ht="15" x14ac:dyDescent="0.2">
      <c r="G3291" s="48"/>
      <c r="H3291" s="137"/>
      <c r="I3291" s="138"/>
      <c r="K3291" s="48"/>
      <c r="M3291" s="48"/>
    </row>
    <row r="3292" spans="7:13" s="23" customFormat="1" ht="15" x14ac:dyDescent="0.2">
      <c r="G3292" s="48"/>
      <c r="H3292" s="137"/>
      <c r="I3292" s="138"/>
      <c r="K3292" s="48"/>
      <c r="M3292" s="48"/>
    </row>
    <row r="3293" spans="7:13" s="23" customFormat="1" ht="15" x14ac:dyDescent="0.2">
      <c r="G3293" s="48"/>
      <c r="H3293" s="137"/>
      <c r="I3293" s="138"/>
      <c r="K3293" s="48"/>
      <c r="M3293" s="48"/>
    </row>
    <row r="3294" spans="7:13" s="23" customFormat="1" ht="15" x14ac:dyDescent="0.2">
      <c r="G3294" s="48"/>
      <c r="H3294" s="137"/>
      <c r="I3294" s="138"/>
      <c r="K3294" s="48"/>
      <c r="M3294" s="48"/>
    </row>
    <row r="3295" spans="7:13" s="23" customFormat="1" ht="15" x14ac:dyDescent="0.2">
      <c r="G3295" s="48"/>
      <c r="H3295" s="137"/>
      <c r="I3295" s="138"/>
      <c r="K3295" s="48"/>
      <c r="M3295" s="48"/>
    </row>
    <row r="3296" spans="7:13" s="23" customFormat="1" ht="15" x14ac:dyDescent="0.2">
      <c r="G3296" s="48"/>
      <c r="H3296" s="137"/>
      <c r="I3296" s="138"/>
      <c r="K3296" s="48"/>
      <c r="M3296" s="48"/>
    </row>
    <row r="3297" spans="7:13" s="23" customFormat="1" ht="15" x14ac:dyDescent="0.2">
      <c r="G3297" s="48"/>
      <c r="H3297" s="137"/>
      <c r="I3297" s="138"/>
      <c r="K3297" s="48"/>
      <c r="M3297" s="48"/>
    </row>
    <row r="3298" spans="7:13" s="23" customFormat="1" ht="15" x14ac:dyDescent="0.2">
      <c r="G3298" s="48"/>
      <c r="H3298" s="137"/>
      <c r="I3298" s="138"/>
      <c r="K3298" s="48"/>
      <c r="M3298" s="48"/>
    </row>
    <row r="3299" spans="7:13" s="23" customFormat="1" ht="15" x14ac:dyDescent="0.2">
      <c r="G3299" s="48"/>
      <c r="H3299" s="137"/>
      <c r="I3299" s="138"/>
      <c r="K3299" s="48"/>
      <c r="M3299" s="48"/>
    </row>
    <row r="3300" spans="7:13" s="23" customFormat="1" ht="15" x14ac:dyDescent="0.2">
      <c r="G3300" s="48"/>
      <c r="H3300" s="137"/>
      <c r="I3300" s="138"/>
      <c r="K3300" s="48"/>
      <c r="M3300" s="48"/>
    </row>
    <row r="3301" spans="7:13" s="23" customFormat="1" ht="15" x14ac:dyDescent="0.2">
      <c r="G3301" s="48"/>
      <c r="H3301" s="137"/>
      <c r="I3301" s="138"/>
      <c r="K3301" s="48"/>
      <c r="M3301" s="48"/>
    </row>
    <row r="3302" spans="7:13" s="23" customFormat="1" ht="15" x14ac:dyDescent="0.2">
      <c r="G3302" s="48"/>
      <c r="H3302" s="137"/>
      <c r="I3302" s="138"/>
      <c r="K3302" s="48"/>
      <c r="M3302" s="48"/>
    </row>
    <row r="3303" spans="7:13" s="23" customFormat="1" ht="15" x14ac:dyDescent="0.2">
      <c r="G3303" s="48"/>
      <c r="H3303" s="137"/>
      <c r="I3303" s="138"/>
      <c r="K3303" s="48"/>
      <c r="M3303" s="48"/>
    </row>
    <row r="3304" spans="7:13" s="23" customFormat="1" ht="15" x14ac:dyDescent="0.2">
      <c r="G3304" s="48"/>
      <c r="H3304" s="137"/>
      <c r="I3304" s="138"/>
      <c r="K3304" s="48"/>
      <c r="M3304" s="48"/>
    </row>
    <row r="3305" spans="7:13" s="23" customFormat="1" ht="15" x14ac:dyDescent="0.2">
      <c r="G3305" s="48"/>
      <c r="H3305" s="137"/>
      <c r="I3305" s="138"/>
      <c r="K3305" s="48"/>
      <c r="M3305" s="48"/>
    </row>
    <row r="3306" spans="7:13" s="23" customFormat="1" ht="15" x14ac:dyDescent="0.2">
      <c r="G3306" s="48"/>
      <c r="H3306" s="137"/>
      <c r="I3306" s="138"/>
      <c r="K3306" s="48"/>
      <c r="M3306" s="48"/>
    </row>
    <row r="3307" spans="7:13" s="23" customFormat="1" ht="15" x14ac:dyDescent="0.2">
      <c r="G3307" s="48"/>
      <c r="H3307" s="137"/>
      <c r="I3307" s="138"/>
      <c r="K3307" s="48"/>
      <c r="M3307" s="48"/>
    </row>
    <row r="3308" spans="7:13" s="23" customFormat="1" ht="15" x14ac:dyDescent="0.2">
      <c r="G3308" s="48"/>
      <c r="H3308" s="137"/>
      <c r="I3308" s="138"/>
      <c r="K3308" s="48"/>
      <c r="M3308" s="48"/>
    </row>
    <row r="3309" spans="7:13" s="23" customFormat="1" ht="15" x14ac:dyDescent="0.2">
      <c r="G3309" s="48"/>
      <c r="H3309" s="137"/>
      <c r="I3309" s="138"/>
      <c r="K3309" s="48"/>
      <c r="M3309" s="48"/>
    </row>
    <row r="3310" spans="7:13" s="23" customFormat="1" ht="15" x14ac:dyDescent="0.2">
      <c r="G3310" s="48"/>
      <c r="H3310" s="137"/>
      <c r="I3310" s="138"/>
      <c r="K3310" s="48"/>
      <c r="M3310" s="48"/>
    </row>
    <row r="3311" spans="7:13" s="23" customFormat="1" ht="15" x14ac:dyDescent="0.2">
      <c r="G3311" s="48"/>
      <c r="H3311" s="137"/>
      <c r="I3311" s="138"/>
      <c r="K3311" s="48"/>
      <c r="M3311" s="48"/>
    </row>
    <row r="3312" spans="7:13" s="23" customFormat="1" ht="15" x14ac:dyDescent="0.2">
      <c r="G3312" s="48"/>
      <c r="H3312" s="137"/>
      <c r="I3312" s="138"/>
      <c r="K3312" s="48"/>
      <c r="M3312" s="48"/>
    </row>
    <row r="3313" spans="7:13" s="23" customFormat="1" ht="15" x14ac:dyDescent="0.2">
      <c r="G3313" s="48"/>
      <c r="H3313" s="137"/>
      <c r="I3313" s="138"/>
      <c r="K3313" s="48"/>
      <c r="M3313" s="48"/>
    </row>
    <row r="3314" spans="7:13" s="23" customFormat="1" ht="15" x14ac:dyDescent="0.2">
      <c r="G3314" s="48"/>
      <c r="H3314" s="137"/>
      <c r="I3314" s="138"/>
      <c r="K3314" s="48"/>
      <c r="M3314" s="48"/>
    </row>
    <row r="3315" spans="7:13" s="23" customFormat="1" ht="15" x14ac:dyDescent="0.2">
      <c r="G3315" s="48"/>
      <c r="H3315" s="137"/>
      <c r="I3315" s="138"/>
      <c r="K3315" s="48"/>
      <c r="M3315" s="48"/>
    </row>
    <row r="3316" spans="7:13" s="23" customFormat="1" ht="15" x14ac:dyDescent="0.2">
      <c r="G3316" s="48"/>
      <c r="H3316" s="137"/>
      <c r="I3316" s="138"/>
      <c r="K3316" s="48"/>
      <c r="M3316" s="48"/>
    </row>
    <row r="3317" spans="7:13" s="23" customFormat="1" ht="15" x14ac:dyDescent="0.2">
      <c r="G3317" s="48"/>
      <c r="H3317" s="137"/>
      <c r="I3317" s="138"/>
      <c r="K3317" s="48"/>
      <c r="M3317" s="48"/>
    </row>
    <row r="3318" spans="7:13" s="23" customFormat="1" ht="15" x14ac:dyDescent="0.2">
      <c r="G3318" s="48"/>
      <c r="H3318" s="137"/>
      <c r="I3318" s="138"/>
      <c r="K3318" s="48"/>
      <c r="M3318" s="48"/>
    </row>
    <row r="3319" spans="7:13" s="23" customFormat="1" ht="15" x14ac:dyDescent="0.2">
      <c r="G3319" s="48"/>
      <c r="H3319" s="137"/>
      <c r="I3319" s="138"/>
      <c r="K3319" s="48"/>
      <c r="M3319" s="48"/>
    </row>
    <row r="3320" spans="7:13" s="23" customFormat="1" ht="15" x14ac:dyDescent="0.2">
      <c r="G3320" s="48"/>
      <c r="H3320" s="137"/>
      <c r="I3320" s="138"/>
      <c r="K3320" s="48"/>
      <c r="M3320" s="48"/>
    </row>
    <row r="3321" spans="7:13" s="23" customFormat="1" ht="15" x14ac:dyDescent="0.2">
      <c r="G3321" s="48"/>
      <c r="H3321" s="137"/>
      <c r="I3321" s="138"/>
      <c r="K3321" s="48"/>
      <c r="M3321" s="48"/>
    </row>
    <row r="3322" spans="7:13" s="23" customFormat="1" ht="15" x14ac:dyDescent="0.2">
      <c r="G3322" s="48"/>
      <c r="H3322" s="137"/>
      <c r="I3322" s="138"/>
      <c r="K3322" s="48"/>
      <c r="M3322" s="48"/>
    </row>
    <row r="3323" spans="7:13" s="23" customFormat="1" ht="15" x14ac:dyDescent="0.2">
      <c r="G3323" s="48"/>
      <c r="H3323" s="137"/>
      <c r="I3323" s="138"/>
      <c r="K3323" s="48"/>
      <c r="M3323" s="48"/>
    </row>
    <row r="3324" spans="7:13" s="23" customFormat="1" ht="15" x14ac:dyDescent="0.2">
      <c r="G3324" s="48"/>
      <c r="H3324" s="137"/>
      <c r="I3324" s="138"/>
      <c r="K3324" s="48"/>
      <c r="M3324" s="48"/>
    </row>
    <row r="3325" spans="7:13" s="23" customFormat="1" ht="15" x14ac:dyDescent="0.2">
      <c r="G3325" s="48"/>
      <c r="H3325" s="137"/>
      <c r="I3325" s="138"/>
      <c r="K3325" s="48"/>
      <c r="M3325" s="48"/>
    </row>
    <row r="3326" spans="7:13" s="23" customFormat="1" ht="15" x14ac:dyDescent="0.2">
      <c r="G3326" s="48"/>
      <c r="H3326" s="137"/>
      <c r="I3326" s="138"/>
      <c r="K3326" s="48"/>
      <c r="M3326" s="48"/>
    </row>
    <row r="3327" spans="7:13" s="23" customFormat="1" ht="15" x14ac:dyDescent="0.2">
      <c r="G3327" s="48"/>
      <c r="H3327" s="137"/>
      <c r="I3327" s="138"/>
      <c r="K3327" s="48"/>
      <c r="M3327" s="48"/>
    </row>
    <row r="3328" spans="7:13" s="23" customFormat="1" ht="15" x14ac:dyDescent="0.2">
      <c r="G3328" s="48"/>
      <c r="H3328" s="137"/>
      <c r="I3328" s="138"/>
      <c r="K3328" s="48"/>
      <c r="M3328" s="48"/>
    </row>
    <row r="3329" spans="7:13" s="23" customFormat="1" ht="15" x14ac:dyDescent="0.2">
      <c r="G3329" s="48"/>
      <c r="H3329" s="137"/>
      <c r="I3329" s="138"/>
      <c r="K3329" s="48"/>
      <c r="M3329" s="48"/>
    </row>
    <row r="3330" spans="7:13" s="23" customFormat="1" ht="15" x14ac:dyDescent="0.2">
      <c r="G3330" s="48"/>
      <c r="H3330" s="137"/>
      <c r="I3330" s="138"/>
      <c r="K3330" s="48"/>
      <c r="M3330" s="48"/>
    </row>
    <row r="3331" spans="7:13" s="23" customFormat="1" ht="15" x14ac:dyDescent="0.2">
      <c r="G3331" s="48"/>
      <c r="H3331" s="137"/>
      <c r="I3331" s="138"/>
      <c r="K3331" s="48"/>
      <c r="M3331" s="48"/>
    </row>
    <row r="3332" spans="7:13" s="23" customFormat="1" ht="15" x14ac:dyDescent="0.2">
      <c r="G3332" s="48"/>
      <c r="H3332" s="137"/>
      <c r="I3332" s="138"/>
      <c r="K3332" s="48"/>
      <c r="M3332" s="48"/>
    </row>
    <row r="3333" spans="7:13" s="23" customFormat="1" ht="15" x14ac:dyDescent="0.2">
      <c r="G3333" s="48"/>
      <c r="H3333" s="137"/>
      <c r="I3333" s="138"/>
      <c r="K3333" s="48"/>
      <c r="M3333" s="48"/>
    </row>
    <row r="3334" spans="7:13" s="23" customFormat="1" ht="15" x14ac:dyDescent="0.2">
      <c r="G3334" s="48"/>
      <c r="H3334" s="137"/>
      <c r="I3334" s="138"/>
      <c r="K3334" s="48"/>
      <c r="M3334" s="48"/>
    </row>
    <row r="3335" spans="7:13" s="23" customFormat="1" ht="15" x14ac:dyDescent="0.2">
      <c r="G3335" s="48"/>
      <c r="H3335" s="137"/>
      <c r="I3335" s="138"/>
      <c r="K3335" s="48"/>
      <c r="M3335" s="48"/>
    </row>
    <row r="3336" spans="7:13" s="23" customFormat="1" ht="15" x14ac:dyDescent="0.2">
      <c r="G3336" s="48"/>
      <c r="H3336" s="137"/>
      <c r="I3336" s="138"/>
      <c r="K3336" s="48"/>
      <c r="M3336" s="48"/>
    </row>
    <row r="3337" spans="7:13" s="23" customFormat="1" ht="15" x14ac:dyDescent="0.2">
      <c r="G3337" s="48"/>
      <c r="H3337" s="137"/>
      <c r="I3337" s="138"/>
      <c r="K3337" s="48"/>
      <c r="M3337" s="48"/>
    </row>
    <row r="3338" spans="7:13" s="23" customFormat="1" ht="15" x14ac:dyDescent="0.2">
      <c r="G3338" s="48"/>
      <c r="H3338" s="137"/>
      <c r="I3338" s="138"/>
      <c r="K3338" s="48"/>
      <c r="M3338" s="48"/>
    </row>
    <row r="3339" spans="7:13" s="23" customFormat="1" ht="15" x14ac:dyDescent="0.2">
      <c r="G3339" s="48"/>
      <c r="H3339" s="137"/>
      <c r="I3339" s="138"/>
      <c r="K3339" s="48"/>
      <c r="M3339" s="48"/>
    </row>
    <row r="3340" spans="7:13" s="23" customFormat="1" ht="15" x14ac:dyDescent="0.2">
      <c r="G3340" s="48"/>
      <c r="H3340" s="137"/>
      <c r="I3340" s="138"/>
      <c r="K3340" s="48"/>
      <c r="M3340" s="48"/>
    </row>
    <row r="3341" spans="7:13" s="23" customFormat="1" ht="15" x14ac:dyDescent="0.2">
      <c r="G3341" s="48"/>
      <c r="H3341" s="137"/>
      <c r="I3341" s="138"/>
      <c r="K3341" s="48"/>
      <c r="M3341" s="48"/>
    </row>
    <row r="3342" spans="7:13" s="23" customFormat="1" ht="15" x14ac:dyDescent="0.2">
      <c r="G3342" s="48"/>
      <c r="H3342" s="137"/>
      <c r="I3342" s="138"/>
      <c r="K3342" s="48"/>
      <c r="M3342" s="48"/>
    </row>
    <row r="3343" spans="7:13" s="23" customFormat="1" ht="15" x14ac:dyDescent="0.2">
      <c r="G3343" s="48"/>
      <c r="H3343" s="137"/>
      <c r="I3343" s="138"/>
      <c r="K3343" s="48"/>
      <c r="M3343" s="48"/>
    </row>
    <row r="3344" spans="7:13" s="23" customFormat="1" ht="15" x14ac:dyDescent="0.2">
      <c r="G3344" s="48"/>
      <c r="H3344" s="137"/>
      <c r="I3344" s="138"/>
      <c r="K3344" s="48"/>
      <c r="M3344" s="48"/>
    </row>
    <row r="3345" spans="7:13" s="23" customFormat="1" ht="15" x14ac:dyDescent="0.2">
      <c r="G3345" s="48"/>
      <c r="H3345" s="137"/>
      <c r="I3345" s="138"/>
      <c r="K3345" s="48"/>
      <c r="M3345" s="48"/>
    </row>
    <row r="3346" spans="7:13" s="23" customFormat="1" ht="15" x14ac:dyDescent="0.2">
      <c r="G3346" s="48"/>
      <c r="H3346" s="137"/>
      <c r="I3346" s="138"/>
      <c r="K3346" s="48"/>
      <c r="M3346" s="48"/>
    </row>
    <row r="3347" spans="7:13" s="23" customFormat="1" ht="15" x14ac:dyDescent="0.2">
      <c r="G3347" s="48"/>
      <c r="H3347" s="137"/>
      <c r="I3347" s="138"/>
      <c r="K3347" s="48"/>
      <c r="M3347" s="48"/>
    </row>
    <row r="3348" spans="7:13" s="23" customFormat="1" ht="15" x14ac:dyDescent="0.2">
      <c r="G3348" s="48"/>
      <c r="H3348" s="137"/>
      <c r="I3348" s="138"/>
      <c r="K3348" s="48"/>
      <c r="M3348" s="48"/>
    </row>
    <row r="3349" spans="7:13" s="23" customFormat="1" ht="15" x14ac:dyDescent="0.2">
      <c r="G3349" s="48"/>
      <c r="H3349" s="137"/>
      <c r="I3349" s="138"/>
      <c r="K3349" s="48"/>
      <c r="M3349" s="48"/>
    </row>
    <row r="3350" spans="7:13" s="23" customFormat="1" ht="15" x14ac:dyDescent="0.2">
      <c r="G3350" s="48"/>
      <c r="H3350" s="137"/>
      <c r="I3350" s="138"/>
      <c r="K3350" s="48"/>
      <c r="M3350" s="48"/>
    </row>
    <row r="3351" spans="7:13" s="23" customFormat="1" ht="15" x14ac:dyDescent="0.2">
      <c r="G3351" s="48"/>
      <c r="H3351" s="137"/>
      <c r="I3351" s="138"/>
      <c r="K3351" s="48"/>
      <c r="M3351" s="48"/>
    </row>
    <row r="3352" spans="7:13" s="23" customFormat="1" ht="15" x14ac:dyDescent="0.2">
      <c r="G3352" s="48"/>
      <c r="H3352" s="137"/>
      <c r="I3352" s="138"/>
      <c r="K3352" s="48"/>
      <c r="M3352" s="48"/>
    </row>
    <row r="3353" spans="7:13" s="23" customFormat="1" ht="15" x14ac:dyDescent="0.2">
      <c r="G3353" s="48"/>
      <c r="H3353" s="137"/>
      <c r="I3353" s="138"/>
      <c r="K3353" s="48"/>
      <c r="M3353" s="48"/>
    </row>
    <row r="3354" spans="7:13" s="23" customFormat="1" ht="15" x14ac:dyDescent="0.2">
      <c r="G3354" s="48"/>
      <c r="H3354" s="137"/>
      <c r="I3354" s="138"/>
      <c r="K3354" s="48"/>
      <c r="M3354" s="48"/>
    </row>
    <row r="3355" spans="7:13" s="23" customFormat="1" ht="15" x14ac:dyDescent="0.2">
      <c r="G3355" s="48"/>
      <c r="H3355" s="137"/>
      <c r="I3355" s="138"/>
      <c r="K3355" s="48"/>
      <c r="M3355" s="48"/>
    </row>
    <row r="3356" spans="7:13" s="23" customFormat="1" ht="15" x14ac:dyDescent="0.2">
      <c r="G3356" s="48"/>
      <c r="H3356" s="137"/>
      <c r="I3356" s="138"/>
      <c r="K3356" s="48"/>
      <c r="M3356" s="48"/>
    </row>
    <row r="3357" spans="7:13" s="23" customFormat="1" ht="15" x14ac:dyDescent="0.2">
      <c r="G3357" s="48"/>
      <c r="H3357" s="137"/>
      <c r="I3357" s="138"/>
      <c r="K3357" s="48"/>
      <c r="M3357" s="48"/>
    </row>
    <row r="3358" spans="7:13" s="23" customFormat="1" ht="15" x14ac:dyDescent="0.2">
      <c r="G3358" s="48"/>
      <c r="H3358" s="137"/>
      <c r="I3358" s="138"/>
      <c r="K3358" s="48"/>
      <c r="M3358" s="48"/>
    </row>
    <row r="3359" spans="7:13" s="23" customFormat="1" ht="15" x14ac:dyDescent="0.2">
      <c r="G3359" s="48"/>
      <c r="H3359" s="137"/>
      <c r="I3359" s="138"/>
      <c r="K3359" s="48"/>
      <c r="M3359" s="48"/>
    </row>
    <row r="3360" spans="7:13" s="23" customFormat="1" ht="15" x14ac:dyDescent="0.2">
      <c r="G3360" s="48"/>
      <c r="H3360" s="137"/>
      <c r="I3360" s="138"/>
      <c r="K3360" s="48"/>
      <c r="M3360" s="48"/>
    </row>
    <row r="3361" spans="7:13" s="23" customFormat="1" ht="15" x14ac:dyDescent="0.2">
      <c r="G3361" s="48"/>
      <c r="H3361" s="137"/>
      <c r="I3361" s="138"/>
      <c r="K3361" s="48"/>
      <c r="M3361" s="48"/>
    </row>
    <row r="3362" spans="7:13" s="23" customFormat="1" ht="15" x14ac:dyDescent="0.2">
      <c r="G3362" s="48"/>
      <c r="H3362" s="137"/>
      <c r="I3362" s="138"/>
      <c r="K3362" s="48"/>
      <c r="M3362" s="48"/>
    </row>
    <row r="3363" spans="7:13" s="23" customFormat="1" ht="15" x14ac:dyDescent="0.2">
      <c r="G3363" s="48"/>
      <c r="H3363" s="137"/>
      <c r="I3363" s="138"/>
      <c r="K3363" s="48"/>
      <c r="M3363" s="48"/>
    </row>
    <row r="3364" spans="7:13" s="23" customFormat="1" ht="15" x14ac:dyDescent="0.2">
      <c r="G3364" s="48"/>
      <c r="H3364" s="137"/>
      <c r="I3364" s="138"/>
      <c r="K3364" s="48"/>
      <c r="M3364" s="48"/>
    </row>
    <row r="3365" spans="7:13" s="23" customFormat="1" ht="15" x14ac:dyDescent="0.2">
      <c r="G3365" s="48"/>
      <c r="H3365" s="137"/>
      <c r="I3365" s="138"/>
      <c r="K3365" s="48"/>
      <c r="M3365" s="48"/>
    </row>
    <row r="3366" spans="7:13" s="23" customFormat="1" ht="15" x14ac:dyDescent="0.2">
      <c r="G3366" s="48"/>
      <c r="H3366" s="137"/>
      <c r="I3366" s="138"/>
      <c r="K3366" s="48"/>
      <c r="M3366" s="48"/>
    </row>
    <row r="3367" spans="7:13" s="23" customFormat="1" ht="15" x14ac:dyDescent="0.2">
      <c r="G3367" s="48"/>
      <c r="H3367" s="137"/>
      <c r="I3367" s="138"/>
      <c r="K3367" s="48"/>
      <c r="M3367" s="48"/>
    </row>
    <row r="3368" spans="7:13" s="23" customFormat="1" ht="15" x14ac:dyDescent="0.2">
      <c r="G3368" s="48"/>
      <c r="H3368" s="137"/>
      <c r="I3368" s="138"/>
      <c r="K3368" s="48"/>
      <c r="M3368" s="48"/>
    </row>
    <row r="3369" spans="7:13" s="23" customFormat="1" ht="15" x14ac:dyDescent="0.2">
      <c r="G3369" s="48"/>
      <c r="H3369" s="137"/>
      <c r="I3369" s="138"/>
      <c r="K3369" s="48"/>
      <c r="M3369" s="48"/>
    </row>
    <row r="3370" spans="7:13" s="23" customFormat="1" ht="15" x14ac:dyDescent="0.2">
      <c r="G3370" s="48"/>
      <c r="H3370" s="137"/>
      <c r="I3370" s="138"/>
      <c r="K3370" s="48"/>
      <c r="M3370" s="48"/>
    </row>
    <row r="3371" spans="7:13" s="23" customFormat="1" ht="15" x14ac:dyDescent="0.2">
      <c r="G3371" s="48"/>
      <c r="H3371" s="137"/>
      <c r="I3371" s="138"/>
      <c r="K3371" s="48"/>
      <c r="M3371" s="48"/>
    </row>
    <row r="3372" spans="7:13" s="23" customFormat="1" ht="15" x14ac:dyDescent="0.2">
      <c r="G3372" s="48"/>
      <c r="H3372" s="137"/>
      <c r="I3372" s="138"/>
      <c r="K3372" s="48"/>
      <c r="M3372" s="48"/>
    </row>
    <row r="3373" spans="7:13" s="23" customFormat="1" ht="15" x14ac:dyDescent="0.2">
      <c r="G3373" s="48"/>
      <c r="H3373" s="137"/>
      <c r="I3373" s="138"/>
      <c r="K3373" s="48"/>
      <c r="M3373" s="48"/>
    </row>
    <row r="3374" spans="7:13" s="23" customFormat="1" ht="15" x14ac:dyDescent="0.2">
      <c r="G3374" s="48"/>
      <c r="H3374" s="137"/>
      <c r="I3374" s="138"/>
      <c r="K3374" s="48"/>
      <c r="M3374" s="48"/>
    </row>
    <row r="3375" spans="7:13" s="23" customFormat="1" ht="15" x14ac:dyDescent="0.2">
      <c r="G3375" s="48"/>
      <c r="H3375" s="137"/>
      <c r="I3375" s="138"/>
      <c r="K3375" s="48"/>
      <c r="M3375" s="48"/>
    </row>
    <row r="3376" spans="7:13" s="23" customFormat="1" ht="15" x14ac:dyDescent="0.2">
      <c r="G3376" s="48"/>
      <c r="H3376" s="137"/>
      <c r="I3376" s="138"/>
      <c r="K3376" s="48"/>
      <c r="M3376" s="48"/>
    </row>
    <row r="3377" spans="7:13" s="23" customFormat="1" ht="15" x14ac:dyDescent="0.2">
      <c r="G3377" s="48"/>
      <c r="H3377" s="137"/>
      <c r="I3377" s="138"/>
      <c r="K3377" s="48"/>
      <c r="M3377" s="48"/>
    </row>
    <row r="3378" spans="7:13" s="23" customFormat="1" ht="15" x14ac:dyDescent="0.2">
      <c r="G3378" s="48"/>
      <c r="H3378" s="137"/>
      <c r="I3378" s="138"/>
      <c r="K3378" s="48"/>
      <c r="M3378" s="48"/>
    </row>
    <row r="3379" spans="7:13" s="23" customFormat="1" ht="15" x14ac:dyDescent="0.2">
      <c r="G3379" s="48"/>
      <c r="H3379" s="137"/>
      <c r="I3379" s="138"/>
      <c r="K3379" s="48"/>
      <c r="M3379" s="48"/>
    </row>
    <row r="3380" spans="7:13" s="23" customFormat="1" ht="15" x14ac:dyDescent="0.2">
      <c r="G3380" s="48"/>
      <c r="H3380" s="137"/>
      <c r="I3380" s="138"/>
      <c r="K3380" s="48"/>
      <c r="M3380" s="48"/>
    </row>
    <row r="3381" spans="7:13" s="23" customFormat="1" ht="15" x14ac:dyDescent="0.2">
      <c r="G3381" s="48"/>
      <c r="H3381" s="137"/>
      <c r="I3381" s="138"/>
      <c r="K3381" s="48"/>
      <c r="M3381" s="48"/>
    </row>
    <row r="3382" spans="7:13" s="23" customFormat="1" ht="15" x14ac:dyDescent="0.2">
      <c r="G3382" s="48"/>
      <c r="H3382" s="137"/>
      <c r="I3382" s="138"/>
      <c r="K3382" s="48"/>
      <c r="M3382" s="48"/>
    </row>
    <row r="3383" spans="7:13" s="23" customFormat="1" ht="15" x14ac:dyDescent="0.2">
      <c r="G3383" s="48"/>
      <c r="H3383" s="137"/>
      <c r="I3383" s="138"/>
      <c r="K3383" s="48"/>
      <c r="M3383" s="48"/>
    </row>
    <row r="3384" spans="7:13" s="23" customFormat="1" ht="15" x14ac:dyDescent="0.2">
      <c r="G3384" s="48"/>
      <c r="H3384" s="137"/>
      <c r="I3384" s="138"/>
      <c r="K3384" s="48"/>
      <c r="M3384" s="48"/>
    </row>
    <row r="3385" spans="7:13" s="23" customFormat="1" ht="15" x14ac:dyDescent="0.2">
      <c r="G3385" s="48"/>
      <c r="H3385" s="137"/>
      <c r="I3385" s="138"/>
      <c r="K3385" s="48"/>
      <c r="M3385" s="48"/>
    </row>
    <row r="3386" spans="7:13" s="23" customFormat="1" ht="15" x14ac:dyDescent="0.2">
      <c r="G3386" s="48"/>
      <c r="H3386" s="137"/>
      <c r="I3386" s="138"/>
      <c r="K3386" s="48"/>
      <c r="M3386" s="48"/>
    </row>
    <row r="3387" spans="7:13" s="23" customFormat="1" ht="15" x14ac:dyDescent="0.2">
      <c r="G3387" s="48"/>
      <c r="H3387" s="137"/>
      <c r="I3387" s="138"/>
      <c r="K3387" s="48"/>
      <c r="M3387" s="48"/>
    </row>
    <row r="3388" spans="7:13" s="23" customFormat="1" ht="15" x14ac:dyDescent="0.2">
      <c r="G3388" s="48"/>
      <c r="H3388" s="137"/>
      <c r="I3388" s="138"/>
      <c r="K3388" s="48"/>
      <c r="M3388" s="48"/>
    </row>
    <row r="3389" spans="7:13" s="23" customFormat="1" ht="15" x14ac:dyDescent="0.2">
      <c r="G3389" s="48"/>
      <c r="H3389" s="137"/>
      <c r="I3389" s="138"/>
      <c r="K3389" s="48"/>
      <c r="M3389" s="48"/>
    </row>
    <row r="3390" spans="7:13" s="23" customFormat="1" ht="15" x14ac:dyDescent="0.2">
      <c r="G3390" s="48"/>
      <c r="H3390" s="137"/>
      <c r="I3390" s="138"/>
      <c r="K3390" s="48"/>
      <c r="M3390" s="48"/>
    </row>
    <row r="3391" spans="7:13" s="23" customFormat="1" ht="15" x14ac:dyDescent="0.2">
      <c r="G3391" s="48"/>
      <c r="H3391" s="137"/>
      <c r="I3391" s="138"/>
      <c r="K3391" s="48"/>
      <c r="M3391" s="48"/>
    </row>
    <row r="3392" spans="7:13" s="23" customFormat="1" ht="15" x14ac:dyDescent="0.2">
      <c r="G3392" s="48"/>
      <c r="H3392" s="137"/>
      <c r="I3392" s="138"/>
      <c r="K3392" s="48"/>
      <c r="M3392" s="48"/>
    </row>
    <row r="3393" spans="7:13" s="23" customFormat="1" ht="15" x14ac:dyDescent="0.2">
      <c r="G3393" s="48"/>
      <c r="H3393" s="137"/>
      <c r="I3393" s="138"/>
      <c r="K3393" s="48"/>
      <c r="M3393" s="48"/>
    </row>
    <row r="3394" spans="7:13" s="23" customFormat="1" ht="15" x14ac:dyDescent="0.2">
      <c r="G3394" s="48"/>
      <c r="H3394" s="137"/>
      <c r="I3394" s="138"/>
      <c r="K3394" s="48"/>
      <c r="M3394" s="48"/>
    </row>
    <row r="3395" spans="7:13" s="23" customFormat="1" ht="15" x14ac:dyDescent="0.2">
      <c r="G3395" s="48"/>
      <c r="H3395" s="137"/>
      <c r="I3395" s="138"/>
      <c r="K3395" s="48"/>
      <c r="M3395" s="48"/>
    </row>
    <row r="3396" spans="7:13" s="23" customFormat="1" ht="15" x14ac:dyDescent="0.2">
      <c r="G3396" s="48"/>
      <c r="H3396" s="137"/>
      <c r="I3396" s="138"/>
      <c r="K3396" s="48"/>
      <c r="M3396" s="48"/>
    </row>
    <row r="3397" spans="7:13" s="23" customFormat="1" ht="15" x14ac:dyDescent="0.2">
      <c r="G3397" s="48"/>
      <c r="H3397" s="137"/>
      <c r="I3397" s="138"/>
      <c r="K3397" s="48"/>
      <c r="M3397" s="48"/>
    </row>
    <row r="3398" spans="7:13" s="23" customFormat="1" ht="15" x14ac:dyDescent="0.2">
      <c r="G3398" s="48"/>
      <c r="H3398" s="137"/>
      <c r="I3398" s="138"/>
      <c r="K3398" s="48"/>
      <c r="M3398" s="48"/>
    </row>
    <row r="3399" spans="7:13" s="23" customFormat="1" ht="15" x14ac:dyDescent="0.2">
      <c r="G3399" s="48"/>
      <c r="H3399" s="137"/>
      <c r="I3399" s="138"/>
      <c r="K3399" s="48"/>
      <c r="M3399" s="48"/>
    </row>
    <row r="3400" spans="7:13" s="23" customFormat="1" ht="15" x14ac:dyDescent="0.2">
      <c r="G3400" s="48"/>
      <c r="H3400" s="137"/>
      <c r="I3400" s="138"/>
      <c r="K3400" s="48"/>
      <c r="M3400" s="48"/>
    </row>
    <row r="3401" spans="7:13" s="23" customFormat="1" ht="15" x14ac:dyDescent="0.2">
      <c r="G3401" s="48"/>
      <c r="H3401" s="137"/>
      <c r="I3401" s="138"/>
      <c r="K3401" s="48"/>
      <c r="M3401" s="48"/>
    </row>
    <row r="3402" spans="7:13" s="23" customFormat="1" ht="15" x14ac:dyDescent="0.2">
      <c r="G3402" s="48"/>
      <c r="H3402" s="137"/>
      <c r="I3402" s="138"/>
      <c r="K3402" s="48"/>
      <c r="M3402" s="48"/>
    </row>
    <row r="3403" spans="7:13" s="23" customFormat="1" ht="15" x14ac:dyDescent="0.2">
      <c r="G3403" s="48"/>
      <c r="H3403" s="137"/>
      <c r="I3403" s="138"/>
      <c r="K3403" s="48"/>
      <c r="M3403" s="48"/>
    </row>
    <row r="3404" spans="7:13" s="23" customFormat="1" ht="15" x14ac:dyDescent="0.2">
      <c r="G3404" s="48"/>
      <c r="H3404" s="137"/>
      <c r="I3404" s="138"/>
      <c r="K3404" s="48"/>
      <c r="M3404" s="48"/>
    </row>
    <row r="3405" spans="7:13" s="23" customFormat="1" ht="15" x14ac:dyDescent="0.2">
      <c r="G3405" s="48"/>
      <c r="H3405" s="137"/>
      <c r="I3405" s="138"/>
      <c r="K3405" s="48"/>
      <c r="M3405" s="48"/>
    </row>
    <row r="3406" spans="7:13" s="23" customFormat="1" ht="15" x14ac:dyDescent="0.2">
      <c r="G3406" s="48"/>
      <c r="H3406" s="137"/>
      <c r="I3406" s="138"/>
      <c r="K3406" s="48"/>
      <c r="M3406" s="48"/>
    </row>
    <row r="3407" spans="7:13" s="23" customFormat="1" ht="15" x14ac:dyDescent="0.2">
      <c r="G3407" s="48"/>
      <c r="H3407" s="137"/>
      <c r="I3407" s="138"/>
      <c r="K3407" s="48"/>
      <c r="M3407" s="48"/>
    </row>
    <row r="3408" spans="7:13" s="23" customFormat="1" ht="15" x14ac:dyDescent="0.2">
      <c r="G3408" s="48"/>
      <c r="H3408" s="137"/>
      <c r="I3408" s="138"/>
      <c r="K3408" s="48"/>
      <c r="M3408" s="48"/>
    </row>
    <row r="3409" spans="7:13" s="23" customFormat="1" ht="15" x14ac:dyDescent="0.2">
      <c r="G3409" s="48"/>
      <c r="H3409" s="137"/>
      <c r="I3409" s="138"/>
      <c r="K3409" s="48"/>
      <c r="M3409" s="48"/>
    </row>
    <row r="3410" spans="7:13" s="23" customFormat="1" ht="15" x14ac:dyDescent="0.2">
      <c r="G3410" s="48"/>
      <c r="H3410" s="137"/>
      <c r="I3410" s="138"/>
      <c r="K3410" s="48"/>
      <c r="M3410" s="48"/>
    </row>
    <row r="3411" spans="7:13" s="23" customFormat="1" ht="15" x14ac:dyDescent="0.2">
      <c r="G3411" s="48"/>
      <c r="H3411" s="137"/>
      <c r="I3411" s="138"/>
      <c r="K3411" s="48"/>
      <c r="M3411" s="48"/>
    </row>
    <row r="3412" spans="7:13" s="23" customFormat="1" ht="15" x14ac:dyDescent="0.2">
      <c r="G3412" s="48"/>
      <c r="H3412" s="137"/>
      <c r="I3412" s="138"/>
      <c r="K3412" s="48"/>
      <c r="M3412" s="48"/>
    </row>
    <row r="3413" spans="7:13" s="23" customFormat="1" ht="15" x14ac:dyDescent="0.2">
      <c r="G3413" s="48"/>
      <c r="H3413" s="137"/>
      <c r="I3413" s="138"/>
      <c r="K3413" s="48"/>
      <c r="M3413" s="48"/>
    </row>
    <row r="3414" spans="7:13" s="23" customFormat="1" ht="15" x14ac:dyDescent="0.2">
      <c r="G3414" s="48"/>
      <c r="H3414" s="137"/>
      <c r="I3414" s="138"/>
      <c r="K3414" s="48"/>
      <c r="M3414" s="48"/>
    </row>
    <row r="3415" spans="7:13" s="23" customFormat="1" ht="15" x14ac:dyDescent="0.2">
      <c r="G3415" s="48"/>
      <c r="H3415" s="137"/>
      <c r="I3415" s="138"/>
      <c r="K3415" s="48"/>
      <c r="M3415" s="48"/>
    </row>
    <row r="3416" spans="7:13" s="23" customFormat="1" ht="15" x14ac:dyDescent="0.2">
      <c r="G3416" s="48"/>
      <c r="H3416" s="137"/>
      <c r="I3416" s="138"/>
      <c r="K3416" s="48"/>
      <c r="M3416" s="48"/>
    </row>
    <row r="3417" spans="7:13" s="23" customFormat="1" ht="15" x14ac:dyDescent="0.2">
      <c r="G3417" s="48"/>
      <c r="H3417" s="137"/>
      <c r="I3417" s="138"/>
      <c r="K3417" s="48"/>
      <c r="M3417" s="48"/>
    </row>
    <row r="3418" spans="7:13" s="23" customFormat="1" ht="15" x14ac:dyDescent="0.2">
      <c r="G3418" s="48"/>
      <c r="H3418" s="137"/>
      <c r="I3418" s="138"/>
      <c r="K3418" s="48"/>
      <c r="M3418" s="48"/>
    </row>
    <row r="3419" spans="7:13" s="23" customFormat="1" ht="15" x14ac:dyDescent="0.2">
      <c r="G3419" s="48"/>
      <c r="H3419" s="137"/>
      <c r="I3419" s="138"/>
      <c r="K3419" s="48"/>
      <c r="M3419" s="48"/>
    </row>
    <row r="3420" spans="7:13" s="23" customFormat="1" ht="15" x14ac:dyDescent="0.2">
      <c r="G3420" s="48"/>
      <c r="H3420" s="137"/>
      <c r="I3420" s="138"/>
      <c r="K3420" s="48"/>
      <c r="M3420" s="48"/>
    </row>
    <row r="3421" spans="7:13" s="23" customFormat="1" ht="15" x14ac:dyDescent="0.2">
      <c r="G3421" s="48"/>
      <c r="H3421" s="137"/>
      <c r="I3421" s="138"/>
      <c r="K3421" s="48"/>
      <c r="M3421" s="48"/>
    </row>
    <row r="3422" spans="7:13" s="23" customFormat="1" ht="15" x14ac:dyDescent="0.2">
      <c r="G3422" s="48"/>
      <c r="H3422" s="137"/>
      <c r="I3422" s="138"/>
      <c r="K3422" s="48"/>
      <c r="M3422" s="48"/>
    </row>
    <row r="3423" spans="7:13" s="23" customFormat="1" ht="15" x14ac:dyDescent="0.2">
      <c r="G3423" s="48"/>
      <c r="H3423" s="137"/>
      <c r="I3423" s="138"/>
      <c r="K3423" s="48"/>
      <c r="M3423" s="48"/>
    </row>
    <row r="3424" spans="7:13" s="23" customFormat="1" ht="15" x14ac:dyDescent="0.2">
      <c r="G3424" s="48"/>
      <c r="H3424" s="137"/>
      <c r="I3424" s="138"/>
      <c r="K3424" s="48"/>
      <c r="M3424" s="48"/>
    </row>
    <row r="3425" spans="7:13" s="23" customFormat="1" ht="15" x14ac:dyDescent="0.2">
      <c r="G3425" s="48"/>
      <c r="H3425" s="137"/>
      <c r="I3425" s="138"/>
      <c r="K3425" s="48"/>
      <c r="M3425" s="48"/>
    </row>
    <row r="3426" spans="7:13" s="23" customFormat="1" ht="15" x14ac:dyDescent="0.2">
      <c r="G3426" s="48"/>
      <c r="H3426" s="137"/>
      <c r="I3426" s="138"/>
      <c r="K3426" s="48"/>
      <c r="M3426" s="48"/>
    </row>
    <row r="3427" spans="7:13" s="23" customFormat="1" ht="15" x14ac:dyDescent="0.2">
      <c r="G3427" s="48"/>
      <c r="H3427" s="137"/>
      <c r="I3427" s="138"/>
      <c r="K3427" s="48"/>
      <c r="M3427" s="48"/>
    </row>
    <row r="3428" spans="7:13" s="23" customFormat="1" ht="15" x14ac:dyDescent="0.2">
      <c r="G3428" s="48"/>
      <c r="H3428" s="137"/>
      <c r="I3428" s="138"/>
      <c r="K3428" s="48"/>
      <c r="M3428" s="48"/>
    </row>
    <row r="3429" spans="7:13" s="23" customFormat="1" ht="15" x14ac:dyDescent="0.2">
      <c r="G3429" s="48"/>
      <c r="H3429" s="137"/>
      <c r="I3429" s="138"/>
      <c r="K3429" s="48"/>
      <c r="M3429" s="48"/>
    </row>
    <row r="3430" spans="7:13" s="23" customFormat="1" ht="15" x14ac:dyDescent="0.2">
      <c r="G3430" s="48"/>
      <c r="H3430" s="137"/>
      <c r="I3430" s="138"/>
      <c r="K3430" s="48"/>
      <c r="M3430" s="48"/>
    </row>
    <row r="3431" spans="7:13" s="23" customFormat="1" ht="15" x14ac:dyDescent="0.2">
      <c r="G3431" s="48"/>
      <c r="H3431" s="137"/>
      <c r="I3431" s="138"/>
      <c r="K3431" s="48"/>
      <c r="M3431" s="48"/>
    </row>
    <row r="3432" spans="7:13" s="23" customFormat="1" ht="15" x14ac:dyDescent="0.2">
      <c r="G3432" s="48"/>
      <c r="H3432" s="137"/>
      <c r="I3432" s="138"/>
      <c r="K3432" s="48"/>
      <c r="M3432" s="48"/>
    </row>
    <row r="3433" spans="7:13" s="23" customFormat="1" ht="15" x14ac:dyDescent="0.2">
      <c r="G3433" s="48"/>
      <c r="H3433" s="137"/>
      <c r="I3433" s="138"/>
      <c r="K3433" s="48"/>
      <c r="M3433" s="48"/>
    </row>
    <row r="3434" spans="7:13" s="23" customFormat="1" ht="15" x14ac:dyDescent="0.2">
      <c r="G3434" s="48"/>
      <c r="H3434" s="137"/>
      <c r="I3434" s="138"/>
      <c r="K3434" s="48"/>
      <c r="M3434" s="48"/>
    </row>
    <row r="3435" spans="7:13" s="23" customFormat="1" ht="15" x14ac:dyDescent="0.2">
      <c r="G3435" s="48"/>
      <c r="H3435" s="137"/>
      <c r="I3435" s="138"/>
      <c r="K3435" s="48"/>
      <c r="M3435" s="48"/>
    </row>
    <row r="3436" spans="7:13" s="23" customFormat="1" ht="15" x14ac:dyDescent="0.2">
      <c r="G3436" s="48"/>
      <c r="H3436" s="137"/>
      <c r="I3436" s="138"/>
      <c r="K3436" s="48"/>
      <c r="M3436" s="48"/>
    </row>
    <row r="3437" spans="7:13" s="23" customFormat="1" ht="15" x14ac:dyDescent="0.2">
      <c r="G3437" s="48"/>
      <c r="H3437" s="137"/>
      <c r="I3437" s="138"/>
      <c r="K3437" s="48"/>
      <c r="M3437" s="48"/>
    </row>
    <row r="3438" spans="7:13" s="23" customFormat="1" ht="15" x14ac:dyDescent="0.2">
      <c r="G3438" s="48"/>
      <c r="H3438" s="137"/>
      <c r="I3438" s="138"/>
      <c r="K3438" s="48"/>
      <c r="M3438" s="48"/>
    </row>
    <row r="3439" spans="7:13" s="23" customFormat="1" ht="15" x14ac:dyDescent="0.2">
      <c r="G3439" s="48"/>
      <c r="H3439" s="137"/>
      <c r="I3439" s="138"/>
      <c r="K3439" s="48"/>
      <c r="M3439" s="48"/>
    </row>
    <row r="3440" spans="7:13" s="23" customFormat="1" ht="15" x14ac:dyDescent="0.2">
      <c r="G3440" s="48"/>
      <c r="H3440" s="137"/>
      <c r="I3440" s="138"/>
      <c r="K3440" s="48"/>
      <c r="M3440" s="48"/>
    </row>
    <row r="3441" spans="7:13" s="23" customFormat="1" ht="15" x14ac:dyDescent="0.2">
      <c r="G3441" s="48"/>
      <c r="H3441" s="137"/>
      <c r="I3441" s="138"/>
      <c r="K3441" s="48"/>
      <c r="M3441" s="48"/>
    </row>
    <row r="3442" spans="7:13" s="23" customFormat="1" ht="15" x14ac:dyDescent="0.2">
      <c r="G3442" s="48"/>
      <c r="H3442" s="137"/>
      <c r="I3442" s="138"/>
      <c r="K3442" s="48"/>
      <c r="M3442" s="48"/>
    </row>
    <row r="3443" spans="7:13" s="23" customFormat="1" ht="15" x14ac:dyDescent="0.2">
      <c r="G3443" s="48"/>
      <c r="H3443" s="137"/>
      <c r="I3443" s="138"/>
      <c r="K3443" s="48"/>
      <c r="M3443" s="48"/>
    </row>
    <row r="3444" spans="7:13" s="23" customFormat="1" ht="15" x14ac:dyDescent="0.2">
      <c r="G3444" s="48"/>
      <c r="H3444" s="137"/>
      <c r="I3444" s="138"/>
      <c r="K3444" s="48"/>
      <c r="M3444" s="48"/>
    </row>
    <row r="3445" spans="7:13" s="23" customFormat="1" ht="15" x14ac:dyDescent="0.2">
      <c r="G3445" s="48"/>
      <c r="H3445" s="137"/>
      <c r="I3445" s="138"/>
      <c r="K3445" s="48"/>
      <c r="M3445" s="48"/>
    </row>
    <row r="3446" spans="7:13" s="23" customFormat="1" ht="15" x14ac:dyDescent="0.2">
      <c r="G3446" s="48"/>
      <c r="H3446" s="137"/>
      <c r="I3446" s="138"/>
      <c r="K3446" s="48"/>
      <c r="M3446" s="48"/>
    </row>
    <row r="3447" spans="7:13" s="23" customFormat="1" ht="15" x14ac:dyDescent="0.2">
      <c r="G3447" s="48"/>
      <c r="H3447" s="137"/>
      <c r="I3447" s="138"/>
      <c r="K3447" s="48"/>
      <c r="M3447" s="48"/>
    </row>
    <row r="3448" spans="7:13" s="23" customFormat="1" ht="15" x14ac:dyDescent="0.2">
      <c r="G3448" s="48"/>
      <c r="H3448" s="137"/>
      <c r="I3448" s="138"/>
      <c r="K3448" s="48"/>
      <c r="M3448" s="48"/>
    </row>
    <row r="3449" spans="7:13" s="23" customFormat="1" ht="15" x14ac:dyDescent="0.2">
      <c r="G3449" s="48"/>
      <c r="H3449" s="137"/>
      <c r="I3449" s="138"/>
      <c r="K3449" s="48"/>
      <c r="M3449" s="48"/>
    </row>
    <row r="3450" spans="7:13" s="23" customFormat="1" ht="15" x14ac:dyDescent="0.2">
      <c r="G3450" s="48"/>
      <c r="H3450" s="137"/>
      <c r="I3450" s="138"/>
      <c r="K3450" s="48"/>
      <c r="M3450" s="48"/>
    </row>
    <row r="3451" spans="7:13" s="23" customFormat="1" ht="15" x14ac:dyDescent="0.2">
      <c r="G3451" s="48"/>
      <c r="H3451" s="137"/>
      <c r="I3451" s="138"/>
      <c r="K3451" s="48"/>
      <c r="M3451" s="48"/>
    </row>
    <row r="3452" spans="7:13" s="23" customFormat="1" ht="15" x14ac:dyDescent="0.2">
      <c r="G3452" s="48"/>
      <c r="H3452" s="137"/>
      <c r="I3452" s="138"/>
      <c r="K3452" s="48"/>
      <c r="M3452" s="48"/>
    </row>
    <row r="3453" spans="7:13" s="23" customFormat="1" ht="15" x14ac:dyDescent="0.2">
      <c r="G3453" s="48"/>
      <c r="H3453" s="137"/>
      <c r="I3453" s="138"/>
      <c r="K3453" s="48"/>
      <c r="M3453" s="48"/>
    </row>
    <row r="3454" spans="7:13" s="23" customFormat="1" ht="15" x14ac:dyDescent="0.2">
      <c r="G3454" s="48"/>
      <c r="H3454" s="137"/>
      <c r="I3454" s="138"/>
      <c r="K3454" s="48"/>
      <c r="M3454" s="48"/>
    </row>
    <row r="3455" spans="7:13" s="23" customFormat="1" ht="15" x14ac:dyDescent="0.2">
      <c r="G3455" s="48"/>
      <c r="H3455" s="137"/>
      <c r="I3455" s="138"/>
      <c r="K3455" s="48"/>
      <c r="M3455" s="48"/>
    </row>
    <row r="3456" spans="7:13" s="23" customFormat="1" ht="15" x14ac:dyDescent="0.2">
      <c r="G3456" s="48"/>
      <c r="H3456" s="137"/>
      <c r="I3456" s="138"/>
      <c r="K3456" s="48"/>
      <c r="M3456" s="48"/>
    </row>
    <row r="3457" spans="7:13" s="23" customFormat="1" ht="15" x14ac:dyDescent="0.2">
      <c r="G3457" s="48"/>
      <c r="H3457" s="137"/>
      <c r="I3457" s="138"/>
      <c r="K3457" s="48"/>
      <c r="M3457" s="48"/>
    </row>
    <row r="3458" spans="7:13" s="23" customFormat="1" ht="15" x14ac:dyDescent="0.2">
      <c r="G3458" s="48"/>
      <c r="H3458" s="137"/>
      <c r="I3458" s="138"/>
      <c r="K3458" s="48"/>
      <c r="M3458" s="48"/>
    </row>
    <row r="3459" spans="7:13" s="23" customFormat="1" ht="15" x14ac:dyDescent="0.2">
      <c r="G3459" s="48"/>
      <c r="H3459" s="137"/>
      <c r="I3459" s="138"/>
      <c r="K3459" s="48"/>
      <c r="M3459" s="48"/>
    </row>
    <row r="3460" spans="7:13" s="23" customFormat="1" ht="15" x14ac:dyDescent="0.2">
      <c r="G3460" s="48"/>
      <c r="H3460" s="137"/>
      <c r="I3460" s="138"/>
      <c r="K3460" s="48"/>
      <c r="M3460" s="48"/>
    </row>
    <row r="3461" spans="7:13" s="23" customFormat="1" ht="15" x14ac:dyDescent="0.2">
      <c r="G3461" s="48"/>
      <c r="H3461" s="137"/>
      <c r="I3461" s="138"/>
      <c r="K3461" s="48"/>
      <c r="M3461" s="48"/>
    </row>
    <row r="3462" spans="7:13" s="23" customFormat="1" ht="15" x14ac:dyDescent="0.2">
      <c r="G3462" s="48"/>
      <c r="H3462" s="137"/>
      <c r="I3462" s="138"/>
      <c r="K3462" s="48"/>
      <c r="M3462" s="48"/>
    </row>
    <row r="3463" spans="7:13" s="23" customFormat="1" ht="15" x14ac:dyDescent="0.2">
      <c r="G3463" s="48"/>
      <c r="H3463" s="137"/>
      <c r="I3463" s="138"/>
      <c r="K3463" s="48"/>
      <c r="M3463" s="48"/>
    </row>
    <row r="3464" spans="7:13" s="23" customFormat="1" ht="15" x14ac:dyDescent="0.2">
      <c r="G3464" s="48"/>
      <c r="H3464" s="137"/>
      <c r="I3464" s="138"/>
      <c r="K3464" s="48"/>
      <c r="M3464" s="48"/>
    </row>
    <row r="3465" spans="7:13" s="23" customFormat="1" ht="15" x14ac:dyDescent="0.2">
      <c r="G3465" s="48"/>
      <c r="H3465" s="137"/>
      <c r="I3465" s="138"/>
      <c r="K3465" s="48"/>
      <c r="M3465" s="48"/>
    </row>
    <row r="3466" spans="7:13" s="23" customFormat="1" ht="15" x14ac:dyDescent="0.2">
      <c r="G3466" s="48"/>
      <c r="H3466" s="137"/>
      <c r="I3466" s="138"/>
      <c r="K3466" s="48"/>
      <c r="M3466" s="48"/>
    </row>
    <row r="3467" spans="7:13" s="23" customFormat="1" ht="15" x14ac:dyDescent="0.2">
      <c r="G3467" s="48"/>
      <c r="H3467" s="137"/>
      <c r="I3467" s="138"/>
      <c r="K3467" s="48"/>
      <c r="M3467" s="48"/>
    </row>
    <row r="3468" spans="7:13" s="23" customFormat="1" ht="15" x14ac:dyDescent="0.2">
      <c r="G3468" s="48"/>
      <c r="H3468" s="137"/>
      <c r="I3468" s="138"/>
      <c r="K3468" s="48"/>
      <c r="M3468" s="48"/>
    </row>
    <row r="3469" spans="7:13" s="23" customFormat="1" ht="15" x14ac:dyDescent="0.2">
      <c r="G3469" s="48"/>
      <c r="H3469" s="137"/>
      <c r="I3469" s="138"/>
      <c r="K3469" s="48"/>
      <c r="M3469" s="48"/>
    </row>
    <row r="3470" spans="7:13" s="23" customFormat="1" ht="15" x14ac:dyDescent="0.2">
      <c r="G3470" s="48"/>
      <c r="H3470" s="137"/>
      <c r="I3470" s="138"/>
      <c r="K3470" s="48"/>
      <c r="M3470" s="48"/>
    </row>
    <row r="3471" spans="7:13" s="23" customFormat="1" ht="15" x14ac:dyDescent="0.2">
      <c r="G3471" s="48"/>
      <c r="H3471" s="137"/>
      <c r="I3471" s="138"/>
      <c r="K3471" s="48"/>
      <c r="M3471" s="48"/>
    </row>
    <row r="3472" spans="7:13" s="23" customFormat="1" ht="15" x14ac:dyDescent="0.2">
      <c r="G3472" s="48"/>
      <c r="H3472" s="137"/>
      <c r="I3472" s="138"/>
      <c r="K3472" s="48"/>
      <c r="M3472" s="48"/>
    </row>
    <row r="3473" spans="1:245" s="23" customFormat="1" ht="15" x14ac:dyDescent="0.2">
      <c r="G3473" s="48"/>
      <c r="H3473" s="137"/>
      <c r="I3473" s="138"/>
      <c r="K3473" s="48"/>
      <c r="M3473" s="48"/>
    </row>
    <row r="3474" spans="1:245" s="23" customFormat="1" ht="15" x14ac:dyDescent="0.2">
      <c r="G3474" s="48"/>
      <c r="H3474" s="137"/>
      <c r="I3474" s="138"/>
      <c r="K3474" s="48"/>
      <c r="M3474" s="48"/>
    </row>
    <row r="3475" spans="1:245" s="23" customFormat="1" ht="15" x14ac:dyDescent="0.2">
      <c r="G3475" s="48"/>
      <c r="H3475" s="137"/>
      <c r="I3475" s="138"/>
      <c r="K3475" s="48"/>
      <c r="M3475" s="48"/>
    </row>
    <row r="3476" spans="1:245" s="23" customFormat="1" ht="15" x14ac:dyDescent="0.2">
      <c r="G3476" s="48"/>
      <c r="H3476" s="137"/>
      <c r="I3476" s="138"/>
      <c r="K3476" s="48"/>
      <c r="M3476" s="48"/>
    </row>
    <row r="3477" spans="1:245" s="23" customFormat="1" ht="15" x14ac:dyDescent="0.2">
      <c r="G3477" s="48"/>
      <c r="H3477" s="137"/>
      <c r="I3477" s="138"/>
      <c r="K3477" s="48"/>
      <c r="M3477" s="48"/>
    </row>
    <row r="3478" spans="1:245" s="23" customFormat="1" ht="15" x14ac:dyDescent="0.2">
      <c r="G3478" s="48"/>
      <c r="H3478" s="137"/>
      <c r="I3478" s="138"/>
      <c r="K3478" s="48"/>
      <c r="M3478" s="48"/>
    </row>
    <row r="3479" spans="1:245" s="23" customFormat="1" ht="15" x14ac:dyDescent="0.2">
      <c r="G3479" s="48"/>
      <c r="H3479" s="137"/>
      <c r="I3479" s="138"/>
      <c r="K3479" s="48"/>
      <c r="M3479" s="48"/>
    </row>
    <row r="3480" spans="1:245" s="23" customFormat="1" ht="15" x14ac:dyDescent="0.2">
      <c r="G3480" s="48"/>
      <c r="H3480" s="137"/>
      <c r="I3480" s="138"/>
      <c r="K3480" s="48"/>
      <c r="M3480" s="48"/>
    </row>
    <row r="3481" spans="1:245" s="23" customFormat="1" ht="15" x14ac:dyDescent="0.2">
      <c r="G3481" s="48"/>
      <c r="H3481" s="137"/>
      <c r="I3481" s="138"/>
      <c r="K3481" s="48"/>
      <c r="M3481" s="48"/>
    </row>
    <row r="3482" spans="1:245" s="23" customFormat="1" ht="15" x14ac:dyDescent="0.2">
      <c r="G3482" s="48"/>
      <c r="H3482" s="137"/>
      <c r="I3482" s="138"/>
      <c r="K3482" s="48"/>
      <c r="M3482" s="48"/>
    </row>
    <row r="3483" spans="1:245" ht="15" x14ac:dyDescent="0.2">
      <c r="A3483" s="23"/>
      <c r="B3483" s="23"/>
      <c r="C3483" s="23"/>
      <c r="D3483" s="23"/>
      <c r="E3483" s="23"/>
      <c r="F3483" s="23"/>
      <c r="G3483" s="48"/>
      <c r="H3483" s="137"/>
      <c r="I3483" s="138"/>
      <c r="J3483" s="23"/>
      <c r="K3483" s="48"/>
      <c r="L3483" s="23"/>
      <c r="M3483" s="48"/>
      <c r="N3483" s="23"/>
      <c r="O3483" s="23"/>
      <c r="P3483" s="23"/>
      <c r="Q3483" s="23"/>
      <c r="R3483" s="23"/>
      <c r="S3483" s="23"/>
      <c r="T3483" s="23"/>
      <c r="U3483" s="23"/>
      <c r="V3483" s="23"/>
      <c r="W3483" s="23"/>
      <c r="X3483" s="23"/>
      <c r="Y3483" s="23"/>
      <c r="Z3483" s="23"/>
      <c r="AA3483" s="23"/>
      <c r="AB3483" s="23"/>
      <c r="AC3483" s="23"/>
      <c r="AD3483" s="23"/>
      <c r="AE3483" s="23"/>
      <c r="AF3483" s="23"/>
      <c r="AG3483" s="23"/>
      <c r="AH3483" s="23"/>
      <c r="AI3483" s="23"/>
      <c r="AJ3483" s="23"/>
      <c r="AK3483" s="23"/>
      <c r="AL3483" s="23"/>
      <c r="AM3483" s="23"/>
      <c r="AN3483" s="23"/>
      <c r="AO3483" s="23"/>
      <c r="AP3483" s="23"/>
      <c r="AQ3483" s="23"/>
      <c r="AR3483" s="23"/>
      <c r="AS3483" s="23"/>
      <c r="AT3483" s="23"/>
      <c r="AU3483" s="23"/>
      <c r="AV3483" s="23"/>
      <c r="AW3483" s="23"/>
      <c r="AX3483" s="23"/>
      <c r="AY3483" s="23"/>
      <c r="AZ3483" s="23"/>
      <c r="BA3483" s="23"/>
      <c r="BB3483" s="23"/>
      <c r="BC3483" s="23"/>
      <c r="BD3483" s="23"/>
      <c r="BE3483" s="23"/>
      <c r="BF3483" s="23"/>
      <c r="BG3483" s="23"/>
      <c r="BH3483" s="23"/>
      <c r="BI3483" s="23"/>
      <c r="BJ3483" s="23"/>
      <c r="BK3483" s="23"/>
      <c r="BL3483" s="23"/>
      <c r="BM3483" s="23"/>
      <c r="BN3483" s="23"/>
      <c r="BO3483" s="23"/>
      <c r="BP3483" s="23"/>
      <c r="BQ3483" s="23"/>
      <c r="BR3483" s="23"/>
      <c r="BS3483" s="23"/>
      <c r="BT3483" s="23"/>
      <c r="BU3483" s="23"/>
      <c r="BV3483" s="23"/>
      <c r="BW3483" s="23"/>
      <c r="BX3483" s="23"/>
      <c r="BY3483" s="23"/>
      <c r="BZ3483" s="23"/>
      <c r="CA3483" s="23"/>
      <c r="CB3483" s="23"/>
      <c r="CC3483" s="23"/>
      <c r="CD3483" s="23"/>
      <c r="CE3483" s="23"/>
      <c r="CF3483" s="23"/>
      <c r="CG3483" s="23"/>
      <c r="CH3483" s="23"/>
      <c r="CI3483" s="23"/>
      <c r="CJ3483" s="23"/>
      <c r="CK3483" s="23"/>
      <c r="CL3483" s="23"/>
      <c r="CM3483" s="23"/>
      <c r="CN3483" s="23"/>
      <c r="CO3483" s="23"/>
      <c r="CP3483" s="23"/>
      <c r="CQ3483" s="23"/>
      <c r="CR3483" s="23"/>
      <c r="CS3483" s="23"/>
      <c r="CT3483" s="23"/>
      <c r="CU3483" s="23"/>
      <c r="CV3483" s="23"/>
      <c r="CW3483" s="23"/>
      <c r="CX3483" s="23"/>
      <c r="CY3483" s="23"/>
      <c r="CZ3483" s="23"/>
      <c r="DA3483" s="23"/>
      <c r="DB3483" s="23"/>
      <c r="DC3483" s="23"/>
      <c r="DD3483" s="23"/>
      <c r="DE3483" s="23"/>
      <c r="DF3483" s="23"/>
      <c r="DG3483" s="23"/>
      <c r="DH3483" s="23"/>
      <c r="DI3483" s="23"/>
      <c r="DJ3483" s="23"/>
      <c r="DK3483" s="23"/>
      <c r="DL3483" s="23"/>
      <c r="DM3483" s="23"/>
      <c r="DN3483" s="23"/>
      <c r="DO3483" s="23"/>
      <c r="DP3483" s="23"/>
      <c r="DQ3483" s="23"/>
      <c r="DR3483" s="23"/>
      <c r="DS3483" s="23"/>
      <c r="DT3483" s="23"/>
      <c r="DU3483" s="23"/>
      <c r="DV3483" s="23"/>
      <c r="DW3483" s="23"/>
      <c r="DX3483" s="23"/>
      <c r="DY3483" s="23"/>
      <c r="DZ3483" s="23"/>
      <c r="EA3483" s="23"/>
      <c r="EB3483" s="23"/>
      <c r="EC3483" s="23"/>
      <c r="ED3483" s="23"/>
      <c r="EE3483" s="23"/>
      <c r="EF3483" s="23"/>
      <c r="EG3483" s="23"/>
      <c r="EH3483" s="23"/>
      <c r="EI3483" s="23"/>
      <c r="EJ3483" s="23"/>
      <c r="EK3483" s="23"/>
      <c r="EL3483" s="23"/>
      <c r="EM3483" s="23"/>
      <c r="EN3483" s="23"/>
      <c r="EO3483" s="23"/>
      <c r="EP3483" s="23"/>
      <c r="EQ3483" s="23"/>
      <c r="ER3483" s="23"/>
      <c r="ES3483" s="23"/>
      <c r="ET3483" s="23"/>
      <c r="EU3483" s="23"/>
      <c r="EV3483" s="23"/>
      <c r="EW3483" s="23"/>
      <c r="EX3483" s="23"/>
      <c r="EY3483" s="23"/>
      <c r="EZ3483" s="23"/>
      <c r="FA3483" s="23"/>
      <c r="FB3483" s="23"/>
      <c r="FC3483" s="23"/>
      <c r="FD3483" s="23"/>
      <c r="FE3483" s="23"/>
      <c r="FF3483" s="23"/>
      <c r="FG3483" s="23"/>
      <c r="FH3483" s="23"/>
      <c r="FI3483" s="23"/>
      <c r="FJ3483" s="23"/>
      <c r="FK3483" s="23"/>
      <c r="FL3483" s="23"/>
      <c r="FM3483" s="23"/>
      <c r="FN3483" s="23"/>
      <c r="FO3483" s="23"/>
      <c r="FP3483" s="23"/>
      <c r="FQ3483" s="23"/>
      <c r="FR3483" s="23"/>
      <c r="FS3483" s="23"/>
      <c r="FT3483" s="23"/>
      <c r="FU3483" s="23"/>
      <c r="FV3483" s="23"/>
      <c r="FW3483" s="23"/>
      <c r="FX3483" s="23"/>
      <c r="FY3483" s="23"/>
      <c r="FZ3483" s="23"/>
      <c r="GA3483" s="23"/>
      <c r="GB3483" s="23"/>
      <c r="GC3483" s="23"/>
      <c r="GD3483" s="23"/>
      <c r="GE3483" s="23"/>
      <c r="GF3483" s="23"/>
      <c r="GG3483" s="23"/>
      <c r="GH3483" s="23"/>
      <c r="GI3483" s="23"/>
      <c r="GJ3483" s="23"/>
      <c r="GK3483" s="23"/>
      <c r="GL3483" s="23"/>
      <c r="GM3483" s="23"/>
      <c r="GN3483" s="23"/>
      <c r="GO3483" s="23"/>
      <c r="GP3483" s="23"/>
      <c r="GQ3483" s="23"/>
      <c r="GR3483" s="23"/>
      <c r="GS3483" s="23"/>
      <c r="GT3483" s="23"/>
      <c r="GU3483" s="23"/>
      <c r="GV3483" s="23"/>
      <c r="GW3483" s="23"/>
      <c r="GX3483" s="23"/>
      <c r="GY3483" s="23"/>
      <c r="GZ3483" s="23"/>
      <c r="HA3483" s="23"/>
      <c r="HB3483" s="23"/>
      <c r="HC3483" s="23"/>
      <c r="HD3483" s="23"/>
      <c r="HE3483" s="23"/>
      <c r="HF3483" s="23"/>
      <c r="HG3483" s="23"/>
      <c r="HH3483" s="23"/>
      <c r="HI3483" s="23"/>
      <c r="HJ3483" s="23"/>
      <c r="HK3483" s="23"/>
      <c r="HL3483" s="23"/>
      <c r="HM3483" s="23"/>
      <c r="HN3483" s="23"/>
      <c r="HO3483" s="23"/>
      <c r="HP3483" s="23"/>
      <c r="HQ3483" s="23"/>
      <c r="HR3483" s="23"/>
      <c r="HS3483" s="23"/>
      <c r="HT3483" s="23"/>
      <c r="HU3483" s="23"/>
      <c r="HV3483" s="23"/>
      <c r="HW3483" s="23"/>
      <c r="HX3483" s="23"/>
      <c r="HY3483" s="23"/>
      <c r="HZ3483" s="23"/>
      <c r="IA3483" s="23"/>
      <c r="IB3483" s="23"/>
      <c r="IC3483" s="23"/>
      <c r="ID3483" s="23"/>
      <c r="IE3483" s="23"/>
      <c r="IF3483" s="23"/>
      <c r="IG3483" s="23"/>
      <c r="IH3483" s="23"/>
      <c r="II3483" s="23"/>
      <c r="IJ3483" s="23"/>
      <c r="IK3483" s="23"/>
    </row>
    <row r="3484" spans="1:245" ht="15" x14ac:dyDescent="0.2">
      <c r="A3484" s="23"/>
      <c r="B3484" s="23"/>
      <c r="C3484" s="23"/>
      <c r="D3484" s="23"/>
      <c r="E3484" s="23"/>
      <c r="F3484" s="23"/>
      <c r="G3484" s="48"/>
      <c r="H3484" s="137"/>
      <c r="I3484" s="138"/>
      <c r="J3484" s="23"/>
      <c r="K3484" s="48"/>
      <c r="L3484" s="23"/>
      <c r="M3484" s="48"/>
      <c r="N3484" s="23"/>
      <c r="O3484" s="23"/>
      <c r="P3484" s="23"/>
      <c r="Q3484" s="23"/>
      <c r="R3484" s="23"/>
      <c r="S3484" s="23"/>
      <c r="T3484" s="23"/>
      <c r="U3484" s="23"/>
      <c r="V3484" s="23"/>
      <c r="W3484" s="23"/>
      <c r="X3484" s="23"/>
      <c r="Y3484" s="23"/>
      <c r="Z3484" s="23"/>
      <c r="AA3484" s="23"/>
      <c r="AB3484" s="23"/>
      <c r="AC3484" s="23"/>
      <c r="AD3484" s="23"/>
      <c r="AE3484" s="23"/>
      <c r="AF3484" s="23"/>
      <c r="AG3484" s="23"/>
      <c r="AH3484" s="23"/>
      <c r="AI3484" s="23"/>
      <c r="AJ3484" s="23"/>
      <c r="AK3484" s="23"/>
      <c r="AL3484" s="23"/>
      <c r="AM3484" s="23"/>
      <c r="AN3484" s="23"/>
      <c r="AO3484" s="23"/>
      <c r="AP3484" s="23"/>
      <c r="AQ3484" s="23"/>
      <c r="AR3484" s="23"/>
      <c r="AS3484" s="23"/>
      <c r="AT3484" s="23"/>
      <c r="AU3484" s="23"/>
      <c r="AV3484" s="23"/>
      <c r="AW3484" s="23"/>
      <c r="AX3484" s="23"/>
      <c r="AY3484" s="23"/>
      <c r="AZ3484" s="23"/>
      <c r="BA3484" s="23"/>
      <c r="BB3484" s="23"/>
      <c r="BC3484" s="23"/>
      <c r="BD3484" s="23"/>
      <c r="BE3484" s="23"/>
      <c r="BF3484" s="23"/>
      <c r="BG3484" s="23"/>
      <c r="BH3484" s="23"/>
      <c r="BI3484" s="23"/>
      <c r="BJ3484" s="23"/>
      <c r="BK3484" s="23"/>
      <c r="BL3484" s="23"/>
      <c r="BM3484" s="23"/>
      <c r="BN3484" s="23"/>
      <c r="BO3484" s="23"/>
      <c r="BP3484" s="23"/>
      <c r="BQ3484" s="23"/>
      <c r="BR3484" s="23"/>
      <c r="BS3484" s="23"/>
      <c r="BT3484" s="23"/>
      <c r="BU3484" s="23"/>
      <c r="BV3484" s="23"/>
      <c r="BW3484" s="23"/>
      <c r="BX3484" s="23"/>
      <c r="BY3484" s="23"/>
      <c r="BZ3484" s="23"/>
      <c r="CA3484" s="23"/>
      <c r="CB3484" s="23"/>
      <c r="CC3484" s="23"/>
      <c r="CD3484" s="23"/>
      <c r="CE3484" s="23"/>
      <c r="CF3484" s="23"/>
      <c r="CG3484" s="23"/>
      <c r="CH3484" s="23"/>
      <c r="CI3484" s="23"/>
      <c r="CJ3484" s="23"/>
      <c r="CK3484" s="23"/>
      <c r="CL3484" s="23"/>
      <c r="CM3484" s="23"/>
      <c r="CN3484" s="23"/>
      <c r="CO3484" s="23"/>
      <c r="CP3484" s="23"/>
      <c r="CQ3484" s="23"/>
      <c r="CR3484" s="23"/>
      <c r="CS3484" s="23"/>
      <c r="CT3484" s="23"/>
      <c r="CU3484" s="23"/>
      <c r="CV3484" s="23"/>
      <c r="CW3484" s="23"/>
      <c r="CX3484" s="23"/>
      <c r="CY3484" s="23"/>
      <c r="CZ3484" s="23"/>
      <c r="DA3484" s="23"/>
      <c r="DB3484" s="23"/>
      <c r="DC3484" s="23"/>
      <c r="DD3484" s="23"/>
      <c r="DE3484" s="23"/>
      <c r="DF3484" s="23"/>
      <c r="DG3484" s="23"/>
      <c r="DH3484" s="23"/>
      <c r="DI3484" s="23"/>
      <c r="DJ3484" s="23"/>
      <c r="DK3484" s="23"/>
      <c r="DL3484" s="23"/>
      <c r="DM3484" s="23"/>
      <c r="DN3484" s="23"/>
      <c r="DO3484" s="23"/>
      <c r="DP3484" s="23"/>
      <c r="DQ3484" s="23"/>
      <c r="DR3484" s="23"/>
      <c r="DS3484" s="23"/>
      <c r="DT3484" s="23"/>
      <c r="DU3484" s="23"/>
      <c r="DV3484" s="23"/>
      <c r="DW3484" s="23"/>
      <c r="DX3484" s="23"/>
      <c r="DY3484" s="23"/>
      <c r="DZ3484" s="23"/>
      <c r="EA3484" s="23"/>
      <c r="EB3484" s="23"/>
      <c r="EC3484" s="23"/>
      <c r="ED3484" s="23"/>
      <c r="EE3484" s="23"/>
      <c r="EF3484" s="23"/>
      <c r="EG3484" s="23"/>
      <c r="EH3484" s="23"/>
      <c r="EI3484" s="23"/>
      <c r="EJ3484" s="23"/>
      <c r="EK3484" s="23"/>
      <c r="EL3484" s="23"/>
      <c r="EM3484" s="23"/>
      <c r="EN3484" s="23"/>
      <c r="EO3484" s="23"/>
      <c r="EP3484" s="23"/>
      <c r="EQ3484" s="23"/>
      <c r="ER3484" s="23"/>
      <c r="ES3484" s="23"/>
      <c r="ET3484" s="23"/>
      <c r="EU3484" s="23"/>
      <c r="EV3484" s="23"/>
      <c r="EW3484" s="23"/>
      <c r="EX3484" s="23"/>
      <c r="EY3484" s="23"/>
      <c r="EZ3484" s="23"/>
      <c r="FA3484" s="23"/>
      <c r="FB3484" s="23"/>
      <c r="FC3484" s="23"/>
      <c r="FD3484" s="23"/>
      <c r="FE3484" s="23"/>
      <c r="FF3484" s="23"/>
      <c r="FG3484" s="23"/>
      <c r="FH3484" s="23"/>
      <c r="FI3484" s="23"/>
      <c r="FJ3484" s="23"/>
      <c r="FK3484" s="23"/>
      <c r="FL3484" s="23"/>
      <c r="FM3484" s="23"/>
      <c r="FN3484" s="23"/>
      <c r="FO3484" s="23"/>
      <c r="FP3484" s="23"/>
      <c r="FQ3484" s="23"/>
      <c r="FR3484" s="23"/>
      <c r="FS3484" s="23"/>
      <c r="FT3484" s="23"/>
      <c r="FU3484" s="23"/>
      <c r="FV3484" s="23"/>
      <c r="FW3484" s="23"/>
      <c r="FX3484" s="23"/>
      <c r="FY3484" s="23"/>
      <c r="FZ3484" s="23"/>
      <c r="GA3484" s="23"/>
      <c r="GB3484" s="23"/>
      <c r="GC3484" s="23"/>
      <c r="GD3484" s="23"/>
      <c r="GE3484" s="23"/>
      <c r="GF3484" s="23"/>
      <c r="GG3484" s="23"/>
      <c r="GH3484" s="23"/>
      <c r="GI3484" s="23"/>
      <c r="GJ3484" s="23"/>
      <c r="GK3484" s="23"/>
      <c r="GL3484" s="23"/>
      <c r="GM3484" s="23"/>
      <c r="GN3484" s="23"/>
      <c r="GO3484" s="23"/>
      <c r="GP3484" s="23"/>
      <c r="GQ3484" s="23"/>
      <c r="GR3484" s="23"/>
      <c r="GS3484" s="23"/>
      <c r="GT3484" s="23"/>
      <c r="GU3484" s="23"/>
      <c r="GV3484" s="23"/>
      <c r="GW3484" s="23"/>
      <c r="GX3484" s="23"/>
      <c r="GY3484" s="23"/>
      <c r="GZ3484" s="23"/>
      <c r="HA3484" s="23"/>
      <c r="HB3484" s="23"/>
      <c r="HC3484" s="23"/>
      <c r="HD3484" s="23"/>
      <c r="HE3484" s="23"/>
      <c r="HF3484" s="23"/>
      <c r="HG3484" s="23"/>
      <c r="HH3484" s="23"/>
      <c r="HI3484" s="23"/>
      <c r="HJ3484" s="23"/>
      <c r="HK3484" s="23"/>
      <c r="HL3484" s="23"/>
      <c r="HM3484" s="23"/>
      <c r="HN3484" s="23"/>
      <c r="HO3484" s="23"/>
      <c r="HP3484" s="23"/>
      <c r="HQ3484" s="23"/>
      <c r="HR3484" s="23"/>
      <c r="HS3484" s="23"/>
      <c r="HT3484" s="23"/>
      <c r="HU3484" s="23"/>
      <c r="HV3484" s="23"/>
      <c r="HW3484" s="23"/>
      <c r="HX3484" s="23"/>
      <c r="HY3484" s="23"/>
      <c r="HZ3484" s="23"/>
      <c r="IA3484" s="23"/>
      <c r="IB3484" s="23"/>
      <c r="IC3484" s="23"/>
      <c r="ID3484" s="23"/>
      <c r="IE3484" s="23"/>
      <c r="IF3484" s="23"/>
      <c r="IG3484" s="23"/>
      <c r="IH3484" s="23"/>
      <c r="II3484" s="23"/>
      <c r="IJ3484" s="23"/>
      <c r="IK3484" s="23"/>
    </row>
    <row r="3485" spans="1:245" ht="15" x14ac:dyDescent="0.2">
      <c r="A3485" s="23"/>
      <c r="B3485" s="23"/>
      <c r="C3485" s="23"/>
      <c r="D3485" s="23"/>
      <c r="E3485" s="23"/>
      <c r="F3485" s="23"/>
      <c r="G3485" s="48"/>
      <c r="H3485" s="137"/>
      <c r="I3485" s="138"/>
      <c r="J3485" s="23"/>
      <c r="K3485" s="48"/>
      <c r="L3485" s="23"/>
      <c r="M3485" s="48"/>
      <c r="N3485" s="23"/>
      <c r="O3485" s="23"/>
      <c r="P3485" s="23"/>
      <c r="Q3485" s="23"/>
      <c r="R3485" s="23"/>
      <c r="S3485" s="23"/>
      <c r="T3485" s="23"/>
      <c r="U3485" s="23"/>
      <c r="V3485" s="23"/>
      <c r="W3485" s="23"/>
      <c r="X3485" s="23"/>
      <c r="Y3485" s="23"/>
      <c r="Z3485" s="23"/>
      <c r="AA3485" s="23"/>
      <c r="AB3485" s="23"/>
      <c r="AC3485" s="23"/>
      <c r="AD3485" s="23"/>
      <c r="AE3485" s="23"/>
      <c r="AF3485" s="23"/>
      <c r="AG3485" s="23"/>
      <c r="AH3485" s="23"/>
      <c r="AI3485" s="23"/>
      <c r="AJ3485" s="23"/>
      <c r="AK3485" s="23"/>
      <c r="AL3485" s="23"/>
      <c r="AM3485" s="23"/>
      <c r="AN3485" s="23"/>
      <c r="AO3485" s="23"/>
      <c r="AP3485" s="23"/>
      <c r="AQ3485" s="23"/>
      <c r="AR3485" s="23"/>
      <c r="AS3485" s="23"/>
      <c r="AT3485" s="23"/>
      <c r="AU3485" s="23"/>
      <c r="AV3485" s="23"/>
      <c r="AW3485" s="23"/>
      <c r="AX3485" s="23"/>
      <c r="AY3485" s="23"/>
      <c r="AZ3485" s="23"/>
      <c r="BA3485" s="23"/>
      <c r="BB3485" s="23"/>
      <c r="BC3485" s="23"/>
      <c r="BD3485" s="23"/>
      <c r="BE3485" s="23"/>
      <c r="BF3485" s="23"/>
      <c r="BG3485" s="23"/>
      <c r="BH3485" s="23"/>
      <c r="BI3485" s="23"/>
      <c r="BJ3485" s="23"/>
      <c r="BK3485" s="23"/>
      <c r="BL3485" s="23"/>
      <c r="BM3485" s="23"/>
      <c r="BN3485" s="23"/>
      <c r="BO3485" s="23"/>
      <c r="BP3485" s="23"/>
      <c r="BQ3485" s="23"/>
      <c r="BR3485" s="23"/>
      <c r="BS3485" s="23"/>
      <c r="BT3485" s="23"/>
      <c r="BU3485" s="23"/>
      <c r="BV3485" s="23"/>
      <c r="BW3485" s="23"/>
      <c r="BX3485" s="23"/>
      <c r="BY3485" s="23"/>
      <c r="BZ3485" s="23"/>
      <c r="CA3485" s="23"/>
      <c r="CB3485" s="23"/>
      <c r="CC3485" s="23"/>
      <c r="CD3485" s="23"/>
      <c r="CE3485" s="23"/>
      <c r="CF3485" s="23"/>
      <c r="CG3485" s="23"/>
      <c r="CH3485" s="23"/>
      <c r="CI3485" s="23"/>
      <c r="CJ3485" s="23"/>
      <c r="CK3485" s="23"/>
      <c r="CL3485" s="23"/>
      <c r="CM3485" s="23"/>
      <c r="CN3485" s="23"/>
      <c r="CO3485" s="23"/>
      <c r="CP3485" s="23"/>
      <c r="CQ3485" s="23"/>
      <c r="CR3485" s="23"/>
      <c r="CS3485" s="23"/>
      <c r="CT3485" s="23"/>
      <c r="CU3485" s="23"/>
      <c r="CV3485" s="23"/>
      <c r="CW3485" s="23"/>
      <c r="CX3485" s="23"/>
      <c r="CY3485" s="23"/>
      <c r="CZ3485" s="23"/>
      <c r="DA3485" s="23"/>
      <c r="DB3485" s="23"/>
      <c r="DC3485" s="23"/>
      <c r="DD3485" s="23"/>
      <c r="DE3485" s="23"/>
      <c r="DF3485" s="23"/>
      <c r="DG3485" s="23"/>
      <c r="DH3485" s="23"/>
      <c r="DI3485" s="23"/>
      <c r="DJ3485" s="23"/>
      <c r="DK3485" s="23"/>
      <c r="DL3485" s="23"/>
      <c r="DM3485" s="23"/>
      <c r="DN3485" s="23"/>
      <c r="DO3485" s="23"/>
      <c r="DP3485" s="23"/>
      <c r="DQ3485" s="23"/>
      <c r="DR3485" s="23"/>
      <c r="DS3485" s="23"/>
      <c r="DT3485" s="23"/>
      <c r="DU3485" s="23"/>
      <c r="DV3485" s="23"/>
      <c r="DW3485" s="23"/>
      <c r="DX3485" s="23"/>
      <c r="DY3485" s="23"/>
      <c r="DZ3485" s="23"/>
      <c r="EA3485" s="23"/>
      <c r="EB3485" s="23"/>
      <c r="EC3485" s="23"/>
      <c r="ED3485" s="23"/>
      <c r="EE3485" s="23"/>
      <c r="EF3485" s="23"/>
      <c r="EG3485" s="23"/>
      <c r="EH3485" s="23"/>
      <c r="EI3485" s="23"/>
      <c r="EJ3485" s="23"/>
      <c r="EK3485" s="23"/>
      <c r="EL3485" s="23"/>
      <c r="EM3485" s="23"/>
      <c r="EN3485" s="23"/>
      <c r="EO3485" s="23"/>
      <c r="EP3485" s="23"/>
      <c r="EQ3485" s="23"/>
      <c r="ER3485" s="23"/>
      <c r="ES3485" s="23"/>
      <c r="ET3485" s="23"/>
      <c r="EU3485" s="23"/>
      <c r="EV3485" s="23"/>
      <c r="EW3485" s="23"/>
      <c r="EX3485" s="23"/>
      <c r="EY3485" s="23"/>
      <c r="EZ3485" s="23"/>
      <c r="FA3485" s="23"/>
      <c r="FB3485" s="23"/>
      <c r="FC3485" s="23"/>
      <c r="FD3485" s="23"/>
      <c r="FE3485" s="23"/>
      <c r="FF3485" s="23"/>
      <c r="FG3485" s="23"/>
      <c r="FH3485" s="23"/>
      <c r="FI3485" s="23"/>
      <c r="FJ3485" s="23"/>
      <c r="FK3485" s="23"/>
      <c r="FL3485" s="23"/>
      <c r="FM3485" s="23"/>
      <c r="FN3485" s="23"/>
      <c r="FO3485" s="23"/>
      <c r="FP3485" s="23"/>
      <c r="FQ3485" s="23"/>
      <c r="FR3485" s="23"/>
      <c r="FS3485" s="23"/>
      <c r="FT3485" s="23"/>
      <c r="FU3485" s="23"/>
      <c r="FV3485" s="23"/>
      <c r="FW3485" s="23"/>
      <c r="FX3485" s="23"/>
      <c r="FY3485" s="23"/>
      <c r="FZ3485" s="23"/>
      <c r="GA3485" s="23"/>
      <c r="GB3485" s="23"/>
      <c r="GC3485" s="23"/>
      <c r="GD3485" s="23"/>
      <c r="GE3485" s="23"/>
      <c r="GF3485" s="23"/>
      <c r="GG3485" s="23"/>
      <c r="GH3485" s="23"/>
      <c r="GI3485" s="23"/>
      <c r="GJ3485" s="23"/>
      <c r="GK3485" s="23"/>
      <c r="GL3485" s="23"/>
      <c r="GM3485" s="23"/>
      <c r="GN3485" s="23"/>
      <c r="GO3485" s="23"/>
      <c r="GP3485" s="23"/>
      <c r="GQ3485" s="23"/>
      <c r="GR3485" s="23"/>
      <c r="GS3485" s="23"/>
      <c r="GT3485" s="23"/>
      <c r="GU3485" s="23"/>
      <c r="GV3485" s="23"/>
      <c r="GW3485" s="23"/>
      <c r="GX3485" s="23"/>
      <c r="GY3485" s="23"/>
      <c r="GZ3485" s="23"/>
      <c r="HA3485" s="23"/>
      <c r="HB3485" s="23"/>
      <c r="HC3485" s="23"/>
      <c r="HD3485" s="23"/>
      <c r="HE3485" s="23"/>
      <c r="HF3485" s="23"/>
      <c r="HG3485" s="23"/>
      <c r="HH3485" s="23"/>
      <c r="HI3485" s="23"/>
      <c r="HJ3485" s="23"/>
      <c r="HK3485" s="23"/>
      <c r="HL3485" s="23"/>
      <c r="HM3485" s="23"/>
      <c r="HN3485" s="23"/>
      <c r="HO3485" s="23"/>
      <c r="HP3485" s="23"/>
      <c r="HQ3485" s="23"/>
      <c r="HR3485" s="23"/>
      <c r="HS3485" s="23"/>
      <c r="HT3485" s="23"/>
      <c r="HU3485" s="23"/>
      <c r="HV3485" s="23"/>
      <c r="HW3485" s="23"/>
      <c r="HX3485" s="23"/>
      <c r="HY3485" s="23"/>
      <c r="HZ3485" s="23"/>
      <c r="IA3485" s="23"/>
      <c r="IB3485" s="23"/>
      <c r="IC3485" s="23"/>
      <c r="ID3485" s="23"/>
      <c r="IE3485" s="23"/>
      <c r="IF3485" s="23"/>
      <c r="IG3485" s="23"/>
      <c r="IH3485" s="23"/>
      <c r="II3485" s="23"/>
      <c r="IJ3485" s="23"/>
      <c r="IK3485" s="23"/>
    </row>
    <row r="3486" spans="1:245" ht="15" x14ac:dyDescent="0.2">
      <c r="A3486" s="23"/>
      <c r="B3486" s="23"/>
      <c r="C3486" s="23"/>
      <c r="D3486" s="23"/>
      <c r="E3486" s="23"/>
      <c r="F3486" s="23"/>
      <c r="G3486" s="48"/>
      <c r="H3486" s="137"/>
      <c r="I3486" s="138"/>
      <c r="J3486" s="23"/>
      <c r="K3486" s="48"/>
      <c r="L3486" s="23"/>
      <c r="M3486" s="48"/>
      <c r="N3486" s="23"/>
      <c r="O3486" s="23"/>
      <c r="P3486" s="23"/>
      <c r="Q3486" s="23"/>
      <c r="R3486" s="23"/>
      <c r="S3486" s="23"/>
      <c r="T3486" s="23"/>
      <c r="U3486" s="23"/>
      <c r="V3486" s="23"/>
      <c r="W3486" s="23"/>
      <c r="X3486" s="23"/>
      <c r="Y3486" s="23"/>
      <c r="Z3486" s="23"/>
      <c r="AA3486" s="23"/>
      <c r="AB3486" s="23"/>
      <c r="AC3486" s="23"/>
      <c r="AD3486" s="23"/>
      <c r="AE3486" s="23"/>
      <c r="AF3486" s="23"/>
      <c r="AG3486" s="23"/>
      <c r="AH3486" s="23"/>
      <c r="AI3486" s="23"/>
      <c r="AJ3486" s="23"/>
      <c r="AK3486" s="23"/>
      <c r="AL3486" s="23"/>
      <c r="AM3486" s="23"/>
      <c r="AN3486" s="23"/>
      <c r="AO3486" s="23"/>
      <c r="AP3486" s="23"/>
      <c r="AQ3486" s="23"/>
      <c r="AR3486" s="23"/>
      <c r="AS3486" s="23"/>
      <c r="AT3486" s="23"/>
      <c r="AU3486" s="23"/>
      <c r="AV3486" s="23"/>
      <c r="AW3486" s="23"/>
      <c r="AX3486" s="23"/>
      <c r="AY3486" s="23"/>
      <c r="AZ3486" s="23"/>
      <c r="BA3486" s="23"/>
      <c r="BB3486" s="23"/>
      <c r="BC3486" s="23"/>
      <c r="BD3486" s="23"/>
      <c r="BE3486" s="23"/>
      <c r="BF3486" s="23"/>
      <c r="BG3486" s="23"/>
      <c r="BH3486" s="23"/>
      <c r="BI3486" s="23"/>
      <c r="BJ3486" s="23"/>
      <c r="BK3486" s="23"/>
      <c r="BL3486" s="23"/>
      <c r="BM3486" s="23"/>
      <c r="BN3486" s="23"/>
      <c r="BO3486" s="23"/>
      <c r="BP3486" s="23"/>
      <c r="BQ3486" s="23"/>
      <c r="BR3486" s="23"/>
      <c r="BS3486" s="23"/>
      <c r="BT3486" s="23"/>
      <c r="BU3486" s="23"/>
      <c r="BV3486" s="23"/>
      <c r="BW3486" s="23"/>
      <c r="BX3486" s="23"/>
      <c r="BY3486" s="23"/>
      <c r="BZ3486" s="23"/>
      <c r="CA3486" s="23"/>
      <c r="CB3486" s="23"/>
      <c r="CC3486" s="23"/>
      <c r="CD3486" s="23"/>
      <c r="CE3486" s="23"/>
      <c r="CF3486" s="23"/>
      <c r="CG3486" s="23"/>
      <c r="CH3486" s="23"/>
      <c r="CI3486" s="23"/>
      <c r="CJ3486" s="23"/>
      <c r="CK3486" s="23"/>
      <c r="CL3486" s="23"/>
      <c r="CM3486" s="23"/>
      <c r="CN3486" s="23"/>
      <c r="CO3486" s="23"/>
      <c r="CP3486" s="23"/>
      <c r="CQ3486" s="23"/>
      <c r="CR3486" s="23"/>
      <c r="CS3486" s="23"/>
      <c r="CT3486" s="23"/>
      <c r="CU3486" s="23"/>
      <c r="CV3486" s="23"/>
      <c r="CW3486" s="23"/>
      <c r="CX3486" s="23"/>
      <c r="CY3486" s="23"/>
      <c r="CZ3486" s="23"/>
      <c r="DA3486" s="23"/>
      <c r="DB3486" s="23"/>
      <c r="DC3486" s="23"/>
      <c r="DD3486" s="23"/>
      <c r="DE3486" s="23"/>
      <c r="DF3486" s="23"/>
      <c r="DG3486" s="23"/>
      <c r="DH3486" s="23"/>
      <c r="DI3486" s="23"/>
      <c r="DJ3486" s="23"/>
      <c r="DK3486" s="23"/>
      <c r="DL3486" s="23"/>
      <c r="DM3486" s="23"/>
      <c r="DN3486" s="23"/>
      <c r="DO3486" s="23"/>
      <c r="DP3486" s="23"/>
      <c r="DQ3486" s="23"/>
      <c r="DR3486" s="23"/>
      <c r="DS3486" s="23"/>
      <c r="DT3486" s="23"/>
      <c r="DU3486" s="23"/>
      <c r="DV3486" s="23"/>
      <c r="DW3486" s="23"/>
      <c r="DX3486" s="23"/>
      <c r="DY3486" s="23"/>
      <c r="DZ3486" s="23"/>
      <c r="EA3486" s="23"/>
      <c r="EB3486" s="23"/>
      <c r="EC3486" s="23"/>
      <c r="ED3486" s="23"/>
      <c r="EE3486" s="23"/>
      <c r="EF3486" s="23"/>
      <c r="EG3486" s="23"/>
      <c r="EH3486" s="23"/>
      <c r="EI3486" s="23"/>
      <c r="EJ3486" s="23"/>
      <c r="EK3486" s="23"/>
      <c r="EL3486" s="23"/>
      <c r="EM3486" s="23"/>
      <c r="EN3486" s="23"/>
      <c r="EO3486" s="23"/>
      <c r="EP3486" s="23"/>
      <c r="EQ3486" s="23"/>
      <c r="ER3486" s="23"/>
      <c r="ES3486" s="23"/>
      <c r="ET3486" s="23"/>
      <c r="EU3486" s="23"/>
      <c r="EV3486" s="23"/>
      <c r="EW3486" s="23"/>
      <c r="EX3486" s="23"/>
      <c r="EY3486" s="23"/>
      <c r="EZ3486" s="23"/>
      <c r="FA3486" s="23"/>
      <c r="FB3486" s="23"/>
      <c r="FC3486" s="23"/>
      <c r="FD3486" s="23"/>
      <c r="FE3486" s="23"/>
      <c r="FF3486" s="23"/>
      <c r="FG3486" s="23"/>
      <c r="FH3486" s="23"/>
      <c r="FI3486" s="23"/>
      <c r="FJ3486" s="23"/>
      <c r="FK3486" s="23"/>
      <c r="FL3486" s="23"/>
      <c r="FM3486" s="23"/>
      <c r="FN3486" s="23"/>
      <c r="FO3486" s="23"/>
      <c r="FP3486" s="23"/>
      <c r="FQ3486" s="23"/>
      <c r="FR3486" s="23"/>
      <c r="FS3486" s="23"/>
      <c r="FT3486" s="23"/>
      <c r="FU3486" s="23"/>
      <c r="FV3486" s="23"/>
      <c r="FW3486" s="23"/>
      <c r="FX3486" s="23"/>
      <c r="FY3486" s="23"/>
      <c r="FZ3486" s="23"/>
      <c r="GA3486" s="23"/>
      <c r="GB3486" s="23"/>
      <c r="GC3486" s="23"/>
      <c r="GD3486" s="23"/>
      <c r="GE3486" s="23"/>
      <c r="GF3486" s="23"/>
      <c r="GG3486" s="23"/>
      <c r="GH3486" s="23"/>
      <c r="GI3486" s="23"/>
      <c r="GJ3486" s="23"/>
      <c r="GK3486" s="23"/>
      <c r="GL3486" s="23"/>
      <c r="GM3486" s="23"/>
      <c r="GN3486" s="23"/>
      <c r="GO3486" s="23"/>
      <c r="GP3486" s="23"/>
      <c r="GQ3486" s="23"/>
      <c r="GR3486" s="23"/>
      <c r="GS3486" s="23"/>
      <c r="GT3486" s="23"/>
      <c r="GU3486" s="23"/>
      <c r="GV3486" s="23"/>
      <c r="GW3486" s="23"/>
      <c r="GX3486" s="23"/>
      <c r="GY3486" s="23"/>
      <c r="GZ3486" s="23"/>
      <c r="HA3486" s="23"/>
      <c r="HB3486" s="23"/>
      <c r="HC3486" s="23"/>
      <c r="HD3486" s="23"/>
      <c r="HE3486" s="23"/>
      <c r="HF3486" s="23"/>
      <c r="HG3486" s="23"/>
      <c r="HH3486" s="23"/>
      <c r="HI3486" s="23"/>
      <c r="HJ3486" s="23"/>
      <c r="HK3486" s="23"/>
      <c r="HL3486" s="23"/>
      <c r="HM3486" s="23"/>
      <c r="HN3486" s="23"/>
      <c r="HO3486" s="23"/>
      <c r="HP3486" s="23"/>
      <c r="HQ3486" s="23"/>
      <c r="HR3486" s="23"/>
      <c r="HS3486" s="23"/>
      <c r="HT3486" s="23"/>
      <c r="HU3486" s="23"/>
      <c r="HV3486" s="23"/>
      <c r="HW3486" s="23"/>
      <c r="HX3486" s="23"/>
      <c r="HY3486" s="23"/>
      <c r="HZ3486" s="23"/>
      <c r="IA3486" s="23"/>
      <c r="IB3486" s="23"/>
      <c r="IC3486" s="23"/>
      <c r="ID3486" s="23"/>
      <c r="IE3486" s="23"/>
      <c r="IF3486" s="23"/>
      <c r="IG3486" s="23"/>
      <c r="IH3486" s="23"/>
      <c r="II3486" s="23"/>
      <c r="IJ3486" s="23"/>
      <c r="IK3486" s="23"/>
    </row>
    <row r="3487" spans="1:245" ht="15" x14ac:dyDescent="0.2">
      <c r="A3487" s="23"/>
      <c r="B3487" s="23"/>
      <c r="C3487" s="23"/>
      <c r="D3487" s="23"/>
      <c r="E3487" s="23"/>
      <c r="F3487" s="23"/>
      <c r="G3487" s="48"/>
      <c r="H3487" s="137"/>
      <c r="I3487" s="138"/>
      <c r="J3487" s="23"/>
      <c r="K3487" s="48"/>
      <c r="L3487" s="23"/>
      <c r="M3487" s="48"/>
      <c r="N3487" s="23"/>
      <c r="O3487" s="23"/>
      <c r="P3487" s="23"/>
      <c r="Q3487" s="23"/>
      <c r="R3487" s="23"/>
      <c r="S3487" s="23"/>
      <c r="T3487" s="23"/>
      <c r="U3487" s="23"/>
      <c r="V3487" s="23"/>
      <c r="W3487" s="23"/>
      <c r="X3487" s="23"/>
      <c r="Y3487" s="23"/>
      <c r="Z3487" s="23"/>
      <c r="AA3487" s="23"/>
      <c r="AB3487" s="23"/>
      <c r="AC3487" s="23"/>
      <c r="AD3487" s="23"/>
      <c r="AE3487" s="23"/>
      <c r="AF3487" s="23"/>
      <c r="AG3487" s="23"/>
      <c r="AH3487" s="23"/>
      <c r="AI3487" s="23"/>
      <c r="AJ3487" s="23"/>
      <c r="AK3487" s="23"/>
      <c r="AL3487" s="23"/>
      <c r="AM3487" s="23"/>
      <c r="AN3487" s="23"/>
      <c r="AO3487" s="23"/>
      <c r="AP3487" s="23"/>
      <c r="AQ3487" s="23"/>
      <c r="AR3487" s="23"/>
      <c r="AS3487" s="23"/>
      <c r="AT3487" s="23"/>
      <c r="AU3487" s="23"/>
      <c r="AV3487" s="23"/>
      <c r="AW3487" s="23"/>
      <c r="AX3487" s="23"/>
      <c r="AY3487" s="23"/>
      <c r="AZ3487" s="23"/>
      <c r="BA3487" s="23"/>
      <c r="BB3487" s="23"/>
      <c r="BC3487" s="23"/>
      <c r="BD3487" s="23"/>
      <c r="BE3487" s="23"/>
      <c r="BF3487" s="23"/>
      <c r="BG3487" s="23"/>
      <c r="BH3487" s="23"/>
      <c r="BI3487" s="23"/>
      <c r="BJ3487" s="23"/>
      <c r="BK3487" s="23"/>
      <c r="BL3487" s="23"/>
      <c r="BM3487" s="23"/>
      <c r="BN3487" s="23"/>
      <c r="BO3487" s="23"/>
      <c r="BP3487" s="23"/>
      <c r="BQ3487" s="23"/>
      <c r="BR3487" s="23"/>
      <c r="BS3487" s="23"/>
      <c r="BT3487" s="23"/>
      <c r="BU3487" s="23"/>
      <c r="BV3487" s="23"/>
      <c r="BW3487" s="23"/>
      <c r="BX3487" s="23"/>
      <c r="BY3487" s="23"/>
      <c r="BZ3487" s="23"/>
      <c r="CA3487" s="23"/>
      <c r="CB3487" s="23"/>
      <c r="CC3487" s="23"/>
      <c r="CD3487" s="23"/>
      <c r="CE3487" s="23"/>
      <c r="CF3487" s="23"/>
      <c r="CG3487" s="23"/>
      <c r="CH3487" s="23"/>
      <c r="CI3487" s="23"/>
      <c r="CJ3487" s="23"/>
      <c r="CK3487" s="23"/>
      <c r="CL3487" s="23"/>
      <c r="CM3487" s="23"/>
      <c r="CN3487" s="23"/>
      <c r="CO3487" s="23"/>
      <c r="CP3487" s="23"/>
      <c r="CQ3487" s="23"/>
      <c r="CR3487" s="23"/>
      <c r="CS3487" s="23"/>
      <c r="CT3487" s="23"/>
      <c r="CU3487" s="23"/>
      <c r="CV3487" s="23"/>
      <c r="CW3487" s="23"/>
      <c r="CX3487" s="23"/>
      <c r="CY3487" s="23"/>
      <c r="CZ3487" s="23"/>
      <c r="DA3487" s="23"/>
      <c r="DB3487" s="23"/>
      <c r="DC3487" s="23"/>
      <c r="DD3487" s="23"/>
      <c r="DE3487" s="23"/>
      <c r="DF3487" s="23"/>
      <c r="DG3487" s="23"/>
      <c r="DH3487" s="23"/>
      <c r="DI3487" s="23"/>
      <c r="DJ3487" s="23"/>
      <c r="DK3487" s="23"/>
      <c r="DL3487" s="23"/>
      <c r="DM3487" s="23"/>
      <c r="DN3487" s="23"/>
      <c r="DO3487" s="23"/>
      <c r="DP3487" s="23"/>
      <c r="DQ3487" s="23"/>
      <c r="DR3487" s="23"/>
      <c r="DS3487" s="23"/>
      <c r="DT3487" s="23"/>
      <c r="DU3487" s="23"/>
      <c r="DV3487" s="23"/>
      <c r="DW3487" s="23"/>
      <c r="DX3487" s="23"/>
      <c r="DY3487" s="23"/>
      <c r="DZ3487" s="23"/>
      <c r="EA3487" s="23"/>
      <c r="EB3487" s="23"/>
      <c r="EC3487" s="23"/>
      <c r="ED3487" s="23"/>
      <c r="EE3487" s="23"/>
      <c r="EF3487" s="23"/>
      <c r="EG3487" s="23"/>
      <c r="EH3487" s="23"/>
      <c r="EI3487" s="23"/>
      <c r="EJ3487" s="23"/>
      <c r="EK3487" s="23"/>
      <c r="EL3487" s="23"/>
      <c r="EM3487" s="23"/>
      <c r="EN3487" s="23"/>
      <c r="EO3487" s="23"/>
      <c r="EP3487" s="23"/>
      <c r="EQ3487" s="23"/>
      <c r="ER3487" s="23"/>
      <c r="ES3487" s="23"/>
      <c r="ET3487" s="23"/>
      <c r="EU3487" s="23"/>
      <c r="EV3487" s="23"/>
      <c r="EW3487" s="23"/>
      <c r="EX3487" s="23"/>
      <c r="EY3487" s="23"/>
      <c r="EZ3487" s="23"/>
      <c r="FA3487" s="23"/>
      <c r="FB3487" s="23"/>
      <c r="FC3487" s="23"/>
      <c r="FD3487" s="23"/>
      <c r="FE3487" s="23"/>
      <c r="FF3487" s="23"/>
      <c r="FG3487" s="23"/>
      <c r="FH3487" s="23"/>
      <c r="FI3487" s="23"/>
      <c r="FJ3487" s="23"/>
      <c r="FK3487" s="23"/>
      <c r="FL3487" s="23"/>
      <c r="FM3487" s="23"/>
      <c r="FN3487" s="23"/>
      <c r="FO3487" s="23"/>
      <c r="FP3487" s="23"/>
      <c r="FQ3487" s="23"/>
      <c r="FR3487" s="23"/>
      <c r="FS3487" s="23"/>
      <c r="FT3487" s="23"/>
      <c r="FU3487" s="23"/>
      <c r="FV3487" s="23"/>
      <c r="FW3487" s="23"/>
      <c r="FX3487" s="23"/>
      <c r="FY3487" s="23"/>
      <c r="FZ3487" s="23"/>
      <c r="GA3487" s="23"/>
      <c r="GB3487" s="23"/>
      <c r="GC3487" s="23"/>
      <c r="GD3487" s="23"/>
      <c r="GE3487" s="23"/>
      <c r="GF3487" s="23"/>
      <c r="GG3487" s="23"/>
      <c r="GH3487" s="23"/>
      <c r="GI3487" s="23"/>
      <c r="GJ3487" s="23"/>
      <c r="GK3487" s="23"/>
      <c r="GL3487" s="23"/>
      <c r="GM3487" s="23"/>
      <c r="GN3487" s="23"/>
      <c r="GO3487" s="23"/>
      <c r="GP3487" s="23"/>
      <c r="GQ3487" s="23"/>
      <c r="GR3487" s="23"/>
      <c r="GS3487" s="23"/>
      <c r="GT3487" s="23"/>
      <c r="GU3487" s="23"/>
      <c r="GV3487" s="23"/>
      <c r="GW3487" s="23"/>
      <c r="GX3487" s="23"/>
      <c r="GY3487" s="23"/>
      <c r="GZ3487" s="23"/>
      <c r="HA3487" s="23"/>
      <c r="HB3487" s="23"/>
      <c r="HC3487" s="23"/>
      <c r="HD3487" s="23"/>
      <c r="HE3487" s="23"/>
      <c r="HF3487" s="23"/>
      <c r="HG3487" s="23"/>
      <c r="HH3487" s="23"/>
      <c r="HI3487" s="23"/>
      <c r="HJ3487" s="23"/>
      <c r="HK3487" s="23"/>
      <c r="HL3487" s="23"/>
      <c r="HM3487" s="23"/>
      <c r="HN3487" s="23"/>
      <c r="HO3487" s="23"/>
      <c r="HP3487" s="23"/>
      <c r="HQ3487" s="23"/>
      <c r="HR3487" s="23"/>
      <c r="HS3487" s="23"/>
      <c r="HT3487" s="23"/>
      <c r="HU3487" s="23"/>
      <c r="HV3487" s="23"/>
      <c r="HW3487" s="23"/>
      <c r="HX3487" s="23"/>
      <c r="HY3487" s="23"/>
      <c r="HZ3487" s="23"/>
      <c r="IA3487" s="23"/>
      <c r="IB3487" s="23"/>
      <c r="IC3487" s="23"/>
      <c r="ID3487" s="23"/>
      <c r="IE3487" s="23"/>
      <c r="IF3487" s="23"/>
      <c r="IG3487" s="23"/>
      <c r="IH3487" s="23"/>
      <c r="II3487" s="23"/>
      <c r="IJ3487" s="23"/>
      <c r="IK3487" s="23"/>
    </row>
    <row r="3488" spans="1:245" ht="15" x14ac:dyDescent="0.2">
      <c r="A3488" s="23"/>
      <c r="B3488" s="23"/>
      <c r="C3488" s="23"/>
      <c r="D3488" s="23"/>
      <c r="E3488" s="23"/>
      <c r="F3488" s="23"/>
      <c r="G3488" s="48"/>
      <c r="H3488" s="137"/>
      <c r="I3488" s="138"/>
      <c r="J3488" s="23"/>
      <c r="K3488" s="48"/>
      <c r="L3488" s="23"/>
      <c r="M3488" s="48"/>
      <c r="N3488" s="23"/>
      <c r="O3488" s="23"/>
      <c r="P3488" s="23"/>
      <c r="Q3488" s="23"/>
      <c r="R3488" s="23"/>
      <c r="S3488" s="23"/>
      <c r="T3488" s="23"/>
      <c r="U3488" s="23"/>
      <c r="V3488" s="23"/>
      <c r="W3488" s="23"/>
      <c r="X3488" s="23"/>
      <c r="Y3488" s="23"/>
      <c r="Z3488" s="23"/>
      <c r="AA3488" s="23"/>
      <c r="AB3488" s="23"/>
      <c r="AC3488" s="23"/>
      <c r="AD3488" s="23"/>
      <c r="AE3488" s="23"/>
      <c r="AF3488" s="23"/>
      <c r="AG3488" s="23"/>
      <c r="AH3488" s="23"/>
      <c r="AI3488" s="23"/>
      <c r="AJ3488" s="23"/>
      <c r="AK3488" s="23"/>
      <c r="AL3488" s="23"/>
      <c r="AM3488" s="23"/>
      <c r="AN3488" s="23"/>
      <c r="AO3488" s="23"/>
      <c r="AP3488" s="23"/>
      <c r="AQ3488" s="23"/>
      <c r="AR3488" s="23"/>
      <c r="AS3488" s="23"/>
      <c r="AT3488" s="23"/>
      <c r="AU3488" s="23"/>
      <c r="AV3488" s="23"/>
      <c r="AW3488" s="23"/>
      <c r="AX3488" s="23"/>
      <c r="AY3488" s="23"/>
      <c r="AZ3488" s="23"/>
      <c r="BA3488" s="23"/>
      <c r="BB3488" s="23"/>
      <c r="BC3488" s="23"/>
      <c r="BD3488" s="23"/>
      <c r="BE3488" s="23"/>
      <c r="BF3488" s="23"/>
      <c r="BG3488" s="23"/>
      <c r="BH3488" s="23"/>
      <c r="BI3488" s="23"/>
      <c r="BJ3488" s="23"/>
      <c r="BK3488" s="23"/>
      <c r="BL3488" s="23"/>
      <c r="BM3488" s="23"/>
      <c r="BN3488" s="23"/>
      <c r="BO3488" s="23"/>
      <c r="BP3488" s="23"/>
      <c r="BQ3488" s="23"/>
      <c r="BR3488" s="23"/>
      <c r="BS3488" s="23"/>
      <c r="BT3488" s="23"/>
      <c r="BU3488" s="23"/>
      <c r="BV3488" s="23"/>
      <c r="BW3488" s="23"/>
      <c r="BX3488" s="23"/>
      <c r="BY3488" s="23"/>
      <c r="BZ3488" s="23"/>
      <c r="CA3488" s="23"/>
      <c r="CB3488" s="23"/>
      <c r="CC3488" s="23"/>
      <c r="CD3488" s="23"/>
      <c r="CE3488" s="23"/>
      <c r="CF3488" s="23"/>
      <c r="CG3488" s="23"/>
      <c r="CH3488" s="23"/>
      <c r="CI3488" s="23"/>
      <c r="CJ3488" s="23"/>
      <c r="CK3488" s="23"/>
      <c r="CL3488" s="23"/>
      <c r="CM3488" s="23"/>
      <c r="CN3488" s="23"/>
      <c r="CO3488" s="23"/>
      <c r="CP3488" s="23"/>
      <c r="CQ3488" s="23"/>
      <c r="CR3488" s="23"/>
      <c r="CS3488" s="23"/>
      <c r="CT3488" s="23"/>
      <c r="CU3488" s="23"/>
      <c r="CV3488" s="23"/>
      <c r="CW3488" s="23"/>
      <c r="CX3488" s="23"/>
      <c r="CY3488" s="23"/>
      <c r="CZ3488" s="23"/>
      <c r="DA3488" s="23"/>
      <c r="DB3488" s="23"/>
      <c r="DC3488" s="23"/>
      <c r="DD3488" s="23"/>
      <c r="DE3488" s="23"/>
      <c r="DF3488" s="23"/>
      <c r="DG3488" s="23"/>
      <c r="DH3488" s="23"/>
      <c r="DI3488" s="23"/>
      <c r="DJ3488" s="23"/>
      <c r="DK3488" s="23"/>
      <c r="DL3488" s="23"/>
      <c r="DM3488" s="23"/>
      <c r="DN3488" s="23"/>
      <c r="DO3488" s="23"/>
      <c r="DP3488" s="23"/>
      <c r="DQ3488" s="23"/>
      <c r="DR3488" s="23"/>
      <c r="DS3488" s="23"/>
      <c r="DT3488" s="23"/>
      <c r="DU3488" s="23"/>
      <c r="DV3488" s="23"/>
      <c r="DW3488" s="23"/>
      <c r="DX3488" s="23"/>
      <c r="DY3488" s="23"/>
      <c r="DZ3488" s="23"/>
      <c r="EA3488" s="23"/>
      <c r="EB3488" s="23"/>
      <c r="EC3488" s="23"/>
      <c r="ED3488" s="23"/>
      <c r="EE3488" s="23"/>
      <c r="EF3488" s="23"/>
      <c r="EG3488" s="23"/>
      <c r="EH3488" s="23"/>
      <c r="EI3488" s="23"/>
      <c r="EJ3488" s="23"/>
      <c r="EK3488" s="23"/>
      <c r="EL3488" s="23"/>
      <c r="EM3488" s="23"/>
      <c r="EN3488" s="23"/>
      <c r="EO3488" s="23"/>
      <c r="EP3488" s="23"/>
      <c r="EQ3488" s="23"/>
      <c r="ER3488" s="23"/>
      <c r="ES3488" s="23"/>
      <c r="ET3488" s="23"/>
      <c r="EU3488" s="23"/>
      <c r="EV3488" s="23"/>
      <c r="EW3488" s="23"/>
      <c r="EX3488" s="23"/>
      <c r="EY3488" s="23"/>
      <c r="EZ3488" s="23"/>
      <c r="FA3488" s="23"/>
      <c r="FB3488" s="23"/>
      <c r="FC3488" s="23"/>
      <c r="FD3488" s="23"/>
      <c r="FE3488" s="23"/>
      <c r="FF3488" s="23"/>
      <c r="FG3488" s="23"/>
      <c r="FH3488" s="23"/>
      <c r="FI3488" s="23"/>
      <c r="FJ3488" s="23"/>
      <c r="FK3488" s="23"/>
      <c r="FL3488" s="23"/>
      <c r="FM3488" s="23"/>
      <c r="FN3488" s="23"/>
      <c r="FO3488" s="23"/>
      <c r="FP3488" s="23"/>
      <c r="FQ3488" s="23"/>
      <c r="FR3488" s="23"/>
      <c r="FS3488" s="23"/>
      <c r="FT3488" s="23"/>
      <c r="FU3488" s="23"/>
      <c r="FV3488" s="23"/>
      <c r="FW3488" s="23"/>
      <c r="FX3488" s="23"/>
      <c r="FY3488" s="23"/>
      <c r="FZ3488" s="23"/>
      <c r="GA3488" s="23"/>
      <c r="GB3488" s="23"/>
      <c r="GC3488" s="23"/>
      <c r="GD3488" s="23"/>
      <c r="GE3488" s="23"/>
      <c r="GF3488" s="23"/>
      <c r="GG3488" s="23"/>
      <c r="GH3488" s="23"/>
      <c r="GI3488" s="23"/>
      <c r="GJ3488" s="23"/>
      <c r="GK3488" s="23"/>
      <c r="GL3488" s="23"/>
      <c r="GM3488" s="23"/>
      <c r="GN3488" s="23"/>
      <c r="GO3488" s="23"/>
      <c r="GP3488" s="23"/>
      <c r="GQ3488" s="23"/>
      <c r="GR3488" s="23"/>
      <c r="GS3488" s="23"/>
      <c r="GT3488" s="23"/>
      <c r="GU3488" s="23"/>
      <c r="GV3488" s="23"/>
      <c r="GW3488" s="23"/>
      <c r="GX3488" s="23"/>
      <c r="GY3488" s="23"/>
      <c r="GZ3488" s="23"/>
      <c r="HA3488" s="23"/>
      <c r="HB3488" s="23"/>
      <c r="HC3488" s="23"/>
      <c r="HD3488" s="23"/>
      <c r="HE3488" s="23"/>
      <c r="HF3488" s="23"/>
      <c r="HG3488" s="23"/>
      <c r="HH3488" s="23"/>
      <c r="HI3488" s="23"/>
      <c r="HJ3488" s="23"/>
      <c r="HK3488" s="23"/>
      <c r="HL3488" s="23"/>
      <c r="HM3488" s="23"/>
      <c r="HN3488" s="23"/>
      <c r="HO3488" s="23"/>
      <c r="HP3488" s="23"/>
      <c r="HQ3488" s="23"/>
      <c r="HR3488" s="23"/>
      <c r="HS3488" s="23"/>
      <c r="HT3488" s="23"/>
      <c r="HU3488" s="23"/>
      <c r="HV3488" s="23"/>
      <c r="HW3488" s="23"/>
      <c r="HX3488" s="23"/>
      <c r="HY3488" s="23"/>
      <c r="HZ3488" s="23"/>
      <c r="IA3488" s="23"/>
      <c r="IB3488" s="23"/>
      <c r="IC3488" s="23"/>
      <c r="ID3488" s="23"/>
      <c r="IE3488" s="23"/>
      <c r="IF3488" s="23"/>
      <c r="IG3488" s="23"/>
      <c r="IH3488" s="23"/>
      <c r="II3488" s="23"/>
      <c r="IJ3488" s="23"/>
      <c r="IK3488" s="23"/>
    </row>
    <row r="3489" spans="1:245" ht="15" x14ac:dyDescent="0.2">
      <c r="A3489" s="23"/>
      <c r="B3489" s="23"/>
      <c r="C3489" s="23"/>
      <c r="D3489" s="23"/>
      <c r="E3489" s="23"/>
      <c r="F3489" s="23"/>
      <c r="G3489" s="48"/>
      <c r="H3489" s="137"/>
      <c r="I3489" s="138"/>
      <c r="J3489" s="23"/>
      <c r="K3489" s="48"/>
      <c r="L3489" s="23"/>
      <c r="M3489" s="48"/>
      <c r="N3489" s="23"/>
      <c r="O3489" s="23"/>
      <c r="P3489" s="23"/>
      <c r="Q3489" s="23"/>
      <c r="R3489" s="23"/>
      <c r="S3489" s="23"/>
      <c r="T3489" s="23"/>
      <c r="U3489" s="23"/>
      <c r="V3489" s="23"/>
      <c r="W3489" s="23"/>
      <c r="X3489" s="23"/>
      <c r="Y3489" s="23"/>
      <c r="Z3489" s="23"/>
      <c r="AA3489" s="23"/>
      <c r="AB3489" s="23"/>
      <c r="AC3489" s="23"/>
      <c r="AD3489" s="23"/>
      <c r="AE3489" s="23"/>
      <c r="AF3489" s="23"/>
      <c r="AG3489" s="23"/>
      <c r="AH3489" s="23"/>
      <c r="AI3489" s="23"/>
      <c r="AJ3489" s="23"/>
      <c r="AK3489" s="23"/>
      <c r="AL3489" s="23"/>
      <c r="AM3489" s="23"/>
      <c r="AN3489" s="23"/>
      <c r="AO3489" s="23"/>
      <c r="AP3489" s="23"/>
      <c r="AQ3489" s="23"/>
      <c r="AR3489" s="23"/>
      <c r="AS3489" s="23"/>
      <c r="AT3489" s="23"/>
      <c r="AU3489" s="23"/>
      <c r="AV3489" s="23"/>
      <c r="AW3489" s="23"/>
      <c r="AX3489" s="23"/>
      <c r="AY3489" s="23"/>
      <c r="AZ3489" s="23"/>
      <c r="BA3489" s="23"/>
      <c r="BB3489" s="23"/>
      <c r="BC3489" s="23"/>
      <c r="BD3489" s="23"/>
      <c r="BE3489" s="23"/>
      <c r="BF3489" s="23"/>
      <c r="BG3489" s="23"/>
      <c r="BH3489" s="23"/>
      <c r="BI3489" s="23"/>
      <c r="BJ3489" s="23"/>
      <c r="BK3489" s="23"/>
      <c r="BL3489" s="23"/>
      <c r="BM3489" s="23"/>
      <c r="BN3489" s="23"/>
      <c r="BO3489" s="23"/>
      <c r="BP3489" s="23"/>
      <c r="BQ3489" s="23"/>
      <c r="BR3489" s="23"/>
      <c r="BS3489" s="23"/>
      <c r="BT3489" s="23"/>
      <c r="BU3489" s="23"/>
      <c r="BV3489" s="23"/>
      <c r="BW3489" s="23"/>
      <c r="BX3489" s="23"/>
      <c r="BY3489" s="23"/>
      <c r="BZ3489" s="23"/>
      <c r="CA3489" s="23"/>
      <c r="CB3489" s="23"/>
      <c r="CC3489" s="23"/>
      <c r="CD3489" s="23"/>
      <c r="CE3489" s="23"/>
      <c r="CF3489" s="23"/>
      <c r="CG3489" s="23"/>
      <c r="CH3489" s="23"/>
      <c r="CI3489" s="23"/>
      <c r="CJ3489" s="23"/>
      <c r="CK3489" s="23"/>
      <c r="CL3489" s="23"/>
      <c r="CM3489" s="23"/>
      <c r="CN3489" s="23"/>
      <c r="CO3489" s="23"/>
      <c r="CP3489" s="23"/>
      <c r="CQ3489" s="23"/>
      <c r="CR3489" s="23"/>
      <c r="CS3489" s="23"/>
      <c r="CT3489" s="23"/>
      <c r="CU3489" s="23"/>
      <c r="CV3489" s="23"/>
      <c r="CW3489" s="23"/>
      <c r="CX3489" s="23"/>
      <c r="CY3489" s="23"/>
      <c r="CZ3489" s="23"/>
      <c r="DA3489" s="23"/>
      <c r="DB3489" s="23"/>
      <c r="DC3489" s="23"/>
      <c r="DD3489" s="23"/>
      <c r="DE3489" s="23"/>
      <c r="DF3489" s="23"/>
      <c r="DG3489" s="23"/>
      <c r="DH3489" s="23"/>
      <c r="DI3489" s="23"/>
      <c r="DJ3489" s="23"/>
      <c r="DK3489" s="23"/>
      <c r="DL3489" s="23"/>
      <c r="DM3489" s="23"/>
      <c r="DN3489" s="23"/>
      <c r="DO3489" s="23"/>
      <c r="DP3489" s="23"/>
      <c r="DQ3489" s="23"/>
      <c r="DR3489" s="23"/>
      <c r="DS3489" s="23"/>
      <c r="DT3489" s="23"/>
      <c r="DU3489" s="23"/>
      <c r="DV3489" s="23"/>
      <c r="DW3489" s="23"/>
      <c r="DX3489" s="23"/>
      <c r="DY3489" s="23"/>
      <c r="DZ3489" s="23"/>
      <c r="EA3489" s="23"/>
      <c r="EB3489" s="23"/>
      <c r="EC3489" s="23"/>
      <c r="ED3489" s="23"/>
      <c r="EE3489" s="23"/>
      <c r="EF3489" s="23"/>
      <c r="EG3489" s="23"/>
      <c r="EH3489" s="23"/>
      <c r="EI3489" s="23"/>
      <c r="EJ3489" s="23"/>
      <c r="EK3489" s="23"/>
      <c r="EL3489" s="23"/>
      <c r="EM3489" s="23"/>
      <c r="EN3489" s="23"/>
      <c r="EO3489" s="23"/>
      <c r="EP3489" s="23"/>
      <c r="EQ3489" s="23"/>
      <c r="ER3489" s="23"/>
      <c r="ES3489" s="23"/>
      <c r="ET3489" s="23"/>
      <c r="EU3489" s="23"/>
      <c r="EV3489" s="23"/>
      <c r="EW3489" s="23"/>
      <c r="EX3489" s="23"/>
      <c r="EY3489" s="23"/>
      <c r="EZ3489" s="23"/>
      <c r="FA3489" s="23"/>
      <c r="FB3489" s="23"/>
      <c r="FC3489" s="23"/>
      <c r="FD3489" s="23"/>
      <c r="FE3489" s="23"/>
      <c r="FF3489" s="23"/>
      <c r="FG3489" s="23"/>
      <c r="FH3489" s="23"/>
      <c r="FI3489" s="23"/>
      <c r="FJ3489" s="23"/>
      <c r="FK3489" s="23"/>
      <c r="FL3489" s="23"/>
      <c r="FM3489" s="23"/>
      <c r="FN3489" s="23"/>
      <c r="FO3489" s="23"/>
      <c r="FP3489" s="23"/>
      <c r="FQ3489" s="23"/>
      <c r="FR3489" s="23"/>
      <c r="FS3489" s="23"/>
      <c r="FT3489" s="23"/>
      <c r="FU3489" s="23"/>
      <c r="FV3489" s="23"/>
      <c r="FW3489" s="23"/>
      <c r="FX3489" s="23"/>
      <c r="FY3489" s="23"/>
      <c r="FZ3489" s="23"/>
      <c r="GA3489" s="23"/>
      <c r="GB3489" s="23"/>
      <c r="GC3489" s="23"/>
      <c r="GD3489" s="23"/>
      <c r="GE3489" s="23"/>
      <c r="GF3489" s="23"/>
      <c r="GG3489" s="23"/>
      <c r="GH3489" s="23"/>
      <c r="GI3489" s="23"/>
      <c r="GJ3489" s="23"/>
      <c r="GK3489" s="23"/>
      <c r="GL3489" s="23"/>
      <c r="GM3489" s="23"/>
      <c r="GN3489" s="23"/>
      <c r="GO3489" s="23"/>
      <c r="GP3489" s="23"/>
      <c r="GQ3489" s="23"/>
      <c r="GR3489" s="23"/>
      <c r="GS3489" s="23"/>
      <c r="GT3489" s="23"/>
      <c r="GU3489" s="23"/>
      <c r="GV3489" s="23"/>
      <c r="GW3489" s="23"/>
      <c r="GX3489" s="23"/>
      <c r="GY3489" s="23"/>
      <c r="GZ3489" s="23"/>
      <c r="HA3489" s="23"/>
      <c r="HB3489" s="23"/>
      <c r="HC3489" s="23"/>
      <c r="HD3489" s="23"/>
      <c r="HE3489" s="23"/>
      <c r="HF3489" s="23"/>
      <c r="HG3489" s="23"/>
      <c r="HH3489" s="23"/>
      <c r="HI3489" s="23"/>
      <c r="HJ3489" s="23"/>
      <c r="HK3489" s="23"/>
      <c r="HL3489" s="23"/>
      <c r="HM3489" s="23"/>
      <c r="HN3489" s="23"/>
      <c r="HO3489" s="23"/>
      <c r="HP3489" s="23"/>
      <c r="HQ3489" s="23"/>
      <c r="HR3489" s="23"/>
      <c r="HS3489" s="23"/>
      <c r="HT3489" s="23"/>
      <c r="HU3489" s="23"/>
      <c r="HV3489" s="23"/>
      <c r="HW3489" s="23"/>
      <c r="HX3489" s="23"/>
      <c r="HY3489" s="23"/>
      <c r="HZ3489" s="23"/>
      <c r="IA3489" s="23"/>
      <c r="IB3489" s="23"/>
      <c r="IC3489" s="23"/>
      <c r="ID3489" s="23"/>
      <c r="IE3489" s="23"/>
      <c r="IF3489" s="23"/>
      <c r="IG3489" s="23"/>
      <c r="IH3489" s="23"/>
      <c r="II3489" s="23"/>
      <c r="IJ3489" s="23"/>
      <c r="IK3489" s="23"/>
    </row>
    <row r="3490" spans="1:245" ht="15" x14ac:dyDescent="0.2">
      <c r="A3490" s="23"/>
      <c r="B3490" s="23"/>
      <c r="C3490" s="23"/>
      <c r="D3490" s="23"/>
      <c r="E3490" s="23"/>
      <c r="F3490" s="23"/>
      <c r="G3490" s="48"/>
      <c r="H3490" s="137"/>
      <c r="I3490" s="138"/>
      <c r="J3490" s="23"/>
      <c r="K3490" s="48"/>
      <c r="L3490" s="23"/>
      <c r="M3490" s="48"/>
      <c r="N3490" s="23"/>
      <c r="O3490" s="23"/>
      <c r="P3490" s="23"/>
      <c r="Q3490" s="23"/>
      <c r="R3490" s="23"/>
      <c r="S3490" s="23"/>
      <c r="T3490" s="23"/>
      <c r="U3490" s="23"/>
      <c r="V3490" s="23"/>
      <c r="W3490" s="23"/>
      <c r="X3490" s="23"/>
      <c r="Y3490" s="23"/>
      <c r="Z3490" s="23"/>
      <c r="AA3490" s="23"/>
      <c r="AB3490" s="23"/>
      <c r="AC3490" s="23"/>
      <c r="AD3490" s="23"/>
      <c r="AE3490" s="23"/>
      <c r="AF3490" s="23"/>
      <c r="AG3490" s="23"/>
      <c r="AH3490" s="23"/>
      <c r="AI3490" s="23"/>
      <c r="AJ3490" s="23"/>
      <c r="AK3490" s="23"/>
      <c r="AL3490" s="23"/>
      <c r="AM3490" s="23"/>
      <c r="AN3490" s="23"/>
      <c r="AO3490" s="23"/>
      <c r="AP3490" s="23"/>
      <c r="AQ3490" s="23"/>
      <c r="AR3490" s="23"/>
      <c r="AS3490" s="23"/>
      <c r="AT3490" s="23"/>
      <c r="AU3490" s="23"/>
      <c r="AV3490" s="23"/>
      <c r="AW3490" s="23"/>
      <c r="AX3490" s="23"/>
      <c r="AY3490" s="23"/>
      <c r="AZ3490" s="23"/>
      <c r="BA3490" s="23"/>
      <c r="BB3490" s="23"/>
      <c r="BC3490" s="23"/>
      <c r="BD3490" s="23"/>
      <c r="BE3490" s="23"/>
      <c r="BF3490" s="23"/>
      <c r="BG3490" s="23"/>
      <c r="BH3490" s="23"/>
      <c r="BI3490" s="23"/>
      <c r="BJ3490" s="23"/>
      <c r="BK3490" s="23"/>
      <c r="BL3490" s="23"/>
      <c r="BM3490" s="23"/>
      <c r="BN3490" s="23"/>
      <c r="BO3490" s="23"/>
      <c r="BP3490" s="23"/>
      <c r="BQ3490" s="23"/>
      <c r="BR3490" s="23"/>
      <c r="BS3490" s="23"/>
      <c r="BT3490" s="23"/>
      <c r="BU3490" s="23"/>
      <c r="BV3490" s="23"/>
      <c r="BW3490" s="23"/>
      <c r="BX3490" s="23"/>
      <c r="BY3490" s="23"/>
      <c r="BZ3490" s="23"/>
      <c r="CA3490" s="23"/>
      <c r="CB3490" s="23"/>
      <c r="CC3490" s="23"/>
      <c r="CD3490" s="23"/>
      <c r="CE3490" s="23"/>
      <c r="CF3490" s="23"/>
      <c r="CG3490" s="23"/>
      <c r="CH3490" s="23"/>
      <c r="CI3490" s="23"/>
      <c r="CJ3490" s="23"/>
      <c r="CK3490" s="23"/>
      <c r="CL3490" s="23"/>
      <c r="CM3490" s="23"/>
      <c r="CN3490" s="23"/>
      <c r="CO3490" s="23"/>
      <c r="CP3490" s="23"/>
      <c r="CQ3490" s="23"/>
      <c r="CR3490" s="23"/>
      <c r="CS3490" s="23"/>
      <c r="CT3490" s="23"/>
      <c r="CU3490" s="23"/>
      <c r="CV3490" s="23"/>
      <c r="CW3490" s="23"/>
      <c r="CX3490" s="23"/>
      <c r="CY3490" s="23"/>
      <c r="CZ3490" s="23"/>
      <c r="DA3490" s="23"/>
      <c r="DB3490" s="23"/>
      <c r="DC3490" s="23"/>
      <c r="DD3490" s="23"/>
      <c r="DE3490" s="23"/>
      <c r="DF3490" s="23"/>
      <c r="DG3490" s="23"/>
      <c r="DH3490" s="23"/>
      <c r="DI3490" s="23"/>
      <c r="DJ3490" s="23"/>
      <c r="DK3490" s="23"/>
      <c r="DL3490" s="23"/>
      <c r="DM3490" s="23"/>
      <c r="DN3490" s="23"/>
      <c r="DO3490" s="23"/>
      <c r="DP3490" s="23"/>
      <c r="DQ3490" s="23"/>
      <c r="DR3490" s="23"/>
      <c r="DS3490" s="23"/>
      <c r="DT3490" s="23"/>
      <c r="DU3490" s="23"/>
      <c r="DV3490" s="23"/>
      <c r="DW3490" s="23"/>
      <c r="DX3490" s="23"/>
      <c r="DY3490" s="23"/>
      <c r="DZ3490" s="23"/>
      <c r="EA3490" s="23"/>
      <c r="EB3490" s="23"/>
      <c r="EC3490" s="23"/>
      <c r="ED3490" s="23"/>
      <c r="EE3490" s="23"/>
      <c r="EF3490" s="23"/>
      <c r="EG3490" s="23"/>
      <c r="EH3490" s="23"/>
      <c r="EI3490" s="23"/>
      <c r="EJ3490" s="23"/>
      <c r="EK3490" s="23"/>
      <c r="EL3490" s="23"/>
      <c r="EM3490" s="23"/>
      <c r="EN3490" s="23"/>
      <c r="EO3490" s="23"/>
      <c r="EP3490" s="23"/>
      <c r="EQ3490" s="23"/>
      <c r="ER3490" s="23"/>
      <c r="ES3490" s="23"/>
      <c r="ET3490" s="23"/>
      <c r="EU3490" s="23"/>
      <c r="EV3490" s="23"/>
      <c r="EW3490" s="23"/>
      <c r="EX3490" s="23"/>
      <c r="EY3490" s="23"/>
      <c r="EZ3490" s="23"/>
      <c r="FA3490" s="23"/>
      <c r="FB3490" s="23"/>
      <c r="FC3490" s="23"/>
      <c r="FD3490" s="23"/>
      <c r="FE3490" s="23"/>
      <c r="FF3490" s="23"/>
      <c r="FG3490" s="23"/>
      <c r="FH3490" s="23"/>
      <c r="FI3490" s="23"/>
      <c r="FJ3490" s="23"/>
      <c r="FK3490" s="23"/>
      <c r="FL3490" s="23"/>
      <c r="FM3490" s="23"/>
      <c r="FN3490" s="23"/>
      <c r="FO3490" s="23"/>
      <c r="FP3490" s="23"/>
      <c r="FQ3490" s="23"/>
      <c r="FR3490" s="23"/>
      <c r="FS3490" s="23"/>
      <c r="FT3490" s="23"/>
      <c r="FU3490" s="23"/>
      <c r="FV3490" s="23"/>
      <c r="FW3490" s="23"/>
      <c r="FX3490" s="23"/>
      <c r="FY3490" s="23"/>
      <c r="FZ3490" s="23"/>
      <c r="GA3490" s="23"/>
      <c r="GB3490" s="23"/>
      <c r="GC3490" s="23"/>
      <c r="GD3490" s="23"/>
      <c r="GE3490" s="23"/>
      <c r="GF3490" s="23"/>
      <c r="GG3490" s="23"/>
      <c r="GH3490" s="23"/>
      <c r="GI3490" s="23"/>
      <c r="GJ3490" s="23"/>
      <c r="GK3490" s="23"/>
      <c r="GL3490" s="23"/>
      <c r="GM3490" s="23"/>
      <c r="GN3490" s="23"/>
      <c r="GO3490" s="23"/>
      <c r="GP3490" s="23"/>
      <c r="GQ3490" s="23"/>
      <c r="GR3490" s="23"/>
      <c r="GS3490" s="23"/>
      <c r="GT3490" s="23"/>
      <c r="GU3490" s="23"/>
      <c r="GV3490" s="23"/>
      <c r="GW3490" s="23"/>
      <c r="GX3490" s="23"/>
      <c r="GY3490" s="23"/>
      <c r="GZ3490" s="23"/>
      <c r="HA3490" s="23"/>
      <c r="HB3490" s="23"/>
      <c r="HC3490" s="23"/>
      <c r="HD3490" s="23"/>
      <c r="HE3490" s="23"/>
      <c r="HF3490" s="23"/>
      <c r="HG3490" s="23"/>
      <c r="HH3490" s="23"/>
      <c r="HI3490" s="23"/>
      <c r="HJ3490" s="23"/>
      <c r="HK3490" s="23"/>
      <c r="HL3490" s="23"/>
      <c r="HM3490" s="23"/>
      <c r="HN3490" s="23"/>
      <c r="HO3490" s="23"/>
      <c r="HP3490" s="23"/>
      <c r="HQ3490" s="23"/>
      <c r="HR3490" s="23"/>
      <c r="HS3490" s="23"/>
      <c r="HT3490" s="23"/>
      <c r="HU3490" s="23"/>
      <c r="HV3490" s="23"/>
      <c r="HW3490" s="23"/>
      <c r="HX3490" s="23"/>
      <c r="HY3490" s="23"/>
      <c r="HZ3490" s="23"/>
      <c r="IA3490" s="23"/>
      <c r="IB3490" s="23"/>
      <c r="IC3490" s="23"/>
      <c r="ID3490" s="23"/>
      <c r="IE3490" s="23"/>
      <c r="IF3490" s="23"/>
      <c r="IG3490" s="23"/>
      <c r="IH3490" s="23"/>
      <c r="II3490" s="23"/>
      <c r="IJ3490" s="23"/>
      <c r="IK3490" s="23"/>
    </row>
    <row r="3491" spans="1:245" ht="15" x14ac:dyDescent="0.2">
      <c r="A3491" s="23"/>
      <c r="B3491" s="23"/>
      <c r="C3491" s="23"/>
      <c r="D3491" s="23"/>
      <c r="E3491" s="23"/>
      <c r="F3491" s="23"/>
      <c r="G3491" s="48"/>
      <c r="H3491" s="137"/>
      <c r="I3491" s="138"/>
      <c r="J3491" s="23"/>
      <c r="K3491" s="48"/>
      <c r="L3491" s="23"/>
      <c r="M3491" s="48"/>
      <c r="N3491" s="23"/>
      <c r="O3491" s="23"/>
      <c r="P3491" s="23"/>
      <c r="Q3491" s="23"/>
      <c r="R3491" s="23"/>
      <c r="S3491" s="23"/>
      <c r="T3491" s="23"/>
      <c r="U3491" s="23"/>
      <c r="V3491" s="23"/>
      <c r="W3491" s="23"/>
      <c r="X3491" s="23"/>
      <c r="Y3491" s="23"/>
      <c r="Z3491" s="23"/>
      <c r="AA3491" s="23"/>
      <c r="AB3491" s="23"/>
      <c r="AC3491" s="23"/>
      <c r="AD3491" s="23"/>
      <c r="AE3491" s="23"/>
      <c r="AF3491" s="23"/>
      <c r="AG3491" s="23"/>
      <c r="AH3491" s="23"/>
      <c r="AI3491" s="23"/>
      <c r="AJ3491" s="23"/>
      <c r="AK3491" s="23"/>
      <c r="AL3491" s="23"/>
      <c r="AM3491" s="23"/>
      <c r="AN3491" s="23"/>
      <c r="AO3491" s="23"/>
      <c r="AP3491" s="23"/>
      <c r="AQ3491" s="23"/>
      <c r="AR3491" s="23"/>
      <c r="AS3491" s="23"/>
      <c r="AT3491" s="23"/>
      <c r="AU3491" s="23"/>
      <c r="AV3491" s="23"/>
      <c r="AW3491" s="23"/>
      <c r="AX3491" s="23"/>
      <c r="AY3491" s="23"/>
      <c r="AZ3491" s="23"/>
      <c r="BA3491" s="23"/>
      <c r="BB3491" s="23"/>
      <c r="BC3491" s="23"/>
      <c r="BD3491" s="23"/>
      <c r="BE3491" s="23"/>
      <c r="BF3491" s="23"/>
      <c r="BG3491" s="23"/>
      <c r="BH3491" s="23"/>
      <c r="BI3491" s="23"/>
      <c r="BJ3491" s="23"/>
      <c r="BK3491" s="23"/>
      <c r="BL3491" s="23"/>
      <c r="BM3491" s="23"/>
      <c r="BN3491" s="23"/>
      <c r="BO3491" s="23"/>
      <c r="BP3491" s="23"/>
      <c r="BQ3491" s="23"/>
      <c r="BR3491" s="23"/>
      <c r="BS3491" s="23"/>
      <c r="BT3491" s="23"/>
      <c r="BU3491" s="23"/>
      <c r="BV3491" s="23"/>
      <c r="BW3491" s="23"/>
      <c r="BX3491" s="23"/>
      <c r="BY3491" s="23"/>
      <c r="BZ3491" s="23"/>
      <c r="CA3491" s="23"/>
      <c r="CB3491" s="23"/>
      <c r="CC3491" s="23"/>
      <c r="CD3491" s="23"/>
      <c r="CE3491" s="23"/>
      <c r="CF3491" s="23"/>
      <c r="CG3491" s="23"/>
      <c r="CH3491" s="23"/>
      <c r="CI3491" s="23"/>
      <c r="CJ3491" s="23"/>
      <c r="CK3491" s="23"/>
      <c r="CL3491" s="23"/>
      <c r="CM3491" s="23"/>
      <c r="CN3491" s="23"/>
      <c r="CO3491" s="23"/>
      <c r="CP3491" s="23"/>
      <c r="CQ3491" s="23"/>
      <c r="CR3491" s="23"/>
      <c r="CS3491" s="23"/>
      <c r="CT3491" s="23"/>
      <c r="CU3491" s="23"/>
      <c r="CV3491" s="23"/>
      <c r="CW3491" s="23"/>
      <c r="CX3491" s="23"/>
      <c r="CY3491" s="23"/>
      <c r="CZ3491" s="23"/>
      <c r="DA3491" s="23"/>
      <c r="DB3491" s="23"/>
      <c r="DC3491" s="23"/>
      <c r="DD3491" s="23"/>
      <c r="DE3491" s="23"/>
      <c r="DF3491" s="23"/>
      <c r="DG3491" s="23"/>
      <c r="DH3491" s="23"/>
      <c r="DI3491" s="23"/>
      <c r="DJ3491" s="23"/>
      <c r="DK3491" s="23"/>
      <c r="DL3491" s="23"/>
      <c r="DM3491" s="23"/>
      <c r="DN3491" s="23"/>
      <c r="DO3491" s="23"/>
      <c r="DP3491" s="23"/>
      <c r="DQ3491" s="23"/>
      <c r="DR3491" s="23"/>
      <c r="DS3491" s="23"/>
      <c r="DT3491" s="23"/>
      <c r="DU3491" s="23"/>
      <c r="DV3491" s="23"/>
      <c r="DW3491" s="23"/>
      <c r="DX3491" s="23"/>
      <c r="DY3491" s="23"/>
      <c r="DZ3491" s="23"/>
      <c r="EA3491" s="23"/>
      <c r="EB3491" s="23"/>
      <c r="EC3491" s="23"/>
      <c r="ED3491" s="23"/>
      <c r="EE3491" s="23"/>
      <c r="EF3491" s="23"/>
      <c r="EG3491" s="23"/>
      <c r="EH3491" s="23"/>
      <c r="EI3491" s="23"/>
      <c r="EJ3491" s="23"/>
      <c r="EK3491" s="23"/>
      <c r="EL3491" s="23"/>
      <c r="EM3491" s="23"/>
      <c r="EN3491" s="23"/>
      <c r="EO3491" s="23"/>
      <c r="EP3491" s="23"/>
      <c r="EQ3491" s="23"/>
      <c r="ER3491" s="23"/>
      <c r="ES3491" s="23"/>
      <c r="ET3491" s="23"/>
      <c r="EU3491" s="23"/>
      <c r="EV3491" s="23"/>
      <c r="EW3491" s="23"/>
      <c r="EX3491" s="23"/>
      <c r="EY3491" s="23"/>
      <c r="EZ3491" s="23"/>
      <c r="FA3491" s="23"/>
      <c r="FB3491" s="23"/>
      <c r="FC3491" s="23"/>
      <c r="FD3491" s="23"/>
      <c r="FE3491" s="23"/>
      <c r="FF3491" s="23"/>
      <c r="FG3491" s="23"/>
      <c r="FH3491" s="23"/>
      <c r="FI3491" s="23"/>
      <c r="FJ3491" s="23"/>
      <c r="FK3491" s="23"/>
      <c r="FL3491" s="23"/>
      <c r="FM3491" s="23"/>
      <c r="FN3491" s="23"/>
      <c r="FO3491" s="23"/>
      <c r="FP3491" s="23"/>
      <c r="FQ3491" s="23"/>
      <c r="FR3491" s="23"/>
      <c r="FS3491" s="23"/>
      <c r="FT3491" s="23"/>
      <c r="FU3491" s="23"/>
      <c r="FV3491" s="23"/>
      <c r="FW3491" s="23"/>
      <c r="FX3491" s="23"/>
      <c r="FY3491" s="23"/>
      <c r="FZ3491" s="23"/>
      <c r="GA3491" s="23"/>
      <c r="GB3491" s="23"/>
      <c r="GC3491" s="23"/>
      <c r="GD3491" s="23"/>
      <c r="GE3491" s="23"/>
      <c r="GF3491" s="23"/>
      <c r="GG3491" s="23"/>
      <c r="GH3491" s="23"/>
      <c r="GI3491" s="23"/>
      <c r="GJ3491" s="23"/>
      <c r="GK3491" s="23"/>
      <c r="GL3491" s="23"/>
      <c r="GM3491" s="23"/>
      <c r="GN3491" s="23"/>
      <c r="GO3491" s="23"/>
      <c r="GP3491" s="23"/>
      <c r="GQ3491" s="23"/>
      <c r="GR3491" s="23"/>
      <c r="GS3491" s="23"/>
      <c r="GT3491" s="23"/>
      <c r="GU3491" s="23"/>
      <c r="GV3491" s="23"/>
      <c r="GW3491" s="23"/>
      <c r="GX3491" s="23"/>
      <c r="GY3491" s="23"/>
      <c r="GZ3491" s="23"/>
      <c r="HA3491" s="23"/>
      <c r="HB3491" s="23"/>
      <c r="HC3491" s="23"/>
      <c r="HD3491" s="23"/>
      <c r="HE3491" s="23"/>
      <c r="HF3491" s="23"/>
      <c r="HG3491" s="23"/>
      <c r="HH3491" s="23"/>
      <c r="HI3491" s="23"/>
      <c r="HJ3491" s="23"/>
      <c r="HK3491" s="23"/>
      <c r="HL3491" s="23"/>
      <c r="HM3491" s="23"/>
      <c r="HN3491" s="23"/>
      <c r="HO3491" s="23"/>
      <c r="HP3491" s="23"/>
      <c r="HQ3491" s="23"/>
      <c r="HR3491" s="23"/>
      <c r="HS3491" s="23"/>
      <c r="HT3491" s="23"/>
      <c r="HU3491" s="23"/>
      <c r="HV3491" s="23"/>
      <c r="HW3491" s="23"/>
      <c r="HX3491" s="23"/>
      <c r="HY3491" s="23"/>
      <c r="HZ3491" s="23"/>
      <c r="IA3491" s="23"/>
      <c r="IB3491" s="23"/>
      <c r="IC3491" s="23"/>
      <c r="ID3491" s="23"/>
      <c r="IE3491" s="23"/>
      <c r="IF3491" s="23"/>
      <c r="IG3491" s="23"/>
      <c r="IH3491" s="23"/>
      <c r="II3491" s="23"/>
      <c r="IJ3491" s="23"/>
      <c r="IK3491" s="23"/>
    </row>
    <row r="3492" spans="1:245" ht="15" x14ac:dyDescent="0.2">
      <c r="A3492" s="23"/>
      <c r="B3492" s="23"/>
      <c r="C3492" s="23"/>
      <c r="D3492" s="23"/>
      <c r="E3492" s="23"/>
      <c r="F3492" s="23"/>
      <c r="G3492" s="48"/>
      <c r="H3492" s="137"/>
      <c r="I3492" s="138"/>
      <c r="J3492" s="23"/>
      <c r="K3492" s="48"/>
      <c r="L3492" s="23"/>
      <c r="M3492" s="48"/>
      <c r="N3492" s="23"/>
      <c r="O3492" s="23"/>
      <c r="P3492" s="23"/>
      <c r="Q3492" s="23"/>
      <c r="R3492" s="23"/>
      <c r="S3492" s="23"/>
      <c r="T3492" s="23"/>
      <c r="U3492" s="23"/>
      <c r="V3492" s="23"/>
      <c r="W3492" s="23"/>
      <c r="X3492" s="23"/>
      <c r="Y3492" s="23"/>
      <c r="Z3492" s="23"/>
      <c r="AA3492" s="23"/>
      <c r="AB3492" s="23"/>
      <c r="AC3492" s="23"/>
      <c r="AD3492" s="23"/>
      <c r="AE3492" s="23"/>
      <c r="AF3492" s="23"/>
      <c r="AG3492" s="23"/>
      <c r="AH3492" s="23"/>
      <c r="AI3492" s="23"/>
      <c r="AJ3492" s="23"/>
      <c r="AK3492" s="23"/>
      <c r="AL3492" s="23"/>
      <c r="AM3492" s="23"/>
      <c r="AN3492" s="23"/>
      <c r="AO3492" s="23"/>
      <c r="AP3492" s="23"/>
      <c r="AQ3492" s="23"/>
      <c r="AR3492" s="23"/>
      <c r="AS3492" s="23"/>
      <c r="AT3492" s="23"/>
      <c r="AU3492" s="23"/>
      <c r="AV3492" s="23"/>
      <c r="AW3492" s="23"/>
      <c r="AX3492" s="23"/>
      <c r="AY3492" s="23"/>
      <c r="AZ3492" s="23"/>
      <c r="BA3492" s="23"/>
      <c r="BB3492" s="23"/>
      <c r="BC3492" s="23"/>
      <c r="BD3492" s="23"/>
      <c r="BE3492" s="23"/>
      <c r="BF3492" s="23"/>
      <c r="BG3492" s="23"/>
      <c r="BH3492" s="23"/>
      <c r="BI3492" s="23"/>
      <c r="BJ3492" s="23"/>
      <c r="BK3492" s="23"/>
      <c r="BL3492" s="23"/>
      <c r="BM3492" s="23"/>
      <c r="BN3492" s="23"/>
      <c r="BO3492" s="23"/>
      <c r="BP3492" s="23"/>
      <c r="BQ3492" s="23"/>
      <c r="BR3492" s="23"/>
      <c r="BS3492" s="23"/>
      <c r="BT3492" s="23"/>
      <c r="BU3492" s="23"/>
      <c r="BV3492" s="23"/>
      <c r="BW3492" s="23"/>
      <c r="BX3492" s="23"/>
      <c r="BY3492" s="23"/>
      <c r="BZ3492" s="23"/>
      <c r="CA3492" s="23"/>
      <c r="CB3492" s="23"/>
      <c r="CC3492" s="23"/>
      <c r="CD3492" s="23"/>
      <c r="CE3492" s="23"/>
      <c r="CF3492" s="23"/>
      <c r="CG3492" s="23"/>
      <c r="CH3492" s="23"/>
      <c r="CI3492" s="23"/>
      <c r="CJ3492" s="23"/>
      <c r="CK3492" s="23"/>
      <c r="CL3492" s="23"/>
      <c r="CM3492" s="23"/>
      <c r="CN3492" s="23"/>
      <c r="CO3492" s="23"/>
      <c r="CP3492" s="23"/>
      <c r="CQ3492" s="23"/>
      <c r="CR3492" s="23"/>
      <c r="CS3492" s="23"/>
      <c r="CT3492" s="23"/>
      <c r="CU3492" s="23"/>
      <c r="CV3492" s="23"/>
      <c r="CW3492" s="23"/>
      <c r="CX3492" s="23"/>
      <c r="CY3492" s="23"/>
      <c r="CZ3492" s="23"/>
      <c r="DA3492" s="23"/>
      <c r="DB3492" s="23"/>
      <c r="DC3492" s="23"/>
      <c r="DD3492" s="23"/>
      <c r="DE3492" s="23"/>
      <c r="DF3492" s="23"/>
      <c r="DG3492" s="23"/>
      <c r="DH3492" s="23"/>
      <c r="DI3492" s="23"/>
      <c r="DJ3492" s="23"/>
      <c r="DK3492" s="23"/>
      <c r="DL3492" s="23"/>
      <c r="DM3492" s="23"/>
      <c r="DN3492" s="23"/>
      <c r="DO3492" s="23"/>
      <c r="DP3492" s="23"/>
      <c r="DQ3492" s="23"/>
      <c r="DR3492" s="23"/>
      <c r="DS3492" s="23"/>
      <c r="DT3492" s="23"/>
      <c r="DU3492" s="23"/>
      <c r="DV3492" s="23"/>
      <c r="DW3492" s="23"/>
      <c r="DX3492" s="23"/>
      <c r="DY3492" s="23"/>
      <c r="DZ3492" s="23"/>
      <c r="EA3492" s="23"/>
      <c r="EB3492" s="23"/>
      <c r="EC3492" s="23"/>
      <c r="ED3492" s="23"/>
      <c r="EE3492" s="23"/>
      <c r="EF3492" s="23"/>
      <c r="EG3492" s="23"/>
      <c r="EH3492" s="23"/>
      <c r="EI3492" s="23"/>
      <c r="EJ3492" s="23"/>
      <c r="EK3492" s="23"/>
      <c r="EL3492" s="23"/>
      <c r="EM3492" s="23"/>
      <c r="EN3492" s="23"/>
      <c r="EO3492" s="23"/>
      <c r="EP3492" s="23"/>
      <c r="EQ3492" s="23"/>
      <c r="ER3492" s="23"/>
      <c r="ES3492" s="23"/>
      <c r="ET3492" s="23"/>
      <c r="EU3492" s="23"/>
      <c r="EV3492" s="23"/>
      <c r="EW3492" s="23"/>
      <c r="EX3492" s="23"/>
      <c r="EY3492" s="23"/>
      <c r="EZ3492" s="23"/>
      <c r="FA3492" s="23"/>
      <c r="FB3492" s="23"/>
      <c r="FC3492" s="23"/>
      <c r="FD3492" s="23"/>
      <c r="FE3492" s="23"/>
      <c r="FF3492" s="23"/>
      <c r="FG3492" s="23"/>
      <c r="FH3492" s="23"/>
      <c r="FI3492" s="23"/>
      <c r="FJ3492" s="23"/>
      <c r="FK3492" s="23"/>
      <c r="FL3492" s="23"/>
      <c r="FM3492" s="23"/>
      <c r="FN3492" s="23"/>
      <c r="FO3492" s="23"/>
      <c r="FP3492" s="23"/>
      <c r="FQ3492" s="23"/>
      <c r="FR3492" s="23"/>
      <c r="FS3492" s="23"/>
      <c r="FT3492" s="23"/>
      <c r="FU3492" s="23"/>
      <c r="FV3492" s="23"/>
      <c r="FW3492" s="23"/>
      <c r="FX3492" s="23"/>
      <c r="FY3492" s="23"/>
      <c r="FZ3492" s="23"/>
      <c r="GA3492" s="23"/>
      <c r="GB3492" s="23"/>
      <c r="GC3492" s="23"/>
      <c r="GD3492" s="23"/>
      <c r="GE3492" s="23"/>
      <c r="GF3492" s="23"/>
      <c r="GG3492" s="23"/>
      <c r="GH3492" s="23"/>
      <c r="GI3492" s="23"/>
      <c r="GJ3492" s="23"/>
      <c r="GK3492" s="23"/>
      <c r="GL3492" s="23"/>
      <c r="GM3492" s="23"/>
      <c r="GN3492" s="23"/>
      <c r="GO3492" s="23"/>
      <c r="GP3492" s="23"/>
      <c r="GQ3492" s="23"/>
      <c r="GR3492" s="23"/>
      <c r="GS3492" s="23"/>
      <c r="GT3492" s="23"/>
      <c r="GU3492" s="23"/>
      <c r="GV3492" s="23"/>
      <c r="GW3492" s="23"/>
      <c r="GX3492" s="23"/>
      <c r="GY3492" s="23"/>
      <c r="GZ3492" s="23"/>
      <c r="HA3492" s="23"/>
      <c r="HB3492" s="23"/>
      <c r="HC3492" s="23"/>
      <c r="HD3492" s="23"/>
      <c r="HE3492" s="23"/>
      <c r="HF3492" s="23"/>
      <c r="HG3492" s="23"/>
      <c r="HH3492" s="23"/>
      <c r="HI3492" s="23"/>
      <c r="HJ3492" s="23"/>
      <c r="HK3492" s="23"/>
      <c r="HL3492" s="23"/>
      <c r="HM3492" s="23"/>
      <c r="HN3492" s="23"/>
      <c r="HO3492" s="23"/>
      <c r="HP3492" s="23"/>
      <c r="HQ3492" s="23"/>
      <c r="HR3492" s="23"/>
      <c r="HS3492" s="23"/>
      <c r="HT3492" s="23"/>
      <c r="HU3492" s="23"/>
      <c r="HV3492" s="23"/>
      <c r="HW3492" s="23"/>
      <c r="HX3492" s="23"/>
      <c r="HY3492" s="23"/>
      <c r="HZ3492" s="23"/>
      <c r="IA3492" s="23"/>
      <c r="IB3492" s="23"/>
      <c r="IC3492" s="23"/>
      <c r="ID3492" s="23"/>
      <c r="IE3492" s="23"/>
      <c r="IF3492" s="23"/>
      <c r="IG3492" s="23"/>
      <c r="IH3492" s="23"/>
      <c r="II3492" s="23"/>
      <c r="IJ3492" s="23"/>
      <c r="IK3492" s="23"/>
    </row>
    <row r="3493" spans="1:245" ht="15" x14ac:dyDescent="0.2">
      <c r="A3493" s="23"/>
      <c r="B3493" s="23"/>
      <c r="C3493" s="23"/>
      <c r="D3493" s="23"/>
      <c r="E3493" s="23"/>
      <c r="F3493" s="23"/>
      <c r="G3493" s="48"/>
      <c r="H3493" s="137"/>
      <c r="I3493" s="138"/>
      <c r="J3493" s="23"/>
      <c r="K3493" s="48"/>
      <c r="L3493" s="23"/>
      <c r="M3493" s="48"/>
      <c r="N3493" s="23"/>
      <c r="O3493" s="23"/>
      <c r="P3493" s="23"/>
      <c r="Q3493" s="23"/>
      <c r="R3493" s="23"/>
      <c r="S3493" s="23"/>
      <c r="T3493" s="23"/>
      <c r="U3493" s="23"/>
      <c r="V3493" s="23"/>
      <c r="W3493" s="23"/>
      <c r="X3493" s="23"/>
      <c r="Y3493" s="23"/>
      <c r="Z3493" s="23"/>
      <c r="AA3493" s="23"/>
      <c r="AB3493" s="23"/>
      <c r="AC3493" s="23"/>
      <c r="AD3493" s="23"/>
      <c r="AE3493" s="23"/>
      <c r="AF3493" s="23"/>
      <c r="AG3493" s="23"/>
      <c r="AH3493" s="23"/>
      <c r="AI3493" s="23"/>
      <c r="AJ3493" s="23"/>
      <c r="AK3493" s="23"/>
      <c r="AL3493" s="23"/>
      <c r="AM3493" s="23"/>
      <c r="AN3493" s="23"/>
      <c r="AO3493" s="23"/>
      <c r="AP3493" s="23"/>
      <c r="AQ3493" s="23"/>
      <c r="AR3493" s="23"/>
      <c r="AS3493" s="23"/>
      <c r="AT3493" s="23"/>
      <c r="AU3493" s="23"/>
      <c r="AV3493" s="23"/>
      <c r="AW3493" s="23"/>
      <c r="AX3493" s="23"/>
      <c r="AY3493" s="23"/>
      <c r="AZ3493" s="23"/>
      <c r="BA3493" s="23"/>
      <c r="BB3493" s="23"/>
      <c r="BC3493" s="23"/>
      <c r="BD3493" s="23"/>
      <c r="BE3493" s="23"/>
      <c r="BF3493" s="23"/>
      <c r="BG3493" s="23"/>
      <c r="BH3493" s="23"/>
      <c r="BI3493" s="23"/>
      <c r="BJ3493" s="23"/>
      <c r="BK3493" s="23"/>
      <c r="BL3493" s="23"/>
      <c r="BM3493" s="23"/>
      <c r="BN3493" s="23"/>
      <c r="BO3493" s="23"/>
      <c r="BP3493" s="23"/>
      <c r="BQ3493" s="23"/>
      <c r="BR3493" s="23"/>
      <c r="BS3493" s="23"/>
      <c r="BT3493" s="23"/>
      <c r="BU3493" s="23"/>
      <c r="BV3493" s="23"/>
      <c r="BW3493" s="23"/>
      <c r="BX3493" s="23"/>
      <c r="BY3493" s="23"/>
      <c r="BZ3493" s="23"/>
      <c r="CA3493" s="23"/>
      <c r="CB3493" s="23"/>
      <c r="CC3493" s="23"/>
      <c r="CD3493" s="23"/>
      <c r="CE3493" s="23"/>
      <c r="CF3493" s="23"/>
      <c r="CG3493" s="23"/>
      <c r="CH3493" s="23"/>
      <c r="CI3493" s="23"/>
      <c r="CJ3493" s="23"/>
      <c r="CK3493" s="23"/>
      <c r="CL3493" s="23"/>
      <c r="CM3493" s="23"/>
      <c r="CN3493" s="23"/>
      <c r="CO3493" s="23"/>
      <c r="CP3493" s="23"/>
      <c r="CQ3493" s="23"/>
      <c r="CR3493" s="23"/>
      <c r="CS3493" s="23"/>
      <c r="CT3493" s="23"/>
      <c r="CU3493" s="23"/>
      <c r="CV3493" s="23"/>
      <c r="CW3493" s="23"/>
      <c r="CX3493" s="23"/>
      <c r="CY3493" s="23"/>
      <c r="CZ3493" s="23"/>
      <c r="DA3493" s="23"/>
      <c r="DB3493" s="23"/>
      <c r="DC3493" s="23"/>
      <c r="DD3493" s="23"/>
      <c r="DE3493" s="23"/>
      <c r="DF3493" s="23"/>
      <c r="DG3493" s="23"/>
      <c r="DH3493" s="23"/>
      <c r="DI3493" s="23"/>
      <c r="DJ3493" s="23"/>
      <c r="DK3493" s="23"/>
      <c r="DL3493" s="23"/>
      <c r="DM3493" s="23"/>
      <c r="DN3493" s="23"/>
      <c r="DO3493" s="23"/>
      <c r="DP3493" s="23"/>
      <c r="DQ3493" s="23"/>
      <c r="DR3493" s="23"/>
      <c r="DS3493" s="23"/>
      <c r="DT3493" s="23"/>
      <c r="DU3493" s="23"/>
      <c r="DV3493" s="23"/>
      <c r="DW3493" s="23"/>
      <c r="DX3493" s="23"/>
      <c r="DY3493" s="23"/>
      <c r="DZ3493" s="23"/>
      <c r="EA3493" s="23"/>
      <c r="EB3493" s="23"/>
      <c r="EC3493" s="23"/>
      <c r="ED3493" s="23"/>
      <c r="EE3493" s="23"/>
      <c r="EF3493" s="23"/>
      <c r="EG3493" s="23"/>
      <c r="EH3493" s="23"/>
      <c r="EI3493" s="23"/>
      <c r="EJ3493" s="23"/>
      <c r="EK3493" s="23"/>
      <c r="EL3493" s="23"/>
      <c r="EM3493" s="23"/>
      <c r="EN3493" s="23"/>
      <c r="EO3493" s="23"/>
      <c r="EP3493" s="23"/>
      <c r="EQ3493" s="23"/>
      <c r="ER3493" s="23"/>
      <c r="ES3493" s="23"/>
      <c r="ET3493" s="23"/>
      <c r="EU3493" s="23"/>
      <c r="EV3493" s="23"/>
      <c r="EW3493" s="23"/>
      <c r="EX3493" s="23"/>
      <c r="EY3493" s="23"/>
      <c r="EZ3493" s="23"/>
      <c r="FA3493" s="23"/>
      <c r="FB3493" s="23"/>
      <c r="FC3493" s="23"/>
      <c r="FD3493" s="23"/>
      <c r="FE3493" s="23"/>
      <c r="FF3493" s="23"/>
      <c r="FG3493" s="23"/>
      <c r="FH3493" s="23"/>
      <c r="FI3493" s="23"/>
      <c r="FJ3493" s="23"/>
      <c r="FK3493" s="23"/>
      <c r="FL3493" s="23"/>
      <c r="FM3493" s="23"/>
      <c r="FN3493" s="23"/>
      <c r="FO3493" s="23"/>
      <c r="FP3493" s="23"/>
      <c r="FQ3493" s="23"/>
      <c r="FR3493" s="23"/>
      <c r="FS3493" s="23"/>
      <c r="FT3493" s="23"/>
      <c r="FU3493" s="23"/>
      <c r="FV3493" s="23"/>
      <c r="FW3493" s="23"/>
      <c r="FX3493" s="23"/>
      <c r="FY3493" s="23"/>
      <c r="FZ3493" s="23"/>
      <c r="GA3493" s="23"/>
      <c r="GB3493" s="23"/>
      <c r="GC3493" s="23"/>
      <c r="GD3493" s="23"/>
      <c r="GE3493" s="23"/>
      <c r="GF3493" s="23"/>
      <c r="GG3493" s="23"/>
      <c r="GH3493" s="23"/>
      <c r="GI3493" s="23"/>
      <c r="GJ3493" s="23"/>
      <c r="GK3493" s="23"/>
      <c r="GL3493" s="23"/>
      <c r="GM3493" s="23"/>
      <c r="GN3493" s="23"/>
      <c r="GO3493" s="23"/>
      <c r="GP3493" s="23"/>
      <c r="GQ3493" s="23"/>
      <c r="GR3493" s="23"/>
      <c r="GS3493" s="23"/>
      <c r="GT3493" s="23"/>
      <c r="GU3493" s="23"/>
      <c r="GV3493" s="23"/>
      <c r="GW3493" s="23"/>
      <c r="GX3493" s="23"/>
      <c r="GY3493" s="23"/>
      <c r="GZ3493" s="23"/>
      <c r="HA3493" s="23"/>
      <c r="HB3493" s="23"/>
      <c r="HC3493" s="23"/>
      <c r="HD3493" s="23"/>
      <c r="HE3493" s="23"/>
      <c r="HF3493" s="23"/>
      <c r="HG3493" s="23"/>
      <c r="HH3493" s="23"/>
      <c r="HI3493" s="23"/>
      <c r="HJ3493" s="23"/>
      <c r="HK3493" s="23"/>
      <c r="HL3493" s="23"/>
      <c r="HM3493" s="23"/>
      <c r="HN3493" s="23"/>
      <c r="HO3493" s="23"/>
      <c r="HP3493" s="23"/>
      <c r="HQ3493" s="23"/>
      <c r="HR3493" s="23"/>
      <c r="HS3493" s="23"/>
      <c r="HT3493" s="23"/>
      <c r="HU3493" s="23"/>
      <c r="HV3493" s="23"/>
      <c r="HW3493" s="23"/>
      <c r="HX3493" s="23"/>
      <c r="HY3493" s="23"/>
      <c r="HZ3493" s="23"/>
      <c r="IA3493" s="23"/>
      <c r="IB3493" s="23"/>
      <c r="IC3493" s="23"/>
      <c r="ID3493" s="23"/>
      <c r="IE3493" s="23"/>
      <c r="IF3493" s="23"/>
      <c r="IG3493" s="23"/>
      <c r="IH3493" s="23"/>
      <c r="II3493" s="23"/>
      <c r="IJ3493" s="23"/>
      <c r="IK3493" s="23"/>
    </row>
    <row r="3494" spans="1:245" ht="15" x14ac:dyDescent="0.2">
      <c r="A3494" s="23"/>
      <c r="B3494" s="23"/>
      <c r="C3494" s="23"/>
      <c r="D3494" s="23"/>
      <c r="E3494" s="23"/>
      <c r="F3494" s="23"/>
      <c r="G3494" s="48"/>
      <c r="H3494" s="137"/>
      <c r="I3494" s="138"/>
      <c r="J3494" s="23"/>
      <c r="K3494" s="48"/>
      <c r="L3494" s="23"/>
      <c r="M3494" s="48"/>
      <c r="N3494" s="23"/>
      <c r="O3494" s="23"/>
      <c r="P3494" s="23"/>
      <c r="Q3494" s="23"/>
      <c r="R3494" s="23"/>
      <c r="S3494" s="23"/>
      <c r="T3494" s="23"/>
      <c r="U3494" s="23"/>
      <c r="V3494" s="23"/>
      <c r="W3494" s="23"/>
      <c r="X3494" s="23"/>
      <c r="Y3494" s="23"/>
      <c r="Z3494" s="23"/>
      <c r="AA3494" s="23"/>
      <c r="AB3494" s="23"/>
      <c r="AC3494" s="23"/>
      <c r="AD3494" s="23"/>
      <c r="AE3494" s="23"/>
      <c r="AF3494" s="23"/>
      <c r="AG3494" s="23"/>
      <c r="AH3494" s="23"/>
      <c r="AI3494" s="23"/>
      <c r="AJ3494" s="23"/>
      <c r="AK3494" s="23"/>
      <c r="AL3494" s="23"/>
      <c r="AM3494" s="23"/>
      <c r="AN3494" s="23"/>
      <c r="AO3494" s="23"/>
      <c r="AP3494" s="23"/>
      <c r="AQ3494" s="23"/>
      <c r="AR3494" s="23"/>
      <c r="AS3494" s="23"/>
      <c r="AT3494" s="23"/>
      <c r="AU3494" s="23"/>
      <c r="AV3494" s="23"/>
      <c r="AW3494" s="23"/>
      <c r="AX3494" s="23"/>
      <c r="AY3494" s="23"/>
      <c r="AZ3494" s="23"/>
      <c r="BA3494" s="23"/>
      <c r="BB3494" s="23"/>
      <c r="BC3494" s="23"/>
      <c r="BD3494" s="23"/>
      <c r="BE3494" s="23"/>
      <c r="BF3494" s="23"/>
      <c r="BG3494" s="23"/>
      <c r="BH3494" s="23"/>
      <c r="BI3494" s="23"/>
      <c r="BJ3494" s="23"/>
      <c r="BK3494" s="23"/>
      <c r="BL3494" s="23"/>
      <c r="BM3494" s="23"/>
      <c r="BN3494" s="23"/>
      <c r="BO3494" s="23"/>
      <c r="BP3494" s="23"/>
      <c r="BQ3494" s="23"/>
      <c r="BR3494" s="23"/>
      <c r="BS3494" s="23"/>
      <c r="BT3494" s="23"/>
      <c r="BU3494" s="23"/>
      <c r="BV3494" s="23"/>
      <c r="BW3494" s="23"/>
      <c r="BX3494" s="23"/>
      <c r="BY3494" s="23"/>
      <c r="BZ3494" s="23"/>
      <c r="CA3494" s="23"/>
      <c r="CB3494" s="23"/>
      <c r="CC3494" s="23"/>
      <c r="CD3494" s="23"/>
      <c r="CE3494" s="23"/>
      <c r="CF3494" s="23"/>
      <c r="CG3494" s="23"/>
      <c r="CH3494" s="23"/>
      <c r="CI3494" s="23"/>
      <c r="CJ3494" s="23"/>
      <c r="CK3494" s="23"/>
      <c r="CL3494" s="23"/>
      <c r="CM3494" s="23"/>
      <c r="CN3494" s="23"/>
      <c r="CO3494" s="23"/>
      <c r="CP3494" s="23"/>
      <c r="CQ3494" s="23"/>
      <c r="CR3494" s="23"/>
      <c r="CS3494" s="23"/>
      <c r="CT3494" s="23"/>
      <c r="CU3494" s="23"/>
      <c r="CV3494" s="23"/>
      <c r="CW3494" s="23"/>
      <c r="CX3494" s="23"/>
      <c r="CY3494" s="23"/>
      <c r="CZ3494" s="23"/>
      <c r="DA3494" s="23"/>
      <c r="DB3494" s="23"/>
      <c r="DC3494" s="23"/>
      <c r="DD3494" s="23"/>
      <c r="DE3494" s="23"/>
      <c r="DF3494" s="23"/>
      <c r="DG3494" s="23"/>
      <c r="DH3494" s="23"/>
      <c r="DI3494" s="23"/>
      <c r="DJ3494" s="23"/>
      <c r="DK3494" s="23"/>
      <c r="DL3494" s="23"/>
      <c r="DM3494" s="23"/>
      <c r="DN3494" s="23"/>
      <c r="DO3494" s="23"/>
      <c r="DP3494" s="23"/>
      <c r="DQ3494" s="23"/>
      <c r="DR3494" s="23"/>
      <c r="DS3494" s="23"/>
      <c r="DT3494" s="23"/>
      <c r="DU3494" s="23"/>
      <c r="DV3494" s="23"/>
      <c r="DW3494" s="23"/>
      <c r="DX3494" s="23"/>
      <c r="DY3494" s="23"/>
      <c r="DZ3494" s="23"/>
      <c r="EA3494" s="23"/>
      <c r="EB3494" s="23"/>
      <c r="EC3494" s="23"/>
      <c r="ED3494" s="23"/>
      <c r="EE3494" s="23"/>
      <c r="EF3494" s="23"/>
      <c r="EG3494" s="23"/>
      <c r="EH3494" s="23"/>
      <c r="EI3494" s="23"/>
      <c r="EJ3494" s="23"/>
      <c r="EK3494" s="23"/>
      <c r="EL3494" s="23"/>
      <c r="EM3494" s="23"/>
      <c r="EN3494" s="23"/>
      <c r="EO3494" s="23"/>
      <c r="EP3494" s="23"/>
      <c r="EQ3494" s="23"/>
      <c r="ER3494" s="23"/>
      <c r="ES3494" s="23"/>
      <c r="ET3494" s="23"/>
      <c r="EU3494" s="23"/>
      <c r="EV3494" s="23"/>
      <c r="EW3494" s="23"/>
      <c r="EX3494" s="23"/>
      <c r="EY3494" s="23"/>
      <c r="EZ3494" s="23"/>
      <c r="FA3494" s="23"/>
      <c r="FB3494" s="23"/>
      <c r="FC3494" s="23"/>
      <c r="FD3494" s="23"/>
      <c r="FE3494" s="23"/>
      <c r="FF3494" s="23"/>
      <c r="FG3494" s="23"/>
      <c r="FH3494" s="23"/>
      <c r="FI3494" s="23"/>
      <c r="FJ3494" s="23"/>
      <c r="FK3494" s="23"/>
      <c r="FL3494" s="23"/>
      <c r="FM3494" s="23"/>
      <c r="FN3494" s="23"/>
      <c r="FO3494" s="23"/>
      <c r="FP3494" s="23"/>
      <c r="FQ3494" s="23"/>
      <c r="FR3494" s="23"/>
      <c r="FS3494" s="23"/>
      <c r="FT3494" s="23"/>
      <c r="FU3494" s="23"/>
      <c r="FV3494" s="23"/>
      <c r="FW3494" s="23"/>
      <c r="FX3494" s="23"/>
      <c r="FY3494" s="23"/>
      <c r="FZ3494" s="23"/>
      <c r="GA3494" s="23"/>
      <c r="GB3494" s="23"/>
      <c r="GC3494" s="23"/>
      <c r="GD3494" s="23"/>
      <c r="GE3494" s="23"/>
      <c r="GF3494" s="23"/>
      <c r="GG3494" s="23"/>
      <c r="GH3494" s="23"/>
      <c r="GI3494" s="23"/>
      <c r="GJ3494" s="23"/>
      <c r="GK3494" s="23"/>
      <c r="GL3494" s="23"/>
      <c r="GM3494" s="23"/>
      <c r="GN3494" s="23"/>
      <c r="GO3494" s="23"/>
      <c r="GP3494" s="23"/>
      <c r="GQ3494" s="23"/>
      <c r="GR3494" s="23"/>
      <c r="GS3494" s="23"/>
      <c r="GT3494" s="23"/>
      <c r="GU3494" s="23"/>
      <c r="GV3494" s="23"/>
      <c r="GW3494" s="23"/>
      <c r="GX3494" s="23"/>
      <c r="GY3494" s="23"/>
      <c r="GZ3494" s="23"/>
      <c r="HA3494" s="23"/>
      <c r="HB3494" s="23"/>
      <c r="HC3494" s="23"/>
      <c r="HD3494" s="23"/>
      <c r="HE3494" s="23"/>
      <c r="HF3494" s="23"/>
      <c r="HG3494" s="23"/>
      <c r="HH3494" s="23"/>
      <c r="HI3494" s="23"/>
      <c r="HJ3494" s="23"/>
      <c r="HK3494" s="23"/>
      <c r="HL3494" s="23"/>
      <c r="HM3494" s="23"/>
      <c r="HN3494" s="23"/>
      <c r="HO3494" s="23"/>
      <c r="HP3494" s="23"/>
      <c r="HQ3494" s="23"/>
      <c r="HR3494" s="23"/>
      <c r="HS3494" s="23"/>
      <c r="HT3494" s="23"/>
      <c r="HU3494" s="23"/>
      <c r="HV3494" s="23"/>
      <c r="HW3494" s="23"/>
      <c r="HX3494" s="23"/>
      <c r="HY3494" s="23"/>
      <c r="HZ3494" s="23"/>
      <c r="IA3494" s="23"/>
      <c r="IB3494" s="23"/>
      <c r="IC3494" s="23"/>
      <c r="ID3494" s="23"/>
      <c r="IE3494" s="23"/>
      <c r="IF3494" s="23"/>
      <c r="IG3494" s="23"/>
      <c r="IH3494" s="23"/>
      <c r="II3494" s="23"/>
      <c r="IJ3494" s="23"/>
      <c r="IK3494" s="23"/>
    </row>
    <row r="3495" spans="1:245" ht="15" x14ac:dyDescent="0.2">
      <c r="A3495" s="23"/>
      <c r="B3495" s="23"/>
      <c r="C3495" s="23"/>
      <c r="D3495" s="23"/>
      <c r="E3495" s="23"/>
      <c r="F3495" s="23"/>
      <c r="G3495" s="48"/>
      <c r="H3495" s="137"/>
      <c r="I3495" s="138"/>
      <c r="J3495" s="23"/>
      <c r="K3495" s="48"/>
      <c r="L3495" s="23"/>
      <c r="M3495" s="48"/>
      <c r="N3495" s="23"/>
      <c r="O3495" s="23"/>
      <c r="P3495" s="23"/>
      <c r="Q3495" s="23"/>
      <c r="R3495" s="23"/>
      <c r="S3495" s="23"/>
      <c r="T3495" s="23"/>
      <c r="U3495" s="23"/>
      <c r="V3495" s="23"/>
      <c r="W3495" s="23"/>
      <c r="X3495" s="23"/>
      <c r="Y3495" s="23"/>
      <c r="Z3495" s="23"/>
      <c r="AA3495" s="23"/>
      <c r="AB3495" s="23"/>
      <c r="AC3495" s="23"/>
      <c r="AD3495" s="23"/>
      <c r="AE3495" s="23"/>
      <c r="AF3495" s="23"/>
      <c r="AG3495" s="23"/>
      <c r="AH3495" s="23"/>
      <c r="AI3495" s="23"/>
      <c r="AJ3495" s="23"/>
      <c r="AK3495" s="23"/>
      <c r="AL3495" s="23"/>
      <c r="AM3495" s="23"/>
      <c r="AN3495" s="23"/>
      <c r="AO3495" s="23"/>
      <c r="AP3495" s="23"/>
      <c r="AQ3495" s="23"/>
      <c r="AR3495" s="23"/>
      <c r="AS3495" s="23"/>
      <c r="AT3495" s="23"/>
      <c r="AU3495" s="23"/>
      <c r="AV3495" s="23"/>
      <c r="AW3495" s="23"/>
      <c r="AX3495" s="23"/>
      <c r="AY3495" s="23"/>
      <c r="AZ3495" s="23"/>
      <c r="BA3495" s="23"/>
      <c r="BB3495" s="23"/>
      <c r="BC3495" s="23"/>
      <c r="BD3495" s="23"/>
      <c r="BE3495" s="23"/>
      <c r="BF3495" s="23"/>
      <c r="BG3495" s="23"/>
      <c r="BH3495" s="23"/>
      <c r="BI3495" s="23"/>
      <c r="BJ3495" s="23"/>
      <c r="BK3495" s="23"/>
      <c r="BL3495" s="23"/>
      <c r="BM3495" s="23"/>
      <c r="BN3495" s="23"/>
      <c r="BO3495" s="23"/>
      <c r="BP3495" s="23"/>
      <c r="BQ3495" s="23"/>
      <c r="BR3495" s="23"/>
      <c r="BS3495" s="23"/>
      <c r="BT3495" s="23"/>
      <c r="BU3495" s="23"/>
      <c r="BV3495" s="23"/>
      <c r="BW3495" s="23"/>
      <c r="BX3495" s="23"/>
      <c r="BY3495" s="23"/>
      <c r="BZ3495" s="23"/>
      <c r="CA3495" s="23"/>
      <c r="CB3495" s="23"/>
      <c r="CC3495" s="23"/>
      <c r="CD3495" s="23"/>
      <c r="CE3495" s="23"/>
      <c r="CF3495" s="23"/>
      <c r="CG3495" s="23"/>
      <c r="CH3495" s="23"/>
      <c r="CI3495" s="23"/>
      <c r="CJ3495" s="23"/>
      <c r="CK3495" s="23"/>
      <c r="CL3495" s="23"/>
      <c r="CM3495" s="23"/>
      <c r="CN3495" s="23"/>
      <c r="CO3495" s="23"/>
      <c r="CP3495" s="23"/>
      <c r="CQ3495" s="23"/>
      <c r="CR3495" s="23"/>
      <c r="CS3495" s="23"/>
      <c r="CT3495" s="23"/>
      <c r="CU3495" s="23"/>
      <c r="CV3495" s="23"/>
      <c r="CW3495" s="23"/>
      <c r="CX3495" s="23"/>
      <c r="CY3495" s="23"/>
      <c r="CZ3495" s="23"/>
      <c r="DA3495" s="23"/>
      <c r="DB3495" s="23"/>
      <c r="DC3495" s="23"/>
      <c r="DD3495" s="23"/>
      <c r="DE3495" s="23"/>
      <c r="DF3495" s="23"/>
      <c r="DG3495" s="23"/>
      <c r="DH3495" s="23"/>
      <c r="DI3495" s="23"/>
      <c r="DJ3495" s="23"/>
      <c r="DK3495" s="23"/>
      <c r="DL3495" s="23"/>
      <c r="DM3495" s="23"/>
      <c r="DN3495" s="23"/>
      <c r="DO3495" s="23"/>
      <c r="DP3495" s="23"/>
      <c r="DQ3495" s="23"/>
      <c r="DR3495" s="23"/>
      <c r="DS3495" s="23"/>
      <c r="DT3495" s="23"/>
      <c r="DU3495" s="23"/>
      <c r="DV3495" s="23"/>
      <c r="DW3495" s="23"/>
      <c r="DX3495" s="23"/>
      <c r="DY3495" s="23"/>
      <c r="DZ3495" s="23"/>
      <c r="EA3495" s="23"/>
      <c r="EB3495" s="23"/>
      <c r="EC3495" s="23"/>
      <c r="ED3495" s="23"/>
      <c r="EE3495" s="23"/>
      <c r="EF3495" s="23"/>
      <c r="EG3495" s="23"/>
      <c r="EH3495" s="23"/>
      <c r="EI3495" s="23"/>
      <c r="EJ3495" s="23"/>
      <c r="EK3495" s="23"/>
      <c r="EL3495" s="23"/>
      <c r="EM3495" s="23"/>
      <c r="EN3495" s="23"/>
      <c r="EO3495" s="23"/>
      <c r="EP3495" s="23"/>
      <c r="EQ3495" s="23"/>
      <c r="ER3495" s="23"/>
      <c r="ES3495" s="23"/>
      <c r="ET3495" s="23"/>
      <c r="EU3495" s="23"/>
      <c r="EV3495" s="23"/>
      <c r="EW3495" s="23"/>
      <c r="EX3495" s="23"/>
      <c r="EY3495" s="23"/>
      <c r="EZ3495" s="23"/>
      <c r="FA3495" s="23"/>
      <c r="FB3495" s="23"/>
      <c r="FC3495" s="23"/>
      <c r="FD3495" s="23"/>
      <c r="FE3495" s="23"/>
      <c r="FF3495" s="23"/>
      <c r="FG3495" s="23"/>
      <c r="FH3495" s="23"/>
      <c r="FI3495" s="23"/>
      <c r="FJ3495" s="23"/>
      <c r="FK3495" s="23"/>
      <c r="FL3495" s="23"/>
      <c r="FM3495" s="23"/>
      <c r="FN3495" s="23"/>
      <c r="FO3495" s="23"/>
      <c r="FP3495" s="23"/>
      <c r="FQ3495" s="23"/>
      <c r="FR3495" s="23"/>
      <c r="FS3495" s="23"/>
      <c r="FT3495" s="23"/>
      <c r="FU3495" s="23"/>
      <c r="FV3495" s="23"/>
      <c r="FW3495" s="23"/>
      <c r="FX3495" s="23"/>
      <c r="FY3495" s="23"/>
      <c r="FZ3495" s="23"/>
      <c r="GA3495" s="23"/>
      <c r="GB3495" s="23"/>
      <c r="GC3495" s="23"/>
      <c r="GD3495" s="23"/>
      <c r="GE3495" s="23"/>
      <c r="GF3495" s="23"/>
      <c r="GG3495" s="23"/>
      <c r="GH3495" s="23"/>
      <c r="GI3495" s="23"/>
      <c r="GJ3495" s="23"/>
      <c r="GK3495" s="23"/>
      <c r="GL3495" s="23"/>
      <c r="GM3495" s="23"/>
      <c r="GN3495" s="23"/>
      <c r="GO3495" s="23"/>
      <c r="GP3495" s="23"/>
      <c r="GQ3495" s="23"/>
      <c r="GR3495" s="23"/>
      <c r="GS3495" s="23"/>
      <c r="GT3495" s="23"/>
      <c r="GU3495" s="23"/>
      <c r="GV3495" s="23"/>
      <c r="GW3495" s="23"/>
      <c r="GX3495" s="23"/>
      <c r="GY3495" s="23"/>
      <c r="GZ3495" s="23"/>
      <c r="HA3495" s="23"/>
      <c r="HB3495" s="23"/>
      <c r="HC3495" s="23"/>
      <c r="HD3495" s="23"/>
      <c r="HE3495" s="23"/>
      <c r="HF3495" s="23"/>
      <c r="HG3495" s="23"/>
      <c r="HH3495" s="23"/>
      <c r="HI3495" s="23"/>
      <c r="HJ3495" s="23"/>
      <c r="HK3495" s="23"/>
      <c r="HL3495" s="23"/>
      <c r="HM3495" s="23"/>
      <c r="HN3495" s="23"/>
      <c r="HO3495" s="23"/>
      <c r="HP3495" s="23"/>
      <c r="HQ3495" s="23"/>
      <c r="HR3495" s="23"/>
      <c r="HS3495" s="23"/>
      <c r="HT3495" s="23"/>
      <c r="HU3495" s="23"/>
      <c r="HV3495" s="23"/>
      <c r="HW3495" s="23"/>
      <c r="HX3495" s="23"/>
      <c r="HY3495" s="23"/>
      <c r="HZ3495" s="23"/>
      <c r="IA3495" s="23"/>
      <c r="IB3495" s="23"/>
      <c r="IC3495" s="23"/>
      <c r="ID3495" s="23"/>
      <c r="IE3495" s="23"/>
      <c r="IF3495" s="23"/>
      <c r="IG3495" s="23"/>
      <c r="IH3495" s="23"/>
      <c r="II3495" s="23"/>
      <c r="IJ3495" s="23"/>
      <c r="IK3495" s="23"/>
    </row>
    <row r="3496" spans="1:245" ht="15" x14ac:dyDescent="0.2">
      <c r="A3496" s="23"/>
      <c r="B3496" s="23"/>
      <c r="C3496" s="23"/>
      <c r="D3496" s="23"/>
      <c r="E3496" s="23"/>
      <c r="F3496" s="23"/>
      <c r="G3496" s="48"/>
      <c r="H3496" s="137"/>
      <c r="I3496" s="138"/>
      <c r="J3496" s="23"/>
      <c r="K3496" s="48"/>
      <c r="L3496" s="23"/>
      <c r="M3496" s="48"/>
      <c r="N3496" s="23"/>
      <c r="O3496" s="23"/>
      <c r="P3496" s="23"/>
      <c r="Q3496" s="23"/>
      <c r="R3496" s="23"/>
      <c r="S3496" s="23"/>
      <c r="T3496" s="23"/>
      <c r="U3496" s="23"/>
      <c r="V3496" s="23"/>
      <c r="W3496" s="23"/>
      <c r="X3496" s="23"/>
      <c r="Y3496" s="23"/>
      <c r="Z3496" s="23"/>
      <c r="AA3496" s="23"/>
      <c r="AB3496" s="23"/>
      <c r="AC3496" s="23"/>
      <c r="AD3496" s="23"/>
      <c r="AE3496" s="23"/>
      <c r="AF3496" s="23"/>
      <c r="AG3496" s="23"/>
      <c r="AH3496" s="23"/>
      <c r="AI3496" s="23"/>
      <c r="AJ3496" s="23"/>
      <c r="AK3496" s="23"/>
      <c r="AL3496" s="23"/>
      <c r="AM3496" s="23"/>
      <c r="AN3496" s="23"/>
      <c r="AO3496" s="23"/>
      <c r="AP3496" s="23"/>
      <c r="AQ3496" s="23"/>
      <c r="AR3496" s="23"/>
      <c r="AS3496" s="23"/>
      <c r="AT3496" s="23"/>
      <c r="AU3496" s="23"/>
      <c r="AV3496" s="23"/>
      <c r="AW3496" s="23"/>
      <c r="AX3496" s="23"/>
      <c r="AY3496" s="23"/>
      <c r="AZ3496" s="23"/>
      <c r="BA3496" s="23"/>
      <c r="BB3496" s="23"/>
      <c r="BC3496" s="23"/>
      <c r="BD3496" s="23"/>
      <c r="BE3496" s="23"/>
      <c r="BF3496" s="23"/>
      <c r="BG3496" s="23"/>
      <c r="BH3496" s="23"/>
      <c r="BI3496" s="23"/>
      <c r="BJ3496" s="23"/>
      <c r="BK3496" s="23"/>
      <c r="BL3496" s="23"/>
      <c r="BM3496" s="23"/>
      <c r="BN3496" s="23"/>
      <c r="BO3496" s="23"/>
      <c r="BP3496" s="23"/>
      <c r="BQ3496" s="23"/>
      <c r="BR3496" s="23"/>
      <c r="BS3496" s="23"/>
      <c r="BT3496" s="23"/>
      <c r="BU3496" s="23"/>
      <c r="BV3496" s="23"/>
      <c r="BW3496" s="23"/>
      <c r="BX3496" s="23"/>
      <c r="BY3496" s="23"/>
      <c r="BZ3496" s="23"/>
      <c r="CA3496" s="23"/>
      <c r="CB3496" s="23"/>
      <c r="CC3496" s="23"/>
      <c r="CD3496" s="23"/>
      <c r="CE3496" s="23"/>
      <c r="CF3496" s="23"/>
      <c r="CG3496" s="23"/>
      <c r="CH3496" s="23"/>
      <c r="CI3496" s="23"/>
      <c r="CJ3496" s="23"/>
      <c r="CK3496" s="23"/>
      <c r="CL3496" s="23"/>
      <c r="CM3496" s="23"/>
      <c r="CN3496" s="23"/>
      <c r="CO3496" s="23"/>
      <c r="CP3496" s="23"/>
      <c r="CQ3496" s="23"/>
      <c r="CR3496" s="23"/>
      <c r="CS3496" s="23"/>
      <c r="CT3496" s="23"/>
      <c r="CU3496" s="23"/>
      <c r="CV3496" s="23"/>
      <c r="CW3496" s="23"/>
      <c r="CX3496" s="23"/>
      <c r="CY3496" s="23"/>
      <c r="CZ3496" s="23"/>
      <c r="DA3496" s="23"/>
      <c r="DB3496" s="23"/>
      <c r="DC3496" s="23"/>
      <c r="DD3496" s="23"/>
      <c r="DE3496" s="23"/>
      <c r="DF3496" s="23"/>
      <c r="DG3496" s="23"/>
      <c r="DH3496" s="23"/>
      <c r="DI3496" s="23"/>
      <c r="DJ3496" s="23"/>
      <c r="DK3496" s="23"/>
      <c r="DL3496" s="23"/>
      <c r="DM3496" s="23"/>
      <c r="DN3496" s="23"/>
      <c r="DO3496" s="23"/>
      <c r="DP3496" s="23"/>
      <c r="DQ3496" s="23"/>
      <c r="DR3496" s="23"/>
      <c r="DS3496" s="23"/>
      <c r="DT3496" s="23"/>
      <c r="DU3496" s="23"/>
      <c r="DV3496" s="23"/>
      <c r="DW3496" s="23"/>
      <c r="DX3496" s="23"/>
      <c r="DY3496" s="23"/>
      <c r="DZ3496" s="23"/>
      <c r="EA3496" s="23"/>
      <c r="EB3496" s="23"/>
      <c r="EC3496" s="23"/>
      <c r="ED3496" s="23"/>
      <c r="EE3496" s="23"/>
      <c r="EF3496" s="23"/>
      <c r="EG3496" s="23"/>
      <c r="EH3496" s="23"/>
      <c r="EI3496" s="23"/>
      <c r="EJ3496" s="23"/>
      <c r="EK3496" s="23"/>
      <c r="EL3496" s="23"/>
      <c r="EM3496" s="23"/>
      <c r="EN3496" s="23"/>
      <c r="EO3496" s="23"/>
      <c r="EP3496" s="23"/>
      <c r="EQ3496" s="23"/>
      <c r="ER3496" s="23"/>
      <c r="ES3496" s="23"/>
      <c r="ET3496" s="23"/>
      <c r="EU3496" s="23"/>
      <c r="EV3496" s="23"/>
      <c r="EW3496" s="23"/>
      <c r="EX3496" s="23"/>
      <c r="EY3496" s="23"/>
      <c r="EZ3496" s="23"/>
      <c r="FA3496" s="23"/>
      <c r="FB3496" s="23"/>
      <c r="FC3496" s="23"/>
      <c r="FD3496" s="23"/>
      <c r="FE3496" s="23"/>
      <c r="FF3496" s="23"/>
      <c r="FG3496" s="23"/>
      <c r="FH3496" s="23"/>
      <c r="FI3496" s="23"/>
      <c r="FJ3496" s="23"/>
      <c r="FK3496" s="23"/>
      <c r="FL3496" s="23"/>
      <c r="FM3496" s="23"/>
      <c r="FN3496" s="23"/>
      <c r="FO3496" s="23"/>
      <c r="FP3496" s="23"/>
      <c r="FQ3496" s="23"/>
      <c r="FR3496" s="23"/>
      <c r="FS3496" s="23"/>
      <c r="FT3496" s="23"/>
      <c r="FU3496" s="23"/>
      <c r="FV3496" s="23"/>
      <c r="FW3496" s="23"/>
      <c r="FX3496" s="23"/>
      <c r="FY3496" s="23"/>
      <c r="FZ3496" s="23"/>
      <c r="GA3496" s="23"/>
      <c r="GB3496" s="23"/>
      <c r="GC3496" s="23"/>
      <c r="GD3496" s="23"/>
      <c r="GE3496" s="23"/>
      <c r="GF3496" s="23"/>
      <c r="GG3496" s="23"/>
      <c r="GH3496" s="23"/>
      <c r="GI3496" s="23"/>
      <c r="GJ3496" s="23"/>
      <c r="GK3496" s="23"/>
      <c r="GL3496" s="23"/>
      <c r="GM3496" s="23"/>
      <c r="GN3496" s="23"/>
      <c r="GO3496" s="23"/>
      <c r="GP3496" s="23"/>
      <c r="GQ3496" s="23"/>
      <c r="GR3496" s="23"/>
      <c r="GS3496" s="23"/>
      <c r="GT3496" s="23"/>
      <c r="GU3496" s="23"/>
      <c r="GV3496" s="23"/>
      <c r="GW3496" s="23"/>
      <c r="GX3496" s="23"/>
      <c r="GY3496" s="23"/>
      <c r="GZ3496" s="23"/>
      <c r="HA3496" s="23"/>
      <c r="HB3496" s="23"/>
      <c r="HC3496" s="23"/>
      <c r="HD3496" s="23"/>
      <c r="HE3496" s="23"/>
      <c r="HF3496" s="23"/>
      <c r="HG3496" s="23"/>
      <c r="HH3496" s="23"/>
      <c r="HI3496" s="23"/>
      <c r="HJ3496" s="23"/>
      <c r="HK3496" s="23"/>
      <c r="HL3496" s="23"/>
      <c r="HM3496" s="23"/>
      <c r="HN3496" s="23"/>
      <c r="HO3496" s="23"/>
      <c r="HP3496" s="23"/>
      <c r="HQ3496" s="23"/>
      <c r="HR3496" s="23"/>
      <c r="HS3496" s="23"/>
      <c r="HT3496" s="23"/>
      <c r="HU3496" s="23"/>
      <c r="HV3496" s="23"/>
      <c r="HW3496" s="23"/>
      <c r="HX3496" s="23"/>
      <c r="HY3496" s="23"/>
      <c r="HZ3496" s="23"/>
      <c r="IA3496" s="23"/>
      <c r="IB3496" s="23"/>
      <c r="IC3496" s="23"/>
      <c r="ID3496" s="23"/>
      <c r="IE3496" s="23"/>
      <c r="IF3496" s="23"/>
      <c r="IG3496" s="23"/>
      <c r="IH3496" s="23"/>
      <c r="II3496" s="23"/>
      <c r="IJ3496" s="23"/>
      <c r="IK3496" s="23"/>
    </row>
    <row r="3497" spans="1:245" ht="15" x14ac:dyDescent="0.2">
      <c r="A3497" s="23"/>
      <c r="B3497" s="23"/>
      <c r="C3497" s="23"/>
      <c r="D3497" s="23"/>
      <c r="E3497" s="23"/>
      <c r="F3497" s="23"/>
      <c r="G3497" s="48"/>
      <c r="H3497" s="137"/>
      <c r="I3497" s="138"/>
      <c r="J3497" s="23"/>
      <c r="K3497" s="48"/>
      <c r="L3497" s="23"/>
      <c r="M3497" s="48"/>
      <c r="N3497" s="23"/>
      <c r="O3497" s="23"/>
      <c r="P3497" s="23"/>
      <c r="Q3497" s="23"/>
      <c r="R3497" s="23"/>
      <c r="S3497" s="23"/>
      <c r="T3497" s="23"/>
      <c r="U3497" s="23"/>
      <c r="V3497" s="23"/>
      <c r="W3497" s="23"/>
      <c r="X3497" s="23"/>
      <c r="Y3497" s="23"/>
      <c r="Z3497" s="23"/>
      <c r="AA3497" s="23"/>
      <c r="AB3497" s="23"/>
      <c r="AC3497" s="23"/>
      <c r="AD3497" s="23"/>
      <c r="AE3497" s="23"/>
      <c r="AF3497" s="23"/>
      <c r="AG3497" s="23"/>
      <c r="AH3497" s="23"/>
      <c r="AI3497" s="23"/>
      <c r="AJ3497" s="23"/>
      <c r="AK3497" s="23"/>
      <c r="AL3497" s="23"/>
      <c r="AM3497" s="23"/>
      <c r="AN3497" s="23"/>
      <c r="AO3497" s="23"/>
      <c r="AP3497" s="23"/>
      <c r="AQ3497" s="23"/>
      <c r="AR3497" s="23"/>
      <c r="AS3497" s="23"/>
      <c r="AT3497" s="23"/>
      <c r="AU3497" s="23"/>
      <c r="AV3497" s="23"/>
      <c r="AW3497" s="23"/>
      <c r="AX3497" s="23"/>
      <c r="AY3497" s="23"/>
      <c r="AZ3497" s="23"/>
      <c r="BA3497" s="23"/>
      <c r="BB3497" s="23"/>
      <c r="BC3497" s="23"/>
      <c r="BD3497" s="23"/>
      <c r="BE3497" s="23"/>
      <c r="BF3497" s="23"/>
      <c r="BG3497" s="23"/>
      <c r="BH3497" s="23"/>
      <c r="BI3497" s="23"/>
      <c r="BJ3497" s="23"/>
      <c r="BK3497" s="23"/>
      <c r="BL3497" s="23"/>
      <c r="BM3497" s="23"/>
      <c r="BN3497" s="23"/>
      <c r="BO3497" s="23"/>
      <c r="BP3497" s="23"/>
      <c r="BQ3497" s="23"/>
      <c r="BR3497" s="23"/>
      <c r="BS3497" s="23"/>
      <c r="BT3497" s="23"/>
      <c r="BU3497" s="23"/>
      <c r="BV3497" s="23"/>
      <c r="BW3497" s="23"/>
      <c r="BX3497" s="23"/>
      <c r="BY3497" s="23"/>
      <c r="BZ3497" s="23"/>
      <c r="CA3497" s="23"/>
      <c r="CB3497" s="23"/>
      <c r="CC3497" s="23"/>
      <c r="CD3497" s="23"/>
      <c r="CE3497" s="23"/>
      <c r="CF3497" s="23"/>
      <c r="CG3497" s="23"/>
      <c r="CH3497" s="23"/>
      <c r="CI3497" s="23"/>
      <c r="CJ3497" s="23"/>
      <c r="CK3497" s="23"/>
      <c r="CL3497" s="23"/>
      <c r="CM3497" s="23"/>
      <c r="CN3497" s="23"/>
      <c r="CO3497" s="23"/>
      <c r="CP3497" s="23"/>
      <c r="CQ3497" s="23"/>
      <c r="CR3497" s="23"/>
      <c r="CS3497" s="23"/>
      <c r="CT3497" s="23"/>
      <c r="CU3497" s="23"/>
      <c r="CV3497" s="23"/>
      <c r="CW3497" s="23"/>
      <c r="CX3497" s="23"/>
      <c r="CY3497" s="23"/>
      <c r="CZ3497" s="23"/>
      <c r="DA3497" s="23"/>
      <c r="DB3497" s="23"/>
      <c r="DC3497" s="23"/>
      <c r="DD3497" s="23"/>
      <c r="DE3497" s="23"/>
      <c r="DF3497" s="23"/>
      <c r="DG3497" s="23"/>
      <c r="DH3497" s="23"/>
      <c r="DI3497" s="23"/>
      <c r="DJ3497" s="23"/>
      <c r="DK3497" s="23"/>
      <c r="DL3497" s="23"/>
      <c r="DM3497" s="23"/>
      <c r="DN3497" s="23"/>
      <c r="DO3497" s="23"/>
      <c r="DP3497" s="23"/>
      <c r="DQ3497" s="23"/>
      <c r="DR3497" s="23"/>
      <c r="DS3497" s="23"/>
      <c r="DT3497" s="23"/>
      <c r="DU3497" s="23"/>
      <c r="DV3497" s="23"/>
      <c r="DW3497" s="23"/>
      <c r="DX3497" s="23"/>
      <c r="DY3497" s="23"/>
      <c r="DZ3497" s="23"/>
      <c r="EA3497" s="23"/>
      <c r="EB3497" s="23"/>
      <c r="EC3497" s="23"/>
      <c r="ED3497" s="23"/>
      <c r="EE3497" s="23"/>
      <c r="EF3497" s="23"/>
      <c r="EG3497" s="23"/>
      <c r="EH3497" s="23"/>
      <c r="EI3497" s="23"/>
      <c r="EJ3497" s="23"/>
      <c r="EK3497" s="23"/>
      <c r="EL3497" s="23"/>
      <c r="EM3497" s="23"/>
      <c r="EN3497" s="23"/>
      <c r="EO3497" s="23"/>
      <c r="EP3497" s="23"/>
      <c r="EQ3497" s="23"/>
      <c r="ER3497" s="23"/>
      <c r="ES3497" s="23"/>
      <c r="ET3497" s="23"/>
      <c r="EU3497" s="23"/>
      <c r="EV3497" s="23"/>
      <c r="EW3497" s="23"/>
      <c r="EX3497" s="23"/>
      <c r="EY3497" s="23"/>
      <c r="EZ3497" s="23"/>
      <c r="FA3497" s="23"/>
      <c r="FB3497" s="23"/>
      <c r="FC3497" s="23"/>
      <c r="FD3497" s="23"/>
      <c r="FE3497" s="23"/>
      <c r="FF3497" s="23"/>
      <c r="FG3497" s="23"/>
      <c r="FH3497" s="23"/>
      <c r="FI3497" s="23"/>
      <c r="FJ3497" s="23"/>
      <c r="FK3497" s="23"/>
      <c r="FL3497" s="23"/>
      <c r="FM3497" s="23"/>
      <c r="FN3497" s="23"/>
      <c r="FO3497" s="23"/>
      <c r="FP3497" s="23"/>
      <c r="FQ3497" s="23"/>
      <c r="FR3497" s="23"/>
      <c r="FS3497" s="23"/>
      <c r="FT3497" s="23"/>
      <c r="FU3497" s="23"/>
      <c r="FV3497" s="23"/>
      <c r="FW3497" s="23"/>
      <c r="FX3497" s="23"/>
      <c r="FY3497" s="23"/>
      <c r="FZ3497" s="23"/>
      <c r="GA3497" s="23"/>
      <c r="GB3497" s="23"/>
      <c r="GC3497" s="23"/>
      <c r="GD3497" s="23"/>
      <c r="GE3497" s="23"/>
      <c r="GF3497" s="23"/>
      <c r="GG3497" s="23"/>
      <c r="GH3497" s="23"/>
      <c r="GI3497" s="23"/>
      <c r="GJ3497" s="23"/>
      <c r="GK3497" s="23"/>
      <c r="GL3497" s="23"/>
      <c r="GM3497" s="23"/>
      <c r="GN3497" s="23"/>
      <c r="GO3497" s="23"/>
      <c r="GP3497" s="23"/>
      <c r="GQ3497" s="23"/>
      <c r="GR3497" s="23"/>
      <c r="GS3497" s="23"/>
      <c r="GT3497" s="23"/>
      <c r="GU3497" s="23"/>
      <c r="GV3497" s="23"/>
      <c r="GW3497" s="23"/>
      <c r="GX3497" s="23"/>
      <c r="GY3497" s="23"/>
      <c r="GZ3497" s="23"/>
      <c r="HA3497" s="23"/>
      <c r="HB3497" s="23"/>
      <c r="HC3497" s="23"/>
      <c r="HD3497" s="23"/>
      <c r="HE3497" s="23"/>
      <c r="HF3497" s="23"/>
      <c r="HG3497" s="23"/>
      <c r="HH3497" s="23"/>
      <c r="HI3497" s="23"/>
      <c r="HJ3497" s="23"/>
      <c r="HK3497" s="23"/>
      <c r="HL3497" s="23"/>
      <c r="HM3497" s="23"/>
      <c r="HN3497" s="23"/>
      <c r="HO3497" s="23"/>
      <c r="HP3497" s="23"/>
      <c r="HQ3497" s="23"/>
      <c r="HR3497" s="23"/>
      <c r="HS3497" s="23"/>
      <c r="HT3497" s="23"/>
      <c r="HU3497" s="23"/>
      <c r="HV3497" s="23"/>
      <c r="HW3497" s="23"/>
      <c r="HX3497" s="23"/>
      <c r="HY3497" s="23"/>
      <c r="HZ3497" s="23"/>
      <c r="IA3497" s="23"/>
      <c r="IB3497" s="23"/>
      <c r="IC3497" s="23"/>
      <c r="ID3497" s="23"/>
      <c r="IE3497" s="23"/>
      <c r="IF3497" s="23"/>
      <c r="IG3497" s="23"/>
      <c r="IH3497" s="23"/>
      <c r="II3497" s="23"/>
      <c r="IJ3497" s="23"/>
      <c r="IK3497" s="23"/>
    </row>
    <row r="3498" spans="1:245" ht="15" x14ac:dyDescent="0.2">
      <c r="A3498" s="23"/>
      <c r="B3498" s="23"/>
      <c r="C3498" s="23"/>
      <c r="D3498" s="23"/>
      <c r="E3498" s="23"/>
      <c r="F3498" s="23"/>
      <c r="G3498" s="48"/>
      <c r="H3498" s="137"/>
      <c r="I3498" s="138"/>
      <c r="J3498" s="23"/>
      <c r="K3498" s="48"/>
      <c r="L3498" s="23"/>
      <c r="M3498" s="48"/>
      <c r="N3498" s="23"/>
      <c r="O3498" s="23"/>
      <c r="P3498" s="23"/>
      <c r="Q3498" s="23"/>
      <c r="R3498" s="23"/>
      <c r="S3498" s="23"/>
      <c r="T3498" s="23"/>
      <c r="U3498" s="23"/>
      <c r="V3498" s="23"/>
      <c r="W3498" s="23"/>
      <c r="X3498" s="23"/>
      <c r="Y3498" s="23"/>
      <c r="Z3498" s="23"/>
      <c r="AA3498" s="23"/>
      <c r="AB3498" s="23"/>
      <c r="AC3498" s="23"/>
      <c r="AD3498" s="23"/>
      <c r="AE3498" s="23"/>
      <c r="AF3498" s="23"/>
      <c r="AG3498" s="23"/>
      <c r="AH3498" s="23"/>
      <c r="AI3498" s="23"/>
      <c r="AJ3498" s="23"/>
      <c r="AK3498" s="23"/>
      <c r="AL3498" s="23"/>
      <c r="AM3498" s="23"/>
      <c r="AN3498" s="23"/>
      <c r="AO3498" s="23"/>
      <c r="AP3498" s="23"/>
      <c r="AQ3498" s="23"/>
      <c r="AR3498" s="23"/>
      <c r="AS3498" s="23"/>
      <c r="AT3498" s="23"/>
      <c r="AU3498" s="23"/>
      <c r="AV3498" s="23"/>
      <c r="AW3498" s="23"/>
      <c r="AX3498" s="23"/>
      <c r="AY3498" s="23"/>
      <c r="AZ3498" s="23"/>
      <c r="BA3498" s="23"/>
      <c r="BB3498" s="23"/>
      <c r="BC3498" s="23"/>
      <c r="BD3498" s="23"/>
      <c r="BE3498" s="23"/>
      <c r="BF3498" s="23"/>
      <c r="BG3498" s="23"/>
      <c r="BH3498" s="23"/>
      <c r="BI3498" s="23"/>
      <c r="BJ3498" s="23"/>
      <c r="BK3498" s="23"/>
      <c r="BL3498" s="23"/>
      <c r="BM3498" s="23"/>
      <c r="BN3498" s="23"/>
      <c r="BO3498" s="23"/>
      <c r="BP3498" s="23"/>
      <c r="BQ3498" s="23"/>
      <c r="BR3498" s="23"/>
      <c r="BS3498" s="23"/>
      <c r="BT3498" s="23"/>
      <c r="BU3498" s="23"/>
      <c r="BV3498" s="23"/>
      <c r="BW3498" s="23"/>
      <c r="BX3498" s="23"/>
      <c r="BY3498" s="23"/>
      <c r="BZ3498" s="23"/>
      <c r="CA3498" s="23"/>
      <c r="CB3498" s="23"/>
      <c r="CC3498" s="23"/>
      <c r="CD3498" s="23"/>
      <c r="CE3498" s="23"/>
      <c r="CF3498" s="23"/>
      <c r="CG3498" s="23"/>
      <c r="CH3498" s="23"/>
      <c r="CI3498" s="23"/>
      <c r="CJ3498" s="23"/>
      <c r="CK3498" s="23"/>
      <c r="CL3498" s="23"/>
      <c r="CM3498" s="23"/>
      <c r="CN3498" s="23"/>
      <c r="CO3498" s="23"/>
      <c r="CP3498" s="23"/>
      <c r="CQ3498" s="23"/>
      <c r="CR3498" s="23"/>
      <c r="CS3498" s="23"/>
      <c r="CT3498" s="23"/>
      <c r="CU3498" s="23"/>
      <c r="CV3498" s="23"/>
      <c r="CW3498" s="23"/>
      <c r="CX3498" s="23"/>
      <c r="CY3498" s="23"/>
      <c r="CZ3498" s="23"/>
      <c r="DA3498" s="23"/>
      <c r="DB3498" s="23"/>
      <c r="DC3498" s="23"/>
      <c r="DD3498" s="23"/>
      <c r="DE3498" s="23"/>
      <c r="DF3498" s="23"/>
      <c r="DG3498" s="23"/>
      <c r="DH3498" s="23"/>
      <c r="DI3498" s="23"/>
      <c r="DJ3498" s="23"/>
      <c r="DK3498" s="23"/>
      <c r="DL3498" s="23"/>
      <c r="DM3498" s="23"/>
      <c r="DN3498" s="23"/>
      <c r="DO3498" s="23"/>
      <c r="DP3498" s="23"/>
      <c r="DQ3498" s="23"/>
      <c r="DR3498" s="23"/>
      <c r="DS3498" s="23"/>
      <c r="DT3498" s="23"/>
      <c r="DU3498" s="23"/>
      <c r="DV3498" s="23"/>
      <c r="DW3498" s="23"/>
      <c r="DX3498" s="23"/>
      <c r="DY3498" s="23"/>
      <c r="DZ3498" s="23"/>
      <c r="EA3498" s="23"/>
      <c r="EB3498" s="23"/>
      <c r="EC3498" s="23"/>
      <c r="ED3498" s="23"/>
      <c r="EE3498" s="23"/>
      <c r="EF3498" s="23"/>
      <c r="EG3498" s="23"/>
      <c r="EH3498" s="23"/>
      <c r="EI3498" s="23"/>
      <c r="EJ3498" s="23"/>
      <c r="EK3498" s="23"/>
      <c r="EL3498" s="23"/>
      <c r="EM3498" s="23"/>
      <c r="EN3498" s="23"/>
      <c r="EO3498" s="23"/>
      <c r="EP3498" s="23"/>
      <c r="EQ3498" s="23"/>
      <c r="ER3498" s="23"/>
      <c r="ES3498" s="23"/>
      <c r="ET3498" s="23"/>
      <c r="EU3498" s="23"/>
      <c r="EV3498" s="23"/>
      <c r="EW3498" s="23"/>
      <c r="EX3498" s="23"/>
      <c r="EY3498" s="23"/>
      <c r="EZ3498" s="23"/>
      <c r="FA3498" s="23"/>
      <c r="FB3498" s="23"/>
      <c r="FC3498" s="23"/>
      <c r="FD3498" s="23"/>
      <c r="FE3498" s="23"/>
      <c r="FF3498" s="23"/>
      <c r="FG3498" s="23"/>
      <c r="FH3498" s="23"/>
      <c r="FI3498" s="23"/>
      <c r="FJ3498" s="23"/>
      <c r="FK3498" s="23"/>
      <c r="FL3498" s="23"/>
      <c r="FM3498" s="23"/>
      <c r="FN3498" s="23"/>
      <c r="FO3498" s="23"/>
      <c r="FP3498" s="23"/>
      <c r="FQ3498" s="23"/>
      <c r="FR3498" s="23"/>
      <c r="FS3498" s="23"/>
      <c r="FT3498" s="23"/>
      <c r="FU3498" s="23"/>
      <c r="FV3498" s="23"/>
      <c r="FW3498" s="23"/>
      <c r="FX3498" s="23"/>
      <c r="FY3498" s="23"/>
      <c r="FZ3498" s="23"/>
      <c r="GA3498" s="23"/>
      <c r="GB3498" s="23"/>
      <c r="GC3498" s="23"/>
      <c r="GD3498" s="23"/>
      <c r="GE3498" s="23"/>
      <c r="GF3498" s="23"/>
      <c r="GG3498" s="23"/>
      <c r="GH3498" s="23"/>
      <c r="GI3498" s="23"/>
      <c r="GJ3498" s="23"/>
      <c r="GK3498" s="23"/>
      <c r="GL3498" s="23"/>
      <c r="GM3498" s="23"/>
      <c r="GN3498" s="23"/>
      <c r="GO3498" s="23"/>
      <c r="GP3498" s="23"/>
      <c r="GQ3498" s="23"/>
      <c r="GR3498" s="23"/>
      <c r="GS3498" s="23"/>
      <c r="GT3498" s="23"/>
      <c r="GU3498" s="23"/>
      <c r="GV3498" s="23"/>
      <c r="GW3498" s="23"/>
      <c r="GX3498" s="23"/>
      <c r="GY3498" s="23"/>
      <c r="GZ3498" s="23"/>
      <c r="HA3498" s="23"/>
      <c r="HB3498" s="23"/>
      <c r="HC3498" s="23"/>
      <c r="HD3498" s="23"/>
      <c r="HE3498" s="23"/>
      <c r="HF3498" s="23"/>
      <c r="HG3498" s="23"/>
      <c r="HH3498" s="23"/>
      <c r="HI3498" s="23"/>
      <c r="HJ3498" s="23"/>
      <c r="HK3498" s="23"/>
      <c r="HL3498" s="23"/>
      <c r="HM3498" s="23"/>
      <c r="HN3498" s="23"/>
      <c r="HO3498" s="23"/>
      <c r="HP3498" s="23"/>
      <c r="HQ3498" s="23"/>
      <c r="HR3498" s="23"/>
      <c r="HS3498" s="23"/>
      <c r="HT3498" s="23"/>
      <c r="HU3498" s="23"/>
      <c r="HV3498" s="23"/>
      <c r="HW3498" s="23"/>
      <c r="HX3498" s="23"/>
      <c r="HY3498" s="23"/>
      <c r="HZ3498" s="23"/>
      <c r="IA3498" s="23"/>
      <c r="IB3498" s="23"/>
      <c r="IC3498" s="23"/>
      <c r="ID3498" s="23"/>
      <c r="IE3498" s="23"/>
      <c r="IF3498" s="23"/>
      <c r="IG3498" s="23"/>
      <c r="IH3498" s="23"/>
      <c r="II3498" s="23"/>
      <c r="IJ3498" s="23"/>
      <c r="IK3498" s="23"/>
    </row>
    <row r="3499" spans="1:245" ht="15" x14ac:dyDescent="0.2">
      <c r="A3499" s="23"/>
      <c r="B3499" s="23"/>
      <c r="C3499" s="23"/>
      <c r="D3499" s="23"/>
      <c r="E3499" s="23"/>
      <c r="F3499" s="23"/>
      <c r="G3499" s="48"/>
      <c r="H3499" s="137"/>
      <c r="I3499" s="138"/>
      <c r="J3499" s="23"/>
      <c r="K3499" s="48"/>
      <c r="M3499" s="48"/>
      <c r="N3499" s="23"/>
      <c r="O3499" s="23"/>
      <c r="P3499" s="23"/>
      <c r="Q3499" s="23"/>
      <c r="R3499" s="23"/>
      <c r="S3499" s="23"/>
      <c r="T3499" s="23"/>
      <c r="U3499" s="23"/>
      <c r="V3499" s="23"/>
      <c r="W3499" s="23"/>
      <c r="X3499" s="23"/>
      <c r="Y3499" s="23"/>
      <c r="Z3499" s="23"/>
      <c r="AA3499" s="23"/>
      <c r="AB3499" s="23"/>
      <c r="AC3499" s="23"/>
      <c r="AD3499" s="23"/>
      <c r="AE3499" s="23"/>
      <c r="AF3499" s="23"/>
      <c r="AG3499" s="23"/>
      <c r="AH3499" s="23"/>
      <c r="AI3499" s="23"/>
      <c r="AJ3499" s="23"/>
      <c r="AK3499" s="23"/>
      <c r="AL3499" s="23"/>
      <c r="AM3499" s="23"/>
      <c r="AN3499" s="23"/>
      <c r="AO3499" s="23"/>
      <c r="AP3499" s="23"/>
      <c r="AQ3499" s="23"/>
      <c r="AR3499" s="23"/>
      <c r="AS3499" s="23"/>
      <c r="AT3499" s="23"/>
      <c r="AU3499" s="23"/>
      <c r="AV3499" s="23"/>
      <c r="AW3499" s="23"/>
      <c r="AX3499" s="23"/>
      <c r="AY3499" s="23"/>
      <c r="AZ3499" s="23"/>
      <c r="BA3499" s="23"/>
      <c r="BB3499" s="23"/>
      <c r="BC3499" s="23"/>
      <c r="BD3499" s="23"/>
      <c r="BE3499" s="23"/>
      <c r="BF3499" s="23"/>
      <c r="BG3499" s="23"/>
      <c r="BH3499" s="23"/>
      <c r="BI3499" s="23"/>
      <c r="BJ3499" s="23"/>
      <c r="BK3499" s="23"/>
      <c r="BL3499" s="23"/>
      <c r="BM3499" s="23"/>
      <c r="BN3499" s="23"/>
      <c r="BO3499" s="23"/>
      <c r="BP3499" s="23"/>
      <c r="BQ3499" s="23"/>
      <c r="BR3499" s="23"/>
      <c r="BS3499" s="23"/>
      <c r="BT3499" s="23"/>
      <c r="BU3499" s="23"/>
      <c r="BV3499" s="23"/>
      <c r="BW3499" s="23"/>
      <c r="BX3499" s="23"/>
      <c r="BY3499" s="23"/>
      <c r="BZ3499" s="23"/>
      <c r="CA3499" s="23"/>
      <c r="CB3499" s="23"/>
      <c r="CC3499" s="23"/>
      <c r="CD3499" s="23"/>
      <c r="CE3499" s="23"/>
      <c r="CF3499" s="23"/>
      <c r="CG3499" s="23"/>
      <c r="CH3499" s="23"/>
      <c r="CI3499" s="23"/>
      <c r="CJ3499" s="23"/>
      <c r="CK3499" s="23"/>
      <c r="CL3499" s="23"/>
      <c r="CM3499" s="23"/>
      <c r="CN3499" s="23"/>
      <c r="CO3499" s="23"/>
      <c r="CP3499" s="23"/>
      <c r="CQ3499" s="23"/>
      <c r="CR3499" s="23"/>
      <c r="CS3499" s="23"/>
      <c r="CT3499" s="23"/>
      <c r="CU3499" s="23"/>
      <c r="CV3499" s="23"/>
      <c r="CW3499" s="23"/>
      <c r="CX3499" s="23"/>
      <c r="CY3499" s="23"/>
      <c r="CZ3499" s="23"/>
      <c r="DA3499" s="23"/>
      <c r="DB3499" s="23"/>
      <c r="DC3499" s="23"/>
      <c r="DD3499" s="23"/>
      <c r="DE3499" s="23"/>
      <c r="DF3499" s="23"/>
      <c r="DG3499" s="23"/>
      <c r="DH3499" s="23"/>
      <c r="DI3499" s="23"/>
      <c r="DJ3499" s="23"/>
      <c r="DK3499" s="23"/>
      <c r="DL3499" s="23"/>
      <c r="DM3499" s="23"/>
      <c r="DN3499" s="23"/>
      <c r="DO3499" s="23"/>
      <c r="DP3499" s="23"/>
      <c r="DQ3499" s="23"/>
      <c r="DR3499" s="23"/>
      <c r="DS3499" s="23"/>
      <c r="DT3499" s="23"/>
      <c r="DU3499" s="23"/>
      <c r="DV3499" s="23"/>
      <c r="DW3499" s="23"/>
      <c r="DX3499" s="23"/>
      <c r="DY3499" s="23"/>
      <c r="DZ3499" s="23"/>
      <c r="EA3499" s="23"/>
      <c r="EB3499" s="23"/>
      <c r="EC3499" s="23"/>
      <c r="ED3499" s="23"/>
      <c r="EE3499" s="23"/>
      <c r="EF3499" s="23"/>
      <c r="EG3499" s="23"/>
      <c r="EH3499" s="23"/>
      <c r="EI3499" s="23"/>
      <c r="EJ3499" s="23"/>
      <c r="EK3499" s="23"/>
      <c r="EL3499" s="23"/>
      <c r="EM3499" s="23"/>
      <c r="EN3499" s="23"/>
      <c r="EO3499" s="23"/>
      <c r="EP3499" s="23"/>
      <c r="EQ3499" s="23"/>
      <c r="ER3499" s="23"/>
      <c r="ES3499" s="23"/>
      <c r="ET3499" s="23"/>
      <c r="EU3499" s="23"/>
      <c r="EV3499" s="23"/>
      <c r="EW3499" s="23"/>
      <c r="EX3499" s="23"/>
      <c r="EY3499" s="23"/>
      <c r="EZ3499" s="23"/>
      <c r="FA3499" s="23"/>
      <c r="FB3499" s="23"/>
      <c r="FC3499" s="23"/>
      <c r="FD3499" s="23"/>
      <c r="FE3499" s="23"/>
      <c r="FF3499" s="23"/>
      <c r="FG3499" s="23"/>
      <c r="FH3499" s="23"/>
      <c r="FI3499" s="23"/>
      <c r="FJ3499" s="23"/>
      <c r="FK3499" s="23"/>
      <c r="FL3499" s="23"/>
      <c r="FM3499" s="23"/>
      <c r="FN3499" s="23"/>
      <c r="FO3499" s="23"/>
      <c r="FP3499" s="23"/>
      <c r="FQ3499" s="23"/>
      <c r="FR3499" s="23"/>
      <c r="FS3499" s="23"/>
      <c r="FT3499" s="23"/>
      <c r="FU3499" s="23"/>
      <c r="FV3499" s="23"/>
      <c r="FW3499" s="23"/>
      <c r="FX3499" s="23"/>
      <c r="FY3499" s="23"/>
      <c r="FZ3499" s="23"/>
      <c r="GA3499" s="23"/>
      <c r="GB3499" s="23"/>
      <c r="GC3499" s="23"/>
      <c r="GD3499" s="23"/>
      <c r="GE3499" s="23"/>
      <c r="GF3499" s="23"/>
      <c r="GG3499" s="23"/>
      <c r="GH3499" s="23"/>
      <c r="GI3499" s="23"/>
      <c r="GJ3499" s="23"/>
      <c r="GK3499" s="23"/>
      <c r="GL3499" s="23"/>
      <c r="GM3499" s="23"/>
      <c r="GN3499" s="23"/>
      <c r="GO3499" s="23"/>
      <c r="GP3499" s="23"/>
      <c r="GQ3499" s="23"/>
      <c r="GR3499" s="23"/>
      <c r="GS3499" s="23"/>
      <c r="GT3499" s="23"/>
      <c r="GU3499" s="23"/>
      <c r="GV3499" s="23"/>
      <c r="GW3499" s="23"/>
      <c r="GX3499" s="23"/>
      <c r="GY3499" s="23"/>
      <c r="GZ3499" s="23"/>
      <c r="HA3499" s="23"/>
      <c r="HB3499" s="23"/>
      <c r="HC3499" s="23"/>
      <c r="HD3499" s="23"/>
      <c r="HE3499" s="23"/>
      <c r="HF3499" s="23"/>
      <c r="HG3499" s="23"/>
      <c r="HH3499" s="23"/>
      <c r="HI3499" s="23"/>
      <c r="HJ3499" s="23"/>
      <c r="HK3499" s="23"/>
      <c r="HL3499" s="23"/>
      <c r="HM3499" s="23"/>
      <c r="HN3499" s="23"/>
      <c r="HO3499" s="23"/>
      <c r="HP3499" s="23"/>
      <c r="HQ3499" s="23"/>
      <c r="HR3499" s="23"/>
      <c r="HS3499" s="23"/>
      <c r="HT3499" s="23"/>
      <c r="HU3499" s="23"/>
      <c r="HV3499" s="23"/>
      <c r="HW3499" s="23"/>
      <c r="HX3499" s="23"/>
      <c r="HY3499" s="23"/>
      <c r="HZ3499" s="23"/>
      <c r="IA3499" s="23"/>
      <c r="IB3499" s="23"/>
      <c r="IC3499" s="23"/>
      <c r="ID3499" s="23"/>
      <c r="IE3499" s="23"/>
      <c r="IF3499" s="23"/>
      <c r="IG3499" s="23"/>
      <c r="IH3499" s="23"/>
      <c r="II3499" s="23"/>
      <c r="IJ3499" s="23"/>
      <c r="IK3499" s="23"/>
    </row>
    <row r="3500" spans="1:245" ht="15" x14ac:dyDescent="0.2">
      <c r="A3500" s="23"/>
      <c r="B3500" s="23"/>
      <c r="C3500" s="23"/>
      <c r="D3500" s="23"/>
      <c r="E3500" s="23"/>
      <c r="F3500" s="23"/>
      <c r="G3500" s="48"/>
      <c r="H3500" s="137"/>
      <c r="I3500" s="138"/>
      <c r="J3500" s="23"/>
      <c r="K3500" s="48"/>
      <c r="M3500" s="48"/>
      <c r="N3500" s="23"/>
      <c r="O3500" s="23"/>
      <c r="P3500" s="23"/>
      <c r="Q3500" s="23"/>
      <c r="R3500" s="23"/>
      <c r="S3500" s="23"/>
      <c r="T3500" s="23"/>
      <c r="U3500" s="23"/>
      <c r="V3500" s="23"/>
      <c r="W3500" s="23"/>
      <c r="X3500" s="23"/>
      <c r="Y3500" s="23"/>
      <c r="Z3500" s="23"/>
      <c r="AA3500" s="23"/>
      <c r="AB3500" s="23"/>
      <c r="AC3500" s="23"/>
      <c r="AD3500" s="23"/>
      <c r="AE3500" s="23"/>
      <c r="AF3500" s="23"/>
      <c r="AG3500" s="23"/>
      <c r="AH3500" s="23"/>
      <c r="AI3500" s="23"/>
      <c r="AJ3500" s="23"/>
      <c r="AK3500" s="23"/>
      <c r="AL3500" s="23"/>
      <c r="AM3500" s="23"/>
      <c r="AN3500" s="23"/>
      <c r="AO3500" s="23"/>
      <c r="AP3500" s="23"/>
      <c r="AQ3500" s="23"/>
      <c r="AR3500" s="23"/>
      <c r="AS3500" s="23"/>
      <c r="AT3500" s="23"/>
      <c r="AU3500" s="23"/>
      <c r="AV3500" s="23"/>
      <c r="AW3500" s="23"/>
      <c r="AX3500" s="23"/>
      <c r="AY3500" s="23"/>
      <c r="AZ3500" s="23"/>
      <c r="BA3500" s="23"/>
      <c r="BB3500" s="23"/>
      <c r="BC3500" s="23"/>
      <c r="BD3500" s="23"/>
      <c r="BE3500" s="23"/>
      <c r="BF3500" s="23"/>
      <c r="BG3500" s="23"/>
      <c r="BH3500" s="23"/>
      <c r="BI3500" s="23"/>
      <c r="BJ3500" s="23"/>
      <c r="BK3500" s="23"/>
      <c r="BL3500" s="23"/>
      <c r="BM3500" s="23"/>
      <c r="BN3500" s="23"/>
      <c r="BO3500" s="23"/>
      <c r="BP3500" s="23"/>
      <c r="BQ3500" s="23"/>
      <c r="BR3500" s="23"/>
      <c r="BS3500" s="23"/>
      <c r="BT3500" s="23"/>
      <c r="BU3500" s="23"/>
      <c r="BV3500" s="23"/>
      <c r="BW3500" s="23"/>
      <c r="BX3500" s="23"/>
      <c r="BY3500" s="23"/>
      <c r="BZ3500" s="23"/>
      <c r="CA3500" s="23"/>
      <c r="CB3500" s="23"/>
      <c r="CC3500" s="23"/>
      <c r="CD3500" s="23"/>
      <c r="CE3500" s="23"/>
      <c r="CF3500" s="23"/>
      <c r="CG3500" s="23"/>
      <c r="CH3500" s="23"/>
      <c r="CI3500" s="23"/>
      <c r="CJ3500" s="23"/>
      <c r="CK3500" s="23"/>
      <c r="CL3500" s="23"/>
      <c r="CM3500" s="23"/>
      <c r="CN3500" s="23"/>
      <c r="CO3500" s="23"/>
      <c r="CP3500" s="23"/>
      <c r="CQ3500" s="23"/>
      <c r="CR3500" s="23"/>
      <c r="CS3500" s="23"/>
      <c r="CT3500" s="23"/>
      <c r="CU3500" s="23"/>
      <c r="CV3500" s="23"/>
      <c r="CW3500" s="23"/>
      <c r="CX3500" s="23"/>
      <c r="CY3500" s="23"/>
      <c r="CZ3500" s="23"/>
      <c r="DA3500" s="23"/>
      <c r="DB3500" s="23"/>
      <c r="DC3500" s="23"/>
      <c r="DD3500" s="23"/>
      <c r="DE3500" s="23"/>
      <c r="DF3500" s="23"/>
      <c r="DG3500" s="23"/>
      <c r="DH3500" s="23"/>
      <c r="DI3500" s="23"/>
      <c r="DJ3500" s="23"/>
      <c r="DK3500" s="23"/>
      <c r="DL3500" s="23"/>
      <c r="DM3500" s="23"/>
      <c r="DN3500" s="23"/>
      <c r="DO3500" s="23"/>
      <c r="DP3500" s="23"/>
      <c r="DQ3500" s="23"/>
      <c r="DR3500" s="23"/>
      <c r="DS3500" s="23"/>
      <c r="DT3500" s="23"/>
      <c r="DU3500" s="23"/>
      <c r="DV3500" s="23"/>
      <c r="DW3500" s="23"/>
      <c r="DX3500" s="23"/>
      <c r="DY3500" s="23"/>
      <c r="DZ3500" s="23"/>
      <c r="EA3500" s="23"/>
      <c r="EB3500" s="23"/>
      <c r="EC3500" s="23"/>
      <c r="ED3500" s="23"/>
      <c r="EE3500" s="23"/>
      <c r="EF3500" s="23"/>
      <c r="EG3500" s="23"/>
      <c r="EH3500" s="23"/>
      <c r="EI3500" s="23"/>
      <c r="EJ3500" s="23"/>
      <c r="EK3500" s="23"/>
      <c r="EL3500" s="23"/>
      <c r="EM3500" s="23"/>
      <c r="EN3500" s="23"/>
      <c r="EO3500" s="23"/>
      <c r="EP3500" s="23"/>
      <c r="EQ3500" s="23"/>
      <c r="ER3500" s="23"/>
      <c r="ES3500" s="23"/>
      <c r="ET3500" s="23"/>
      <c r="EU3500" s="23"/>
      <c r="EV3500" s="23"/>
      <c r="EW3500" s="23"/>
      <c r="EX3500" s="23"/>
      <c r="EY3500" s="23"/>
      <c r="EZ3500" s="23"/>
      <c r="FA3500" s="23"/>
      <c r="FB3500" s="23"/>
      <c r="FC3500" s="23"/>
      <c r="FD3500" s="23"/>
      <c r="FE3500" s="23"/>
      <c r="FF3500" s="23"/>
      <c r="FG3500" s="23"/>
      <c r="FH3500" s="23"/>
      <c r="FI3500" s="23"/>
      <c r="FJ3500" s="23"/>
      <c r="FK3500" s="23"/>
      <c r="FL3500" s="23"/>
      <c r="FM3500" s="23"/>
      <c r="FN3500" s="23"/>
      <c r="FO3500" s="23"/>
      <c r="FP3500" s="23"/>
      <c r="FQ3500" s="23"/>
      <c r="FR3500" s="23"/>
      <c r="FS3500" s="23"/>
      <c r="FT3500" s="23"/>
      <c r="FU3500" s="23"/>
      <c r="FV3500" s="23"/>
      <c r="FW3500" s="23"/>
      <c r="FX3500" s="23"/>
      <c r="FY3500" s="23"/>
      <c r="FZ3500" s="23"/>
      <c r="GA3500" s="23"/>
      <c r="GB3500" s="23"/>
      <c r="GC3500" s="23"/>
      <c r="GD3500" s="23"/>
      <c r="GE3500" s="23"/>
      <c r="GF3500" s="23"/>
      <c r="GG3500" s="23"/>
      <c r="GH3500" s="23"/>
      <c r="GI3500" s="23"/>
      <c r="GJ3500" s="23"/>
      <c r="GK3500" s="23"/>
      <c r="GL3500" s="23"/>
      <c r="GM3500" s="23"/>
      <c r="GN3500" s="23"/>
      <c r="GO3500" s="23"/>
      <c r="GP3500" s="23"/>
      <c r="GQ3500" s="23"/>
      <c r="GR3500" s="23"/>
      <c r="GS3500" s="23"/>
      <c r="GT3500" s="23"/>
      <c r="GU3500" s="23"/>
      <c r="GV3500" s="23"/>
      <c r="GW3500" s="23"/>
      <c r="GX3500" s="23"/>
      <c r="GY3500" s="23"/>
      <c r="GZ3500" s="23"/>
      <c r="HA3500" s="23"/>
      <c r="HB3500" s="23"/>
      <c r="HC3500" s="23"/>
      <c r="HD3500" s="23"/>
      <c r="HE3500" s="23"/>
      <c r="HF3500" s="23"/>
      <c r="HG3500" s="23"/>
      <c r="HH3500" s="23"/>
      <c r="HI3500" s="23"/>
      <c r="HJ3500" s="23"/>
      <c r="HK3500" s="23"/>
      <c r="HL3500" s="23"/>
      <c r="HM3500" s="23"/>
      <c r="HN3500" s="23"/>
      <c r="HO3500" s="23"/>
      <c r="HP3500" s="23"/>
      <c r="HQ3500" s="23"/>
      <c r="HR3500" s="23"/>
      <c r="HS3500" s="23"/>
      <c r="HT3500" s="23"/>
      <c r="HU3500" s="23"/>
      <c r="HV3500" s="23"/>
      <c r="HW3500" s="23"/>
      <c r="HX3500" s="23"/>
      <c r="HY3500" s="23"/>
      <c r="HZ3500" s="23"/>
      <c r="IA3500" s="23"/>
      <c r="IB3500" s="23"/>
      <c r="IC3500" s="23"/>
      <c r="ID3500" s="23"/>
      <c r="IE3500" s="23"/>
      <c r="IF3500" s="23"/>
      <c r="IG3500" s="23"/>
      <c r="IH3500" s="23"/>
      <c r="II3500" s="23"/>
      <c r="IJ3500" s="23"/>
      <c r="IK3500" s="23"/>
    </row>
    <row r="3501" spans="1:245" ht="15" x14ac:dyDescent="0.2">
      <c r="A3501" s="23"/>
      <c r="B3501" s="23"/>
      <c r="C3501" s="23"/>
      <c r="D3501" s="23"/>
      <c r="E3501" s="23"/>
      <c r="F3501" s="23"/>
      <c r="G3501" s="48"/>
      <c r="H3501" s="137"/>
      <c r="I3501" s="138"/>
      <c r="J3501" s="23"/>
      <c r="K3501" s="48"/>
      <c r="M3501" s="48"/>
      <c r="N3501" s="23"/>
      <c r="O3501" s="23"/>
      <c r="P3501" s="23"/>
      <c r="Q3501" s="23"/>
      <c r="R3501" s="23"/>
      <c r="S3501" s="23"/>
      <c r="T3501" s="23"/>
      <c r="U3501" s="23"/>
      <c r="V3501" s="23"/>
      <c r="W3501" s="23"/>
      <c r="X3501" s="23"/>
      <c r="Y3501" s="23"/>
      <c r="Z3501" s="23"/>
      <c r="AA3501" s="23"/>
      <c r="AB3501" s="23"/>
      <c r="AC3501" s="23"/>
      <c r="AD3501" s="23"/>
      <c r="AE3501" s="23"/>
      <c r="AF3501" s="23"/>
      <c r="AG3501" s="23"/>
      <c r="AH3501" s="23"/>
      <c r="AI3501" s="23"/>
      <c r="AJ3501" s="23"/>
      <c r="AK3501" s="23"/>
      <c r="AL3501" s="23"/>
      <c r="AM3501" s="23"/>
      <c r="AN3501" s="23"/>
      <c r="AO3501" s="23"/>
      <c r="AP3501" s="23"/>
      <c r="AQ3501" s="23"/>
      <c r="AR3501" s="23"/>
      <c r="AS3501" s="23"/>
      <c r="AT3501" s="23"/>
      <c r="AU3501" s="23"/>
      <c r="AV3501" s="23"/>
      <c r="AW3501" s="23"/>
      <c r="AX3501" s="23"/>
      <c r="AY3501" s="23"/>
      <c r="AZ3501" s="23"/>
      <c r="BA3501" s="23"/>
      <c r="BB3501" s="23"/>
      <c r="BC3501" s="23"/>
      <c r="BD3501" s="23"/>
      <c r="BE3501" s="23"/>
      <c r="BF3501" s="23"/>
      <c r="BG3501" s="23"/>
      <c r="BH3501" s="23"/>
      <c r="BI3501" s="23"/>
      <c r="BJ3501" s="23"/>
      <c r="BK3501" s="23"/>
      <c r="BL3501" s="23"/>
      <c r="BM3501" s="23"/>
      <c r="BN3501" s="23"/>
      <c r="BO3501" s="23"/>
      <c r="BP3501" s="23"/>
      <c r="BQ3501" s="23"/>
      <c r="BR3501" s="23"/>
      <c r="BS3501" s="23"/>
      <c r="BT3501" s="23"/>
      <c r="BU3501" s="23"/>
      <c r="BV3501" s="23"/>
      <c r="BW3501" s="23"/>
      <c r="BX3501" s="23"/>
      <c r="BY3501" s="23"/>
      <c r="BZ3501" s="23"/>
      <c r="CA3501" s="23"/>
      <c r="CB3501" s="23"/>
      <c r="CC3501" s="23"/>
      <c r="CD3501" s="23"/>
      <c r="CE3501" s="23"/>
      <c r="CF3501" s="23"/>
      <c r="CG3501" s="23"/>
      <c r="CH3501" s="23"/>
      <c r="CI3501" s="23"/>
      <c r="CJ3501" s="23"/>
      <c r="CK3501" s="23"/>
      <c r="CL3501" s="23"/>
      <c r="CM3501" s="23"/>
      <c r="CN3501" s="23"/>
      <c r="CO3501" s="23"/>
      <c r="CP3501" s="23"/>
      <c r="CQ3501" s="23"/>
      <c r="CR3501" s="23"/>
      <c r="CS3501" s="23"/>
      <c r="CT3501" s="23"/>
      <c r="CU3501" s="23"/>
      <c r="CV3501" s="23"/>
      <c r="CW3501" s="23"/>
      <c r="CX3501" s="23"/>
      <c r="CY3501" s="23"/>
      <c r="CZ3501" s="23"/>
      <c r="DA3501" s="23"/>
      <c r="DB3501" s="23"/>
      <c r="DC3501" s="23"/>
      <c r="DD3501" s="23"/>
      <c r="DE3501" s="23"/>
      <c r="DF3501" s="23"/>
      <c r="DG3501" s="23"/>
      <c r="DH3501" s="23"/>
      <c r="DI3501" s="23"/>
      <c r="DJ3501" s="23"/>
      <c r="DK3501" s="23"/>
      <c r="DL3501" s="23"/>
      <c r="DM3501" s="23"/>
      <c r="DN3501" s="23"/>
      <c r="DO3501" s="23"/>
      <c r="DP3501" s="23"/>
      <c r="DQ3501" s="23"/>
      <c r="DR3501" s="23"/>
      <c r="DS3501" s="23"/>
      <c r="DT3501" s="23"/>
      <c r="DU3501" s="23"/>
      <c r="DV3501" s="23"/>
      <c r="DW3501" s="23"/>
      <c r="DX3501" s="23"/>
      <c r="DY3501" s="23"/>
      <c r="DZ3501" s="23"/>
      <c r="EA3501" s="23"/>
      <c r="EB3501" s="23"/>
      <c r="EC3501" s="23"/>
      <c r="ED3501" s="23"/>
      <c r="EE3501" s="23"/>
      <c r="EF3501" s="23"/>
      <c r="EG3501" s="23"/>
      <c r="EH3501" s="23"/>
      <c r="EI3501" s="23"/>
      <c r="EJ3501" s="23"/>
      <c r="EK3501" s="23"/>
      <c r="EL3501" s="23"/>
      <c r="EM3501" s="23"/>
      <c r="EN3501" s="23"/>
      <c r="EO3501" s="23"/>
      <c r="EP3501" s="23"/>
      <c r="EQ3501" s="23"/>
      <c r="ER3501" s="23"/>
      <c r="ES3501" s="23"/>
      <c r="ET3501" s="23"/>
      <c r="EU3501" s="23"/>
      <c r="EV3501" s="23"/>
      <c r="EW3501" s="23"/>
      <c r="EX3501" s="23"/>
      <c r="EY3501" s="23"/>
      <c r="EZ3501" s="23"/>
      <c r="FA3501" s="23"/>
      <c r="FB3501" s="23"/>
      <c r="FC3501" s="23"/>
      <c r="FD3501" s="23"/>
      <c r="FE3501" s="23"/>
      <c r="FF3501" s="23"/>
      <c r="FG3501" s="23"/>
      <c r="FH3501" s="23"/>
      <c r="FI3501" s="23"/>
      <c r="FJ3501" s="23"/>
      <c r="FK3501" s="23"/>
      <c r="FL3501" s="23"/>
      <c r="FM3501" s="23"/>
      <c r="FN3501" s="23"/>
      <c r="FO3501" s="23"/>
      <c r="FP3501" s="23"/>
      <c r="FQ3501" s="23"/>
      <c r="FR3501" s="23"/>
      <c r="FS3501" s="23"/>
      <c r="FT3501" s="23"/>
      <c r="FU3501" s="23"/>
      <c r="FV3501" s="23"/>
      <c r="FW3501" s="23"/>
      <c r="FX3501" s="23"/>
      <c r="FY3501" s="23"/>
      <c r="FZ3501" s="23"/>
      <c r="GA3501" s="23"/>
      <c r="GB3501" s="23"/>
      <c r="GC3501" s="23"/>
      <c r="GD3501" s="23"/>
      <c r="GE3501" s="23"/>
      <c r="GF3501" s="23"/>
      <c r="GG3501" s="23"/>
      <c r="GH3501" s="23"/>
      <c r="GI3501" s="23"/>
      <c r="GJ3501" s="23"/>
      <c r="GK3501" s="23"/>
      <c r="GL3501" s="23"/>
      <c r="GM3501" s="23"/>
      <c r="GN3501" s="23"/>
      <c r="GO3501" s="23"/>
      <c r="GP3501" s="23"/>
      <c r="GQ3501" s="23"/>
      <c r="GR3501" s="23"/>
      <c r="GS3501" s="23"/>
      <c r="GT3501" s="23"/>
      <c r="GU3501" s="23"/>
      <c r="GV3501" s="23"/>
      <c r="GW3501" s="23"/>
      <c r="GX3501" s="23"/>
      <c r="GY3501" s="23"/>
      <c r="GZ3501" s="23"/>
      <c r="HA3501" s="23"/>
      <c r="HB3501" s="23"/>
      <c r="HC3501" s="23"/>
      <c r="HD3501" s="23"/>
      <c r="HE3501" s="23"/>
      <c r="HF3501" s="23"/>
      <c r="HG3501" s="23"/>
      <c r="HH3501" s="23"/>
      <c r="HI3501" s="23"/>
      <c r="HJ3501" s="23"/>
      <c r="HK3501" s="23"/>
      <c r="HL3501" s="23"/>
      <c r="HM3501" s="23"/>
      <c r="HN3501" s="23"/>
      <c r="HO3501" s="23"/>
      <c r="HP3501" s="23"/>
      <c r="HQ3501" s="23"/>
      <c r="HR3501" s="23"/>
      <c r="HS3501" s="23"/>
      <c r="HT3501" s="23"/>
      <c r="HU3501" s="23"/>
      <c r="HV3501" s="23"/>
      <c r="HW3501" s="23"/>
      <c r="HX3501" s="23"/>
      <c r="HY3501" s="23"/>
      <c r="HZ3501" s="23"/>
      <c r="IA3501" s="23"/>
      <c r="IB3501" s="23"/>
      <c r="IC3501" s="23"/>
      <c r="ID3501" s="23"/>
      <c r="IE3501" s="23"/>
      <c r="IF3501" s="23"/>
      <c r="IG3501" s="23"/>
      <c r="IH3501" s="23"/>
      <c r="II3501" s="23"/>
      <c r="IJ3501" s="23"/>
      <c r="IK3501" s="23"/>
    </row>
    <row r="3502" spans="1:245" ht="15" x14ac:dyDescent="0.2">
      <c r="A3502" s="23"/>
      <c r="B3502" s="23"/>
      <c r="C3502" s="23"/>
      <c r="D3502" s="23"/>
      <c r="E3502" s="23"/>
      <c r="F3502" s="23"/>
      <c r="G3502" s="48"/>
      <c r="H3502" s="137"/>
      <c r="I3502" s="138"/>
      <c r="J3502" s="23"/>
      <c r="K3502" s="48"/>
      <c r="M3502" s="48"/>
      <c r="N3502" s="23"/>
      <c r="O3502" s="23"/>
      <c r="P3502" s="23"/>
      <c r="Q3502" s="23"/>
      <c r="R3502" s="23"/>
      <c r="S3502" s="23"/>
      <c r="T3502" s="23"/>
      <c r="U3502" s="23"/>
      <c r="V3502" s="23"/>
      <c r="W3502" s="23"/>
      <c r="X3502" s="23"/>
      <c r="Y3502" s="23"/>
      <c r="Z3502" s="23"/>
      <c r="AA3502" s="23"/>
      <c r="AB3502" s="23"/>
      <c r="AC3502" s="23"/>
      <c r="AD3502" s="23"/>
      <c r="AE3502" s="23"/>
      <c r="AF3502" s="23"/>
      <c r="AG3502" s="23"/>
      <c r="AH3502" s="23"/>
      <c r="AI3502" s="23"/>
      <c r="AJ3502" s="23"/>
      <c r="AK3502" s="23"/>
      <c r="AL3502" s="23"/>
      <c r="AM3502" s="23"/>
      <c r="AN3502" s="23"/>
      <c r="AO3502" s="23"/>
      <c r="AP3502" s="23"/>
      <c r="AQ3502" s="23"/>
      <c r="AR3502" s="23"/>
      <c r="AS3502" s="23"/>
      <c r="AT3502" s="23"/>
      <c r="AU3502" s="23"/>
      <c r="AV3502" s="23"/>
      <c r="AW3502" s="23"/>
      <c r="AX3502" s="23"/>
      <c r="AY3502" s="23"/>
      <c r="AZ3502" s="23"/>
      <c r="BA3502" s="23"/>
      <c r="BB3502" s="23"/>
      <c r="BC3502" s="23"/>
      <c r="BD3502" s="23"/>
      <c r="BE3502" s="23"/>
      <c r="BF3502" s="23"/>
      <c r="BG3502" s="23"/>
      <c r="BH3502" s="23"/>
      <c r="BI3502" s="23"/>
      <c r="BJ3502" s="23"/>
      <c r="BK3502" s="23"/>
      <c r="BL3502" s="23"/>
      <c r="BM3502" s="23"/>
      <c r="BN3502" s="23"/>
      <c r="BO3502" s="23"/>
      <c r="BP3502" s="23"/>
      <c r="BQ3502" s="23"/>
      <c r="BR3502" s="23"/>
      <c r="BS3502" s="23"/>
      <c r="BT3502" s="23"/>
      <c r="BU3502" s="23"/>
      <c r="BV3502" s="23"/>
      <c r="BW3502" s="23"/>
      <c r="BX3502" s="23"/>
      <c r="BY3502" s="23"/>
      <c r="BZ3502" s="23"/>
      <c r="CA3502" s="23"/>
      <c r="CB3502" s="23"/>
      <c r="CC3502" s="23"/>
      <c r="CD3502" s="23"/>
      <c r="CE3502" s="23"/>
      <c r="CF3502" s="23"/>
      <c r="CG3502" s="23"/>
      <c r="CH3502" s="23"/>
      <c r="CI3502" s="23"/>
      <c r="CJ3502" s="23"/>
      <c r="CK3502" s="23"/>
      <c r="CL3502" s="23"/>
      <c r="CM3502" s="23"/>
      <c r="CN3502" s="23"/>
      <c r="CO3502" s="23"/>
      <c r="CP3502" s="23"/>
      <c r="CQ3502" s="23"/>
      <c r="CR3502" s="23"/>
      <c r="CS3502" s="23"/>
      <c r="CT3502" s="23"/>
      <c r="CU3502" s="23"/>
      <c r="CV3502" s="23"/>
      <c r="CW3502" s="23"/>
      <c r="CX3502" s="23"/>
      <c r="CY3502" s="23"/>
      <c r="CZ3502" s="23"/>
      <c r="DA3502" s="23"/>
      <c r="DB3502" s="23"/>
      <c r="DC3502" s="23"/>
      <c r="DD3502" s="23"/>
      <c r="DE3502" s="23"/>
      <c r="DF3502" s="23"/>
      <c r="DG3502" s="23"/>
      <c r="DH3502" s="23"/>
      <c r="DI3502" s="23"/>
      <c r="DJ3502" s="23"/>
      <c r="DK3502" s="23"/>
      <c r="DL3502" s="23"/>
      <c r="DM3502" s="23"/>
      <c r="DN3502" s="23"/>
      <c r="DO3502" s="23"/>
      <c r="DP3502" s="23"/>
      <c r="DQ3502" s="23"/>
      <c r="DR3502" s="23"/>
      <c r="DS3502" s="23"/>
      <c r="DT3502" s="23"/>
      <c r="DU3502" s="23"/>
      <c r="DV3502" s="23"/>
      <c r="DW3502" s="23"/>
      <c r="DX3502" s="23"/>
      <c r="DY3502" s="23"/>
      <c r="DZ3502" s="23"/>
      <c r="EA3502" s="23"/>
      <c r="EB3502" s="23"/>
      <c r="EC3502" s="23"/>
      <c r="ED3502" s="23"/>
      <c r="EE3502" s="23"/>
      <c r="EF3502" s="23"/>
      <c r="EG3502" s="23"/>
      <c r="EH3502" s="23"/>
      <c r="EI3502" s="23"/>
      <c r="EJ3502" s="23"/>
      <c r="EK3502" s="23"/>
      <c r="EL3502" s="23"/>
      <c r="EM3502" s="23"/>
      <c r="EN3502" s="23"/>
      <c r="EO3502" s="23"/>
      <c r="EP3502" s="23"/>
      <c r="EQ3502" s="23"/>
      <c r="ER3502" s="23"/>
      <c r="ES3502" s="23"/>
      <c r="ET3502" s="23"/>
      <c r="EU3502" s="23"/>
      <c r="EV3502" s="23"/>
      <c r="EW3502" s="23"/>
      <c r="EX3502" s="23"/>
      <c r="EY3502" s="23"/>
      <c r="EZ3502" s="23"/>
      <c r="FA3502" s="23"/>
      <c r="FB3502" s="23"/>
      <c r="FC3502" s="23"/>
      <c r="FD3502" s="23"/>
      <c r="FE3502" s="23"/>
      <c r="FF3502" s="23"/>
      <c r="FG3502" s="23"/>
      <c r="FH3502" s="23"/>
      <c r="FI3502" s="23"/>
      <c r="FJ3502" s="23"/>
      <c r="FK3502" s="23"/>
      <c r="FL3502" s="23"/>
      <c r="FM3502" s="23"/>
      <c r="FN3502" s="23"/>
      <c r="FO3502" s="23"/>
      <c r="FP3502" s="23"/>
      <c r="FQ3502" s="23"/>
      <c r="FR3502" s="23"/>
      <c r="FS3502" s="23"/>
      <c r="FT3502" s="23"/>
      <c r="FU3502" s="23"/>
      <c r="FV3502" s="23"/>
      <c r="FW3502" s="23"/>
      <c r="FX3502" s="23"/>
      <c r="FY3502" s="23"/>
      <c r="FZ3502" s="23"/>
      <c r="GA3502" s="23"/>
      <c r="GB3502" s="23"/>
      <c r="GC3502" s="23"/>
      <c r="GD3502" s="23"/>
      <c r="GE3502" s="23"/>
      <c r="GF3502" s="23"/>
      <c r="GG3502" s="23"/>
      <c r="GH3502" s="23"/>
      <c r="GI3502" s="23"/>
      <c r="GJ3502" s="23"/>
      <c r="GK3502" s="23"/>
      <c r="GL3502" s="23"/>
      <c r="GM3502" s="23"/>
      <c r="GN3502" s="23"/>
      <c r="GO3502" s="23"/>
      <c r="GP3502" s="23"/>
      <c r="GQ3502" s="23"/>
      <c r="GR3502" s="23"/>
      <c r="GS3502" s="23"/>
      <c r="GT3502" s="23"/>
      <c r="GU3502" s="23"/>
      <c r="GV3502" s="23"/>
      <c r="GW3502" s="23"/>
      <c r="GX3502" s="23"/>
      <c r="GY3502" s="23"/>
      <c r="GZ3502" s="23"/>
      <c r="HA3502" s="23"/>
      <c r="HB3502" s="23"/>
      <c r="HC3502" s="23"/>
      <c r="HD3502" s="23"/>
      <c r="HE3502" s="23"/>
      <c r="HF3502" s="23"/>
      <c r="HG3502" s="23"/>
      <c r="HH3502" s="23"/>
      <c r="HI3502" s="23"/>
      <c r="HJ3502" s="23"/>
      <c r="HK3502" s="23"/>
      <c r="HL3502" s="23"/>
      <c r="HM3502" s="23"/>
      <c r="HN3502" s="23"/>
      <c r="HO3502" s="23"/>
      <c r="HP3502" s="23"/>
      <c r="HQ3502" s="23"/>
      <c r="HR3502" s="23"/>
      <c r="HS3502" s="23"/>
      <c r="HT3502" s="23"/>
      <c r="HU3502" s="23"/>
      <c r="HV3502" s="23"/>
      <c r="HW3502" s="23"/>
      <c r="HX3502" s="23"/>
      <c r="HY3502" s="23"/>
      <c r="HZ3502" s="23"/>
      <c r="IA3502" s="23"/>
      <c r="IB3502" s="23"/>
      <c r="IC3502" s="23"/>
      <c r="ID3502" s="23"/>
      <c r="IE3502" s="23"/>
      <c r="IF3502" s="23"/>
      <c r="IG3502" s="23"/>
      <c r="IH3502" s="23"/>
      <c r="II3502" s="23"/>
      <c r="IJ3502" s="23"/>
      <c r="IK3502" s="23"/>
    </row>
    <row r="3503" spans="1:245" ht="15" x14ac:dyDescent="0.2">
      <c r="A3503" s="23"/>
      <c r="B3503" s="23"/>
      <c r="C3503" s="23"/>
      <c r="D3503" s="23"/>
      <c r="E3503" s="23"/>
      <c r="F3503" s="23"/>
      <c r="G3503" s="48"/>
      <c r="H3503" s="137"/>
      <c r="I3503" s="138"/>
      <c r="J3503" s="23"/>
      <c r="K3503" s="48"/>
      <c r="M3503" s="48"/>
      <c r="N3503" s="23"/>
      <c r="O3503" s="23"/>
      <c r="P3503" s="23"/>
      <c r="Q3503" s="23"/>
      <c r="R3503" s="23"/>
      <c r="S3503" s="23"/>
      <c r="T3503" s="23"/>
      <c r="U3503" s="23"/>
      <c r="V3503" s="23"/>
      <c r="W3503" s="23"/>
      <c r="X3503" s="23"/>
      <c r="Y3503" s="23"/>
      <c r="Z3503" s="23"/>
      <c r="AA3503" s="23"/>
      <c r="AB3503" s="23"/>
      <c r="AC3503" s="23"/>
      <c r="AD3503" s="23"/>
      <c r="AE3503" s="23"/>
      <c r="AF3503" s="23"/>
      <c r="AG3503" s="23"/>
      <c r="AH3503" s="23"/>
      <c r="AI3503" s="23"/>
      <c r="AJ3503" s="23"/>
      <c r="AK3503" s="23"/>
      <c r="AL3503" s="23"/>
      <c r="AM3503" s="23"/>
      <c r="AN3503" s="23"/>
      <c r="AO3503" s="23"/>
      <c r="AP3503" s="23"/>
      <c r="AQ3503" s="23"/>
      <c r="AR3503" s="23"/>
      <c r="AS3503" s="23"/>
      <c r="AT3503" s="23"/>
      <c r="AU3503" s="23"/>
      <c r="AV3503" s="23"/>
      <c r="AW3503" s="23"/>
      <c r="AX3503" s="23"/>
      <c r="AY3503" s="23"/>
      <c r="AZ3503" s="23"/>
      <c r="BA3503" s="23"/>
      <c r="BB3503" s="23"/>
      <c r="BC3503" s="23"/>
      <c r="BD3503" s="23"/>
      <c r="BE3503" s="23"/>
      <c r="BF3503" s="23"/>
      <c r="BG3503" s="23"/>
      <c r="BH3503" s="23"/>
      <c r="BI3503" s="23"/>
      <c r="BJ3503" s="23"/>
      <c r="BK3503" s="23"/>
      <c r="BL3503" s="23"/>
      <c r="BM3503" s="23"/>
      <c r="BN3503" s="23"/>
      <c r="BO3503" s="23"/>
      <c r="BP3503" s="23"/>
      <c r="BQ3503" s="23"/>
      <c r="BR3503" s="23"/>
      <c r="BS3503" s="23"/>
      <c r="BT3503" s="23"/>
      <c r="BU3503" s="23"/>
      <c r="BV3503" s="23"/>
      <c r="BW3503" s="23"/>
      <c r="BX3503" s="23"/>
      <c r="BY3503" s="23"/>
      <c r="BZ3503" s="23"/>
      <c r="CA3503" s="23"/>
      <c r="CB3503" s="23"/>
      <c r="CC3503" s="23"/>
      <c r="CD3503" s="23"/>
      <c r="CE3503" s="23"/>
      <c r="CF3503" s="23"/>
      <c r="CG3503" s="23"/>
      <c r="CH3503" s="23"/>
      <c r="CI3503" s="23"/>
      <c r="CJ3503" s="23"/>
      <c r="CK3503" s="23"/>
      <c r="CL3503" s="23"/>
      <c r="CM3503" s="23"/>
      <c r="CN3503" s="23"/>
      <c r="CO3503" s="23"/>
      <c r="CP3503" s="23"/>
      <c r="CQ3503" s="23"/>
      <c r="CR3503" s="23"/>
      <c r="CS3503" s="23"/>
      <c r="CT3503" s="23"/>
      <c r="CU3503" s="23"/>
      <c r="CV3503" s="23"/>
      <c r="CW3503" s="23"/>
      <c r="CX3503" s="23"/>
      <c r="CY3503" s="23"/>
      <c r="CZ3503" s="23"/>
      <c r="DA3503" s="23"/>
      <c r="DB3503" s="23"/>
      <c r="DC3503" s="23"/>
      <c r="DD3503" s="23"/>
      <c r="DE3503" s="23"/>
      <c r="DF3503" s="23"/>
      <c r="DG3503" s="23"/>
      <c r="DH3503" s="23"/>
      <c r="DI3503" s="23"/>
      <c r="DJ3503" s="23"/>
      <c r="DK3503" s="23"/>
      <c r="DL3503" s="23"/>
      <c r="DM3503" s="23"/>
      <c r="DN3503" s="23"/>
      <c r="DO3503" s="23"/>
      <c r="DP3503" s="23"/>
      <c r="DQ3503" s="23"/>
      <c r="DR3503" s="23"/>
      <c r="DS3503" s="23"/>
      <c r="DT3503" s="23"/>
      <c r="DU3503" s="23"/>
      <c r="DV3503" s="23"/>
      <c r="DW3503" s="23"/>
      <c r="DX3503" s="23"/>
      <c r="DY3503" s="23"/>
      <c r="DZ3503" s="23"/>
      <c r="EA3503" s="23"/>
      <c r="EB3503" s="23"/>
      <c r="EC3503" s="23"/>
      <c r="ED3503" s="23"/>
      <c r="EE3503" s="23"/>
      <c r="EF3503" s="23"/>
      <c r="EG3503" s="23"/>
      <c r="EH3503" s="23"/>
      <c r="EI3503" s="23"/>
      <c r="EJ3503" s="23"/>
      <c r="EK3503" s="23"/>
      <c r="EL3503" s="23"/>
      <c r="EM3503" s="23"/>
      <c r="EN3503" s="23"/>
      <c r="EO3503" s="23"/>
      <c r="EP3503" s="23"/>
      <c r="EQ3503" s="23"/>
      <c r="ER3503" s="23"/>
      <c r="ES3503" s="23"/>
      <c r="ET3503" s="23"/>
      <c r="EU3503" s="23"/>
      <c r="EV3503" s="23"/>
      <c r="EW3503" s="23"/>
      <c r="EX3503" s="23"/>
      <c r="EY3503" s="23"/>
      <c r="EZ3503" s="23"/>
      <c r="FA3503" s="23"/>
      <c r="FB3503" s="23"/>
      <c r="FC3503" s="23"/>
      <c r="FD3503" s="23"/>
      <c r="FE3503" s="23"/>
      <c r="FF3503" s="23"/>
      <c r="FG3503" s="23"/>
      <c r="FH3503" s="23"/>
      <c r="FI3503" s="23"/>
      <c r="FJ3503" s="23"/>
      <c r="FK3503" s="23"/>
      <c r="FL3503" s="23"/>
      <c r="FM3503" s="23"/>
      <c r="FN3503" s="23"/>
      <c r="FO3503" s="23"/>
      <c r="FP3503" s="23"/>
      <c r="FQ3503" s="23"/>
      <c r="FR3503" s="23"/>
      <c r="FS3503" s="23"/>
      <c r="FT3503" s="23"/>
      <c r="FU3503" s="23"/>
      <c r="FV3503" s="23"/>
      <c r="FW3503" s="23"/>
      <c r="FX3503" s="23"/>
      <c r="FY3503" s="23"/>
      <c r="FZ3503" s="23"/>
      <c r="GA3503" s="23"/>
      <c r="GB3503" s="23"/>
      <c r="GC3503" s="23"/>
      <c r="GD3503" s="23"/>
      <c r="GE3503" s="23"/>
      <c r="GF3503" s="23"/>
      <c r="GG3503" s="23"/>
      <c r="GH3503" s="23"/>
      <c r="GI3503" s="23"/>
      <c r="GJ3503" s="23"/>
      <c r="GK3503" s="23"/>
      <c r="GL3503" s="23"/>
      <c r="GM3503" s="23"/>
      <c r="GN3503" s="23"/>
      <c r="GO3503" s="23"/>
      <c r="GP3503" s="23"/>
      <c r="GQ3503" s="23"/>
      <c r="GR3503" s="23"/>
      <c r="GS3503" s="23"/>
      <c r="GT3503" s="23"/>
      <c r="GU3503" s="23"/>
      <c r="GV3503" s="23"/>
      <c r="GW3503" s="23"/>
      <c r="GX3503" s="23"/>
      <c r="GY3503" s="23"/>
      <c r="GZ3503" s="23"/>
      <c r="HA3503" s="23"/>
      <c r="HB3503" s="23"/>
      <c r="HC3503" s="23"/>
      <c r="HD3503" s="23"/>
      <c r="HE3503" s="23"/>
      <c r="HF3503" s="23"/>
      <c r="HG3503" s="23"/>
      <c r="HH3503" s="23"/>
      <c r="HI3503" s="23"/>
      <c r="HJ3503" s="23"/>
      <c r="HK3503" s="23"/>
      <c r="HL3503" s="23"/>
      <c r="HM3503" s="23"/>
      <c r="HN3503" s="23"/>
      <c r="HO3503" s="23"/>
      <c r="HP3503" s="23"/>
      <c r="HQ3503" s="23"/>
      <c r="HR3503" s="23"/>
      <c r="HS3503" s="23"/>
      <c r="HT3503" s="23"/>
      <c r="HU3503" s="23"/>
      <c r="HV3503" s="23"/>
      <c r="HW3503" s="23"/>
      <c r="HX3503" s="23"/>
      <c r="HY3503" s="23"/>
      <c r="HZ3503" s="23"/>
      <c r="IA3503" s="23"/>
      <c r="IB3503" s="23"/>
      <c r="IC3503" s="23"/>
      <c r="ID3503" s="23"/>
      <c r="IE3503" s="23"/>
      <c r="IF3503" s="23"/>
      <c r="IG3503" s="23"/>
      <c r="IH3503" s="23"/>
      <c r="II3503" s="23"/>
      <c r="IJ3503" s="23"/>
      <c r="IK3503" s="23"/>
    </row>
    <row r="3504" spans="1:245" ht="15" x14ac:dyDescent="0.2">
      <c r="A3504" s="23"/>
      <c r="B3504" s="23"/>
      <c r="C3504" s="23"/>
      <c r="D3504" s="23"/>
      <c r="E3504" s="23"/>
      <c r="F3504" s="23"/>
      <c r="G3504" s="48"/>
      <c r="H3504" s="137"/>
      <c r="I3504" s="138"/>
      <c r="J3504" s="23"/>
      <c r="K3504" s="48"/>
      <c r="M3504" s="48"/>
      <c r="N3504" s="23"/>
      <c r="O3504" s="23"/>
      <c r="P3504" s="23"/>
      <c r="Q3504" s="23"/>
      <c r="R3504" s="23"/>
      <c r="S3504" s="23"/>
      <c r="T3504" s="23"/>
      <c r="U3504" s="23"/>
      <c r="V3504" s="23"/>
      <c r="W3504" s="23"/>
      <c r="X3504" s="23"/>
      <c r="Y3504" s="23"/>
      <c r="Z3504" s="23"/>
      <c r="AA3504" s="23"/>
      <c r="AB3504" s="23"/>
      <c r="AC3504" s="23"/>
      <c r="AD3504" s="23"/>
      <c r="AE3504" s="23"/>
      <c r="AF3504" s="23"/>
      <c r="AG3504" s="23"/>
      <c r="AH3504" s="23"/>
      <c r="AI3504" s="23"/>
      <c r="AJ3504" s="23"/>
      <c r="AK3504" s="23"/>
      <c r="AL3504" s="23"/>
      <c r="AM3504" s="23"/>
      <c r="AN3504" s="23"/>
      <c r="AO3504" s="23"/>
      <c r="AP3504" s="23"/>
      <c r="AQ3504" s="23"/>
      <c r="AR3504" s="23"/>
      <c r="AS3504" s="23"/>
      <c r="AT3504" s="23"/>
      <c r="AU3504" s="23"/>
      <c r="AV3504" s="23"/>
      <c r="AW3504" s="23"/>
      <c r="AX3504" s="23"/>
      <c r="AY3504" s="23"/>
      <c r="AZ3504" s="23"/>
      <c r="BA3504" s="23"/>
      <c r="BB3504" s="23"/>
      <c r="BC3504" s="23"/>
      <c r="BD3504" s="23"/>
      <c r="BE3504" s="23"/>
      <c r="BF3504" s="23"/>
      <c r="BG3504" s="23"/>
      <c r="BH3504" s="23"/>
      <c r="BI3504" s="23"/>
      <c r="BJ3504" s="23"/>
      <c r="BK3504" s="23"/>
      <c r="BL3504" s="23"/>
      <c r="BM3504" s="23"/>
      <c r="BN3504" s="23"/>
      <c r="BO3504" s="23"/>
      <c r="BP3504" s="23"/>
      <c r="BQ3504" s="23"/>
      <c r="BR3504" s="23"/>
      <c r="BS3504" s="23"/>
      <c r="BT3504" s="23"/>
      <c r="BU3504" s="23"/>
      <c r="BV3504" s="23"/>
      <c r="BW3504" s="23"/>
      <c r="BX3504" s="23"/>
      <c r="BY3504" s="23"/>
      <c r="BZ3504" s="23"/>
      <c r="CA3504" s="23"/>
      <c r="CB3504" s="23"/>
      <c r="CC3504" s="23"/>
      <c r="CD3504" s="23"/>
      <c r="CE3504" s="23"/>
      <c r="CF3504" s="23"/>
      <c r="CG3504" s="23"/>
      <c r="CH3504" s="23"/>
      <c r="CI3504" s="23"/>
      <c r="CJ3504" s="23"/>
      <c r="CK3504" s="23"/>
      <c r="CL3504" s="23"/>
      <c r="CM3504" s="23"/>
      <c r="CN3504" s="23"/>
      <c r="CO3504" s="23"/>
      <c r="CP3504" s="23"/>
      <c r="CQ3504" s="23"/>
      <c r="CR3504" s="23"/>
      <c r="CS3504" s="23"/>
      <c r="CT3504" s="23"/>
      <c r="CU3504" s="23"/>
      <c r="CV3504" s="23"/>
      <c r="CW3504" s="23"/>
      <c r="CX3504" s="23"/>
      <c r="CY3504" s="23"/>
      <c r="CZ3504" s="23"/>
      <c r="DA3504" s="23"/>
      <c r="DB3504" s="23"/>
      <c r="DC3504" s="23"/>
      <c r="DD3504" s="23"/>
      <c r="DE3504" s="23"/>
      <c r="DF3504" s="23"/>
      <c r="DG3504" s="23"/>
      <c r="DH3504" s="23"/>
      <c r="DI3504" s="23"/>
      <c r="DJ3504" s="23"/>
      <c r="DK3504" s="23"/>
      <c r="DL3504" s="23"/>
      <c r="DM3504" s="23"/>
      <c r="DN3504" s="23"/>
      <c r="DO3504" s="23"/>
      <c r="DP3504" s="23"/>
      <c r="DQ3504" s="23"/>
      <c r="DR3504" s="23"/>
      <c r="DS3504" s="23"/>
      <c r="DT3504" s="23"/>
      <c r="DU3504" s="23"/>
      <c r="DV3504" s="23"/>
      <c r="DW3504" s="23"/>
      <c r="DX3504" s="23"/>
      <c r="DY3504" s="23"/>
      <c r="DZ3504" s="23"/>
      <c r="EA3504" s="23"/>
      <c r="EB3504" s="23"/>
      <c r="EC3504" s="23"/>
      <c r="ED3504" s="23"/>
      <c r="EE3504" s="23"/>
      <c r="EF3504" s="23"/>
      <c r="EG3504" s="23"/>
      <c r="EH3504" s="23"/>
      <c r="EI3504" s="23"/>
      <c r="EJ3504" s="23"/>
      <c r="EK3504" s="23"/>
      <c r="EL3504" s="23"/>
      <c r="EM3504" s="23"/>
      <c r="EN3504" s="23"/>
      <c r="EO3504" s="23"/>
      <c r="EP3504" s="23"/>
      <c r="EQ3504" s="23"/>
      <c r="ER3504" s="23"/>
      <c r="ES3504" s="23"/>
      <c r="ET3504" s="23"/>
      <c r="EU3504" s="23"/>
      <c r="EV3504" s="23"/>
      <c r="EW3504" s="23"/>
      <c r="EX3504" s="23"/>
      <c r="EY3504" s="23"/>
      <c r="EZ3504" s="23"/>
      <c r="FA3504" s="23"/>
      <c r="FB3504" s="23"/>
      <c r="FC3504" s="23"/>
      <c r="FD3504" s="23"/>
      <c r="FE3504" s="23"/>
      <c r="FF3504" s="23"/>
      <c r="FG3504" s="23"/>
      <c r="FH3504" s="23"/>
      <c r="FI3504" s="23"/>
      <c r="FJ3504" s="23"/>
      <c r="FK3504" s="23"/>
      <c r="FL3504" s="23"/>
      <c r="FM3504" s="23"/>
      <c r="FN3504" s="23"/>
      <c r="FO3504" s="23"/>
      <c r="FP3504" s="23"/>
      <c r="FQ3504" s="23"/>
      <c r="FR3504" s="23"/>
      <c r="FS3504" s="23"/>
      <c r="FT3504" s="23"/>
      <c r="FU3504" s="23"/>
      <c r="FV3504" s="23"/>
      <c r="FW3504" s="23"/>
      <c r="FX3504" s="23"/>
      <c r="FY3504" s="23"/>
      <c r="FZ3504" s="23"/>
      <c r="GA3504" s="23"/>
      <c r="GB3504" s="23"/>
      <c r="GC3504" s="23"/>
      <c r="GD3504" s="23"/>
      <c r="GE3504" s="23"/>
      <c r="GF3504" s="23"/>
      <c r="GG3504" s="23"/>
      <c r="GH3504" s="23"/>
      <c r="GI3504" s="23"/>
      <c r="GJ3504" s="23"/>
      <c r="GK3504" s="23"/>
      <c r="GL3504" s="23"/>
      <c r="GM3504" s="23"/>
      <c r="GN3504" s="23"/>
      <c r="GO3504" s="23"/>
      <c r="GP3504" s="23"/>
      <c r="GQ3504" s="23"/>
      <c r="GR3504" s="23"/>
      <c r="GS3504" s="23"/>
      <c r="GT3504" s="23"/>
      <c r="GU3504" s="23"/>
      <c r="GV3504" s="23"/>
      <c r="GW3504" s="23"/>
      <c r="GX3504" s="23"/>
      <c r="GY3504" s="23"/>
      <c r="GZ3504" s="23"/>
      <c r="HA3504" s="23"/>
      <c r="HB3504" s="23"/>
      <c r="HC3504" s="23"/>
      <c r="HD3504" s="23"/>
      <c r="HE3504" s="23"/>
      <c r="HF3504" s="23"/>
      <c r="HG3504" s="23"/>
      <c r="HH3504" s="23"/>
      <c r="HI3504" s="23"/>
      <c r="HJ3504" s="23"/>
      <c r="HK3504" s="23"/>
      <c r="HL3504" s="23"/>
      <c r="HM3504" s="23"/>
      <c r="HN3504" s="23"/>
      <c r="HO3504" s="23"/>
      <c r="HP3504" s="23"/>
      <c r="HQ3504" s="23"/>
      <c r="HR3504" s="23"/>
      <c r="HS3504" s="23"/>
      <c r="HT3504" s="23"/>
      <c r="HU3504" s="23"/>
      <c r="HV3504" s="23"/>
      <c r="HW3504" s="23"/>
      <c r="HX3504" s="23"/>
      <c r="HY3504" s="23"/>
      <c r="HZ3504" s="23"/>
      <c r="IA3504" s="23"/>
      <c r="IB3504" s="23"/>
      <c r="IC3504" s="23"/>
      <c r="ID3504" s="23"/>
      <c r="IE3504" s="23"/>
      <c r="IF3504" s="23"/>
      <c r="IG3504" s="23"/>
      <c r="IH3504" s="23"/>
      <c r="II3504" s="23"/>
      <c r="IJ3504" s="23"/>
      <c r="IK3504" s="23"/>
    </row>
    <row r="3505" spans="1:245" ht="15" x14ac:dyDescent="0.2">
      <c r="A3505" s="23"/>
      <c r="B3505" s="23"/>
      <c r="C3505" s="23"/>
      <c r="D3505" s="23"/>
      <c r="E3505" s="23"/>
      <c r="F3505" s="23"/>
      <c r="G3505" s="48"/>
      <c r="H3505" s="137"/>
      <c r="I3505" s="138"/>
      <c r="J3505" s="23"/>
      <c r="K3505" s="48"/>
      <c r="M3505" s="48"/>
      <c r="N3505" s="23"/>
      <c r="O3505" s="23"/>
      <c r="P3505" s="23"/>
      <c r="Q3505" s="23"/>
      <c r="R3505" s="23"/>
      <c r="S3505" s="23"/>
      <c r="T3505" s="23"/>
      <c r="U3505" s="23"/>
      <c r="V3505" s="23"/>
      <c r="W3505" s="23"/>
      <c r="X3505" s="23"/>
      <c r="Y3505" s="23"/>
      <c r="Z3505" s="23"/>
      <c r="AA3505" s="23"/>
      <c r="AB3505" s="23"/>
      <c r="AC3505" s="23"/>
      <c r="AD3505" s="23"/>
      <c r="AE3505" s="23"/>
      <c r="AF3505" s="23"/>
      <c r="AG3505" s="23"/>
      <c r="AH3505" s="23"/>
      <c r="AI3505" s="23"/>
      <c r="AJ3505" s="23"/>
      <c r="AK3505" s="23"/>
      <c r="AL3505" s="23"/>
      <c r="AM3505" s="23"/>
      <c r="AN3505" s="23"/>
      <c r="AO3505" s="23"/>
      <c r="AP3505" s="23"/>
      <c r="AQ3505" s="23"/>
      <c r="AR3505" s="23"/>
      <c r="AS3505" s="23"/>
      <c r="AT3505" s="23"/>
      <c r="AU3505" s="23"/>
      <c r="AV3505" s="23"/>
      <c r="AW3505" s="23"/>
      <c r="AX3505" s="23"/>
      <c r="AY3505" s="23"/>
      <c r="AZ3505" s="23"/>
      <c r="BA3505" s="23"/>
      <c r="BB3505" s="23"/>
      <c r="BC3505" s="23"/>
      <c r="BD3505" s="23"/>
      <c r="BE3505" s="23"/>
      <c r="BF3505" s="23"/>
      <c r="BG3505" s="23"/>
      <c r="BH3505" s="23"/>
      <c r="BI3505" s="23"/>
      <c r="BJ3505" s="23"/>
      <c r="BK3505" s="23"/>
      <c r="BL3505" s="23"/>
      <c r="BM3505" s="23"/>
      <c r="BN3505" s="23"/>
      <c r="BO3505" s="23"/>
      <c r="BP3505" s="23"/>
      <c r="BQ3505" s="23"/>
      <c r="BR3505" s="23"/>
      <c r="BS3505" s="23"/>
      <c r="BT3505" s="23"/>
      <c r="BU3505" s="23"/>
      <c r="BV3505" s="23"/>
      <c r="BW3505" s="23"/>
      <c r="BX3505" s="23"/>
      <c r="BY3505" s="23"/>
      <c r="BZ3505" s="23"/>
      <c r="CA3505" s="23"/>
      <c r="CB3505" s="23"/>
      <c r="CC3505" s="23"/>
      <c r="CD3505" s="23"/>
      <c r="CE3505" s="23"/>
      <c r="CF3505" s="23"/>
      <c r="CG3505" s="23"/>
      <c r="CH3505" s="23"/>
      <c r="CI3505" s="23"/>
      <c r="CJ3505" s="23"/>
      <c r="CK3505" s="23"/>
      <c r="CL3505" s="23"/>
      <c r="CM3505" s="23"/>
      <c r="CN3505" s="23"/>
      <c r="CO3505" s="23"/>
      <c r="CP3505" s="23"/>
      <c r="CQ3505" s="23"/>
      <c r="CR3505" s="23"/>
      <c r="CS3505" s="23"/>
      <c r="CT3505" s="23"/>
      <c r="CU3505" s="23"/>
      <c r="CV3505" s="23"/>
      <c r="CW3505" s="23"/>
      <c r="CX3505" s="23"/>
      <c r="CY3505" s="23"/>
      <c r="CZ3505" s="23"/>
      <c r="DA3505" s="23"/>
      <c r="DB3505" s="23"/>
      <c r="DC3505" s="23"/>
      <c r="DD3505" s="23"/>
      <c r="DE3505" s="23"/>
      <c r="DF3505" s="23"/>
      <c r="DG3505" s="23"/>
      <c r="DH3505" s="23"/>
      <c r="DI3505" s="23"/>
      <c r="DJ3505" s="23"/>
      <c r="DK3505" s="23"/>
      <c r="DL3505" s="23"/>
      <c r="DM3505" s="23"/>
      <c r="DN3505" s="23"/>
      <c r="DO3505" s="23"/>
      <c r="DP3505" s="23"/>
      <c r="DQ3505" s="23"/>
      <c r="DR3505" s="23"/>
      <c r="DS3505" s="23"/>
      <c r="DT3505" s="23"/>
      <c r="DU3505" s="23"/>
      <c r="DV3505" s="23"/>
      <c r="DW3505" s="23"/>
      <c r="DX3505" s="23"/>
      <c r="DY3505" s="23"/>
      <c r="DZ3505" s="23"/>
      <c r="EA3505" s="23"/>
      <c r="EB3505" s="23"/>
      <c r="EC3505" s="23"/>
      <c r="ED3505" s="23"/>
      <c r="EE3505" s="23"/>
      <c r="EF3505" s="23"/>
      <c r="EG3505" s="23"/>
      <c r="EH3505" s="23"/>
      <c r="EI3505" s="23"/>
      <c r="EJ3505" s="23"/>
      <c r="EK3505" s="23"/>
      <c r="EL3505" s="23"/>
      <c r="EM3505" s="23"/>
      <c r="EN3505" s="23"/>
      <c r="EO3505" s="23"/>
      <c r="EP3505" s="23"/>
      <c r="EQ3505" s="23"/>
      <c r="ER3505" s="23"/>
      <c r="ES3505" s="23"/>
      <c r="ET3505" s="23"/>
      <c r="EU3505" s="23"/>
      <c r="EV3505" s="23"/>
      <c r="EW3505" s="23"/>
      <c r="EX3505" s="23"/>
      <c r="EY3505" s="23"/>
      <c r="EZ3505" s="23"/>
      <c r="FA3505" s="23"/>
      <c r="FB3505" s="23"/>
      <c r="FC3505" s="23"/>
      <c r="FD3505" s="23"/>
      <c r="FE3505" s="23"/>
      <c r="FF3505" s="23"/>
      <c r="FG3505" s="23"/>
      <c r="FH3505" s="23"/>
      <c r="FI3505" s="23"/>
      <c r="FJ3505" s="23"/>
      <c r="FK3505" s="23"/>
      <c r="FL3505" s="23"/>
      <c r="FM3505" s="23"/>
      <c r="FN3505" s="23"/>
      <c r="FO3505" s="23"/>
      <c r="FP3505" s="23"/>
      <c r="FQ3505" s="23"/>
      <c r="FR3505" s="23"/>
      <c r="FS3505" s="23"/>
      <c r="FT3505" s="23"/>
      <c r="FU3505" s="23"/>
      <c r="FV3505" s="23"/>
      <c r="FW3505" s="23"/>
      <c r="FX3505" s="23"/>
      <c r="FY3505" s="23"/>
      <c r="FZ3505" s="23"/>
      <c r="GA3505" s="23"/>
      <c r="GB3505" s="23"/>
      <c r="GC3505" s="23"/>
      <c r="GD3505" s="23"/>
      <c r="GE3505" s="23"/>
      <c r="GF3505" s="23"/>
      <c r="GG3505" s="23"/>
      <c r="GH3505" s="23"/>
      <c r="GI3505" s="23"/>
      <c r="GJ3505" s="23"/>
      <c r="GK3505" s="23"/>
      <c r="GL3505" s="23"/>
      <c r="GM3505" s="23"/>
      <c r="GN3505" s="23"/>
      <c r="GO3505" s="23"/>
      <c r="GP3505" s="23"/>
      <c r="GQ3505" s="23"/>
      <c r="GR3505" s="23"/>
      <c r="GS3505" s="23"/>
      <c r="GT3505" s="23"/>
      <c r="GU3505" s="23"/>
      <c r="GV3505" s="23"/>
      <c r="GW3505" s="23"/>
      <c r="GX3505" s="23"/>
      <c r="GY3505" s="23"/>
      <c r="GZ3505" s="23"/>
      <c r="HA3505" s="23"/>
      <c r="HB3505" s="23"/>
      <c r="HC3505" s="23"/>
      <c r="HD3505" s="23"/>
      <c r="HE3505" s="23"/>
      <c r="HF3505" s="23"/>
      <c r="HG3505" s="23"/>
      <c r="HH3505" s="23"/>
      <c r="HI3505" s="23"/>
      <c r="HJ3505" s="23"/>
      <c r="HK3505" s="23"/>
      <c r="HL3505" s="23"/>
      <c r="HM3505" s="23"/>
      <c r="HN3505" s="23"/>
      <c r="HO3505" s="23"/>
      <c r="HP3505" s="23"/>
      <c r="HQ3505" s="23"/>
      <c r="HR3505" s="23"/>
      <c r="HS3505" s="23"/>
      <c r="HT3505" s="23"/>
      <c r="HU3505" s="23"/>
      <c r="HV3505" s="23"/>
      <c r="HW3505" s="23"/>
      <c r="HX3505" s="23"/>
      <c r="HY3505" s="23"/>
      <c r="HZ3505" s="23"/>
      <c r="IA3505" s="23"/>
      <c r="IB3505" s="23"/>
      <c r="IC3505" s="23"/>
      <c r="ID3505" s="23"/>
      <c r="IE3505" s="23"/>
      <c r="IF3505" s="23"/>
      <c r="IG3505" s="23"/>
      <c r="IH3505" s="23"/>
      <c r="II3505" s="23"/>
      <c r="IJ3505" s="23"/>
      <c r="IK3505" s="23"/>
    </row>
    <row r="3506" spans="1:245" ht="15" x14ac:dyDescent="0.2">
      <c r="A3506" s="23"/>
      <c r="B3506" s="23"/>
      <c r="C3506" s="23"/>
      <c r="D3506" s="23"/>
      <c r="E3506" s="23"/>
      <c r="F3506" s="23"/>
      <c r="G3506" s="48"/>
      <c r="H3506" s="137"/>
      <c r="I3506" s="138"/>
      <c r="J3506" s="23"/>
      <c r="K3506" s="48"/>
      <c r="M3506" s="48"/>
      <c r="N3506" s="23"/>
      <c r="O3506" s="23"/>
      <c r="P3506" s="23"/>
      <c r="Q3506" s="23"/>
      <c r="R3506" s="23"/>
      <c r="S3506" s="23"/>
      <c r="T3506" s="23"/>
      <c r="U3506" s="23"/>
      <c r="V3506" s="23"/>
      <c r="W3506" s="23"/>
      <c r="X3506" s="23"/>
      <c r="Y3506" s="23"/>
      <c r="Z3506" s="23"/>
      <c r="AA3506" s="23"/>
      <c r="AB3506" s="23"/>
      <c r="AC3506" s="23"/>
      <c r="AD3506" s="23"/>
      <c r="AE3506" s="23"/>
      <c r="AF3506" s="23"/>
      <c r="AG3506" s="23"/>
      <c r="AH3506" s="23"/>
      <c r="AI3506" s="23"/>
      <c r="AJ3506" s="23"/>
      <c r="AK3506" s="23"/>
      <c r="AL3506" s="23"/>
      <c r="AM3506" s="23"/>
      <c r="AN3506" s="23"/>
      <c r="AO3506" s="23"/>
      <c r="AP3506" s="23"/>
      <c r="AQ3506" s="23"/>
      <c r="AR3506" s="23"/>
      <c r="AS3506" s="23"/>
      <c r="AT3506" s="23"/>
      <c r="AU3506" s="23"/>
      <c r="AV3506" s="23"/>
      <c r="AW3506" s="23"/>
      <c r="AX3506" s="23"/>
      <c r="AY3506" s="23"/>
      <c r="AZ3506" s="23"/>
      <c r="BA3506" s="23"/>
      <c r="BB3506" s="23"/>
      <c r="BC3506" s="23"/>
      <c r="BD3506" s="23"/>
      <c r="BE3506" s="23"/>
      <c r="BF3506" s="23"/>
      <c r="BG3506" s="23"/>
      <c r="BH3506" s="23"/>
      <c r="BI3506" s="23"/>
      <c r="BJ3506" s="23"/>
      <c r="BK3506" s="23"/>
      <c r="BL3506" s="23"/>
      <c r="BM3506" s="23"/>
      <c r="BN3506" s="23"/>
      <c r="BO3506" s="23"/>
      <c r="BP3506" s="23"/>
      <c r="BQ3506" s="23"/>
      <c r="BR3506" s="23"/>
      <c r="BS3506" s="23"/>
      <c r="BT3506" s="23"/>
      <c r="BU3506" s="23"/>
      <c r="BV3506" s="23"/>
      <c r="BW3506" s="23"/>
      <c r="BX3506" s="23"/>
      <c r="BY3506" s="23"/>
      <c r="BZ3506" s="23"/>
      <c r="CA3506" s="23"/>
      <c r="CB3506" s="23"/>
      <c r="CC3506" s="23"/>
      <c r="CD3506" s="23"/>
      <c r="CE3506" s="23"/>
      <c r="CF3506" s="23"/>
      <c r="CG3506" s="23"/>
      <c r="CH3506" s="23"/>
      <c r="CI3506" s="23"/>
      <c r="CJ3506" s="23"/>
      <c r="CK3506" s="23"/>
      <c r="CL3506" s="23"/>
      <c r="CM3506" s="23"/>
      <c r="CN3506" s="23"/>
      <c r="CO3506" s="23"/>
      <c r="CP3506" s="23"/>
      <c r="CQ3506" s="23"/>
      <c r="CR3506" s="23"/>
      <c r="CS3506" s="23"/>
      <c r="CT3506" s="23"/>
      <c r="CU3506" s="23"/>
      <c r="CV3506" s="23"/>
      <c r="CW3506" s="23"/>
      <c r="CX3506" s="23"/>
      <c r="CY3506" s="23"/>
      <c r="CZ3506" s="23"/>
      <c r="DA3506" s="23"/>
      <c r="DB3506" s="23"/>
      <c r="DC3506" s="23"/>
      <c r="DD3506" s="23"/>
      <c r="DE3506" s="23"/>
      <c r="DF3506" s="23"/>
      <c r="DG3506" s="23"/>
      <c r="DH3506" s="23"/>
      <c r="DI3506" s="23"/>
      <c r="DJ3506" s="23"/>
      <c r="DK3506" s="23"/>
      <c r="DL3506" s="23"/>
      <c r="DM3506" s="23"/>
      <c r="DN3506" s="23"/>
      <c r="DO3506" s="23"/>
      <c r="DP3506" s="23"/>
      <c r="DQ3506" s="23"/>
      <c r="DR3506" s="23"/>
      <c r="DS3506" s="23"/>
      <c r="DT3506" s="23"/>
      <c r="DU3506" s="23"/>
      <c r="DV3506" s="23"/>
      <c r="DW3506" s="23"/>
      <c r="DX3506" s="23"/>
      <c r="DY3506" s="23"/>
      <c r="DZ3506" s="23"/>
      <c r="EA3506" s="23"/>
      <c r="EB3506" s="23"/>
      <c r="EC3506" s="23"/>
      <c r="ED3506" s="23"/>
      <c r="EE3506" s="23"/>
      <c r="EF3506" s="23"/>
      <c r="EG3506" s="23"/>
      <c r="EH3506" s="23"/>
      <c r="EI3506" s="23"/>
      <c r="EJ3506" s="23"/>
      <c r="EK3506" s="23"/>
      <c r="EL3506" s="23"/>
      <c r="EM3506" s="23"/>
      <c r="EN3506" s="23"/>
      <c r="EO3506" s="23"/>
      <c r="EP3506" s="23"/>
      <c r="EQ3506" s="23"/>
      <c r="ER3506" s="23"/>
      <c r="ES3506" s="23"/>
      <c r="ET3506" s="23"/>
      <c r="EU3506" s="23"/>
      <c r="EV3506" s="23"/>
      <c r="EW3506" s="23"/>
      <c r="EX3506" s="23"/>
      <c r="EY3506" s="23"/>
      <c r="EZ3506" s="23"/>
      <c r="FA3506" s="23"/>
      <c r="FB3506" s="23"/>
      <c r="FC3506" s="23"/>
      <c r="FD3506" s="23"/>
      <c r="FE3506" s="23"/>
      <c r="FF3506" s="23"/>
      <c r="FG3506" s="23"/>
      <c r="FH3506" s="23"/>
      <c r="FI3506" s="23"/>
      <c r="FJ3506" s="23"/>
      <c r="FK3506" s="23"/>
      <c r="FL3506" s="23"/>
      <c r="FM3506" s="23"/>
      <c r="FN3506" s="23"/>
      <c r="FO3506" s="23"/>
      <c r="FP3506" s="23"/>
      <c r="FQ3506" s="23"/>
      <c r="FR3506" s="23"/>
      <c r="FS3506" s="23"/>
      <c r="FT3506" s="23"/>
      <c r="FU3506" s="23"/>
      <c r="FV3506" s="23"/>
      <c r="FW3506" s="23"/>
      <c r="FX3506" s="23"/>
      <c r="FY3506" s="23"/>
      <c r="FZ3506" s="23"/>
      <c r="GA3506" s="23"/>
      <c r="GB3506" s="23"/>
      <c r="GC3506" s="23"/>
      <c r="GD3506" s="23"/>
      <c r="GE3506" s="23"/>
      <c r="GF3506" s="23"/>
      <c r="GG3506" s="23"/>
      <c r="GH3506" s="23"/>
      <c r="GI3506" s="23"/>
      <c r="GJ3506" s="23"/>
      <c r="GK3506" s="23"/>
      <c r="GL3506" s="23"/>
      <c r="GM3506" s="23"/>
      <c r="GN3506" s="23"/>
      <c r="GO3506" s="23"/>
      <c r="GP3506" s="23"/>
      <c r="GQ3506" s="23"/>
      <c r="GR3506" s="23"/>
      <c r="GS3506" s="23"/>
      <c r="GT3506" s="23"/>
      <c r="GU3506" s="23"/>
      <c r="GV3506" s="23"/>
      <c r="GW3506" s="23"/>
      <c r="GX3506" s="23"/>
      <c r="GY3506" s="23"/>
      <c r="GZ3506" s="23"/>
      <c r="HA3506" s="23"/>
      <c r="HB3506" s="23"/>
      <c r="HC3506" s="23"/>
      <c r="HD3506" s="23"/>
      <c r="HE3506" s="23"/>
      <c r="HF3506" s="23"/>
      <c r="HG3506" s="23"/>
      <c r="HH3506" s="23"/>
      <c r="HI3506" s="23"/>
      <c r="HJ3506" s="23"/>
      <c r="HK3506" s="23"/>
      <c r="HL3506" s="23"/>
      <c r="HM3506" s="23"/>
      <c r="HN3506" s="23"/>
      <c r="HO3506" s="23"/>
      <c r="HP3506" s="23"/>
      <c r="HQ3506" s="23"/>
      <c r="HR3506" s="23"/>
      <c r="HS3506" s="23"/>
      <c r="HT3506" s="23"/>
      <c r="HU3506" s="23"/>
      <c r="HV3506" s="23"/>
      <c r="HW3506" s="23"/>
      <c r="HX3506" s="23"/>
      <c r="HY3506" s="23"/>
      <c r="HZ3506" s="23"/>
      <c r="IA3506" s="23"/>
      <c r="IB3506" s="23"/>
      <c r="IC3506" s="23"/>
      <c r="ID3506" s="23"/>
      <c r="IE3506" s="23"/>
      <c r="IF3506" s="23"/>
      <c r="IG3506" s="23"/>
      <c r="IH3506" s="23"/>
      <c r="II3506" s="23"/>
      <c r="IJ3506" s="23"/>
      <c r="IK3506" s="23"/>
    </row>
    <row r="3507" spans="1:245" ht="15" x14ac:dyDescent="0.2">
      <c r="A3507" s="23"/>
      <c r="B3507" s="23"/>
      <c r="C3507" s="23"/>
      <c r="D3507" s="23"/>
      <c r="E3507" s="23"/>
      <c r="F3507" s="23"/>
      <c r="G3507" s="48"/>
      <c r="H3507" s="137"/>
      <c r="I3507" s="138"/>
      <c r="J3507" s="23"/>
      <c r="K3507" s="48"/>
      <c r="M3507" s="48"/>
      <c r="N3507" s="23"/>
      <c r="O3507" s="23"/>
      <c r="P3507" s="23"/>
      <c r="Q3507" s="23"/>
      <c r="R3507" s="23"/>
      <c r="S3507" s="23"/>
      <c r="T3507" s="23"/>
      <c r="U3507" s="23"/>
      <c r="V3507" s="23"/>
      <c r="W3507" s="23"/>
      <c r="X3507" s="23"/>
      <c r="Y3507" s="23"/>
      <c r="Z3507" s="23"/>
      <c r="AA3507" s="23"/>
      <c r="AB3507" s="23"/>
      <c r="AC3507" s="23"/>
      <c r="AD3507" s="23"/>
      <c r="AE3507" s="23"/>
      <c r="AF3507" s="23"/>
      <c r="AG3507" s="23"/>
      <c r="AH3507" s="23"/>
      <c r="AI3507" s="23"/>
      <c r="AJ3507" s="23"/>
      <c r="AK3507" s="23"/>
      <c r="AL3507" s="23"/>
      <c r="AM3507" s="23"/>
      <c r="AN3507" s="23"/>
      <c r="AO3507" s="23"/>
      <c r="AP3507" s="23"/>
      <c r="AQ3507" s="23"/>
      <c r="AR3507" s="23"/>
      <c r="AS3507" s="23"/>
      <c r="AT3507" s="23"/>
      <c r="AU3507" s="23"/>
      <c r="AV3507" s="23"/>
      <c r="AW3507" s="23"/>
      <c r="AX3507" s="23"/>
      <c r="AY3507" s="23"/>
      <c r="AZ3507" s="23"/>
      <c r="BA3507" s="23"/>
      <c r="BB3507" s="23"/>
      <c r="BC3507" s="23"/>
      <c r="BD3507" s="23"/>
      <c r="BE3507" s="23"/>
      <c r="BF3507" s="23"/>
      <c r="BG3507" s="23"/>
      <c r="BH3507" s="23"/>
      <c r="BI3507" s="23"/>
      <c r="BJ3507" s="23"/>
      <c r="BK3507" s="23"/>
      <c r="BL3507" s="23"/>
      <c r="BM3507" s="23"/>
      <c r="BN3507" s="23"/>
      <c r="BO3507" s="23"/>
      <c r="BP3507" s="23"/>
      <c r="BQ3507" s="23"/>
      <c r="BR3507" s="23"/>
      <c r="BS3507" s="23"/>
      <c r="BT3507" s="23"/>
      <c r="BU3507" s="23"/>
      <c r="BV3507" s="23"/>
      <c r="BW3507" s="23"/>
      <c r="BX3507" s="23"/>
      <c r="BY3507" s="23"/>
      <c r="BZ3507" s="23"/>
      <c r="CA3507" s="23"/>
      <c r="CB3507" s="23"/>
      <c r="CC3507" s="23"/>
      <c r="CD3507" s="23"/>
      <c r="CE3507" s="23"/>
      <c r="CF3507" s="23"/>
      <c r="CG3507" s="23"/>
      <c r="CH3507" s="23"/>
      <c r="CI3507" s="23"/>
      <c r="CJ3507" s="23"/>
      <c r="CK3507" s="23"/>
      <c r="CL3507" s="23"/>
      <c r="CM3507" s="23"/>
      <c r="CN3507" s="23"/>
      <c r="CO3507" s="23"/>
      <c r="CP3507" s="23"/>
      <c r="CQ3507" s="23"/>
      <c r="CR3507" s="23"/>
      <c r="CS3507" s="23"/>
      <c r="CT3507" s="23"/>
      <c r="CU3507" s="23"/>
      <c r="CV3507" s="23"/>
      <c r="CW3507" s="23"/>
      <c r="CX3507" s="23"/>
      <c r="CY3507" s="23"/>
      <c r="CZ3507" s="23"/>
      <c r="DA3507" s="23"/>
      <c r="DB3507" s="23"/>
      <c r="DC3507" s="23"/>
      <c r="DD3507" s="23"/>
      <c r="DE3507" s="23"/>
      <c r="DF3507" s="23"/>
      <c r="DG3507" s="23"/>
      <c r="DH3507" s="23"/>
      <c r="DI3507" s="23"/>
      <c r="DJ3507" s="23"/>
      <c r="DK3507" s="23"/>
      <c r="DL3507" s="23"/>
      <c r="DM3507" s="23"/>
      <c r="DN3507" s="23"/>
      <c r="DO3507" s="23"/>
      <c r="DP3507" s="23"/>
      <c r="DQ3507" s="23"/>
      <c r="DR3507" s="23"/>
      <c r="DS3507" s="23"/>
      <c r="DT3507" s="23"/>
      <c r="DU3507" s="23"/>
      <c r="DV3507" s="23"/>
      <c r="DW3507" s="23"/>
      <c r="DX3507" s="23"/>
      <c r="DY3507" s="23"/>
      <c r="DZ3507" s="23"/>
      <c r="EA3507" s="23"/>
      <c r="EB3507" s="23"/>
      <c r="EC3507" s="23"/>
      <c r="ED3507" s="23"/>
      <c r="EE3507" s="23"/>
      <c r="EF3507" s="23"/>
      <c r="EG3507" s="23"/>
      <c r="EH3507" s="23"/>
      <c r="EI3507" s="23"/>
      <c r="EJ3507" s="23"/>
      <c r="EK3507" s="23"/>
      <c r="EL3507" s="23"/>
      <c r="EM3507" s="23"/>
      <c r="EN3507" s="23"/>
      <c r="EO3507" s="23"/>
      <c r="EP3507" s="23"/>
      <c r="EQ3507" s="23"/>
      <c r="ER3507" s="23"/>
      <c r="ES3507" s="23"/>
      <c r="ET3507" s="23"/>
      <c r="EU3507" s="23"/>
      <c r="EV3507" s="23"/>
      <c r="EW3507" s="23"/>
      <c r="EX3507" s="23"/>
      <c r="EY3507" s="23"/>
      <c r="EZ3507" s="23"/>
      <c r="FA3507" s="23"/>
      <c r="FB3507" s="23"/>
      <c r="FC3507" s="23"/>
      <c r="FD3507" s="23"/>
      <c r="FE3507" s="23"/>
      <c r="FF3507" s="23"/>
      <c r="FG3507" s="23"/>
      <c r="FH3507" s="23"/>
      <c r="FI3507" s="23"/>
      <c r="FJ3507" s="23"/>
      <c r="FK3507" s="23"/>
      <c r="FL3507" s="23"/>
      <c r="FM3507" s="23"/>
      <c r="FN3507" s="23"/>
      <c r="FO3507" s="23"/>
      <c r="FP3507" s="23"/>
      <c r="FQ3507" s="23"/>
      <c r="FR3507" s="23"/>
      <c r="FS3507" s="23"/>
      <c r="FT3507" s="23"/>
      <c r="FU3507" s="23"/>
      <c r="FV3507" s="23"/>
      <c r="FW3507" s="23"/>
      <c r="FX3507" s="23"/>
      <c r="FY3507" s="23"/>
      <c r="FZ3507" s="23"/>
      <c r="GA3507" s="23"/>
      <c r="GB3507" s="23"/>
      <c r="GC3507" s="23"/>
      <c r="GD3507" s="23"/>
      <c r="GE3507" s="23"/>
      <c r="GF3507" s="23"/>
      <c r="GG3507" s="23"/>
      <c r="GH3507" s="23"/>
      <c r="GI3507" s="23"/>
      <c r="GJ3507" s="23"/>
      <c r="GK3507" s="23"/>
      <c r="GL3507" s="23"/>
      <c r="GM3507" s="23"/>
      <c r="GN3507" s="23"/>
      <c r="GO3507" s="23"/>
      <c r="GP3507" s="23"/>
      <c r="GQ3507" s="23"/>
      <c r="GR3507" s="23"/>
      <c r="GS3507" s="23"/>
      <c r="GT3507" s="23"/>
      <c r="GU3507" s="23"/>
      <c r="GV3507" s="23"/>
      <c r="GW3507" s="23"/>
      <c r="GX3507" s="23"/>
      <c r="GY3507" s="23"/>
      <c r="GZ3507" s="23"/>
      <c r="HA3507" s="23"/>
      <c r="HB3507" s="23"/>
      <c r="HC3507" s="23"/>
      <c r="HD3507" s="23"/>
      <c r="HE3507" s="23"/>
      <c r="HF3507" s="23"/>
      <c r="HG3507" s="23"/>
      <c r="HH3507" s="23"/>
      <c r="HI3507" s="23"/>
      <c r="HJ3507" s="23"/>
      <c r="HK3507" s="23"/>
      <c r="HL3507" s="23"/>
      <c r="HM3507" s="23"/>
      <c r="HN3507" s="23"/>
      <c r="HO3507" s="23"/>
      <c r="HP3507" s="23"/>
      <c r="HQ3507" s="23"/>
      <c r="HR3507" s="23"/>
      <c r="HS3507" s="23"/>
      <c r="HT3507" s="23"/>
      <c r="HU3507" s="23"/>
      <c r="HV3507" s="23"/>
      <c r="HW3507" s="23"/>
      <c r="HX3507" s="23"/>
      <c r="HY3507" s="23"/>
      <c r="HZ3507" s="23"/>
      <c r="IA3507" s="23"/>
      <c r="IB3507" s="23"/>
      <c r="IC3507" s="23"/>
      <c r="ID3507" s="23"/>
      <c r="IE3507" s="23"/>
      <c r="IF3507" s="23"/>
      <c r="IG3507" s="23"/>
      <c r="IH3507" s="23"/>
      <c r="II3507" s="23"/>
      <c r="IJ3507" s="23"/>
      <c r="IK3507" s="23"/>
    </row>
    <row r="3508" spans="1:245" ht="15" x14ac:dyDescent="0.2">
      <c r="A3508" s="23"/>
      <c r="B3508" s="23"/>
      <c r="C3508" s="23"/>
      <c r="D3508" s="23"/>
      <c r="E3508" s="23"/>
      <c r="F3508" s="23"/>
      <c r="G3508" s="48"/>
      <c r="H3508" s="137"/>
      <c r="I3508" s="138"/>
      <c r="J3508" s="23"/>
      <c r="K3508" s="48"/>
      <c r="M3508" s="48"/>
      <c r="N3508" s="23"/>
      <c r="O3508" s="23"/>
      <c r="P3508" s="23"/>
      <c r="Q3508" s="23"/>
      <c r="R3508" s="23"/>
      <c r="S3508" s="23"/>
      <c r="T3508" s="23"/>
      <c r="U3508" s="23"/>
      <c r="V3508" s="23"/>
      <c r="W3508" s="23"/>
      <c r="X3508" s="23"/>
      <c r="Y3508" s="23"/>
      <c r="Z3508" s="23"/>
      <c r="AA3508" s="23"/>
      <c r="AB3508" s="23"/>
      <c r="AC3508" s="23"/>
      <c r="AD3508" s="23"/>
      <c r="AE3508" s="23"/>
      <c r="AF3508" s="23"/>
      <c r="AG3508" s="23"/>
      <c r="AH3508" s="23"/>
      <c r="AI3508" s="23"/>
      <c r="AJ3508" s="23"/>
      <c r="AK3508" s="23"/>
      <c r="AL3508" s="23"/>
      <c r="AM3508" s="23"/>
      <c r="AN3508" s="23"/>
      <c r="AO3508" s="23"/>
      <c r="AP3508" s="23"/>
      <c r="AQ3508" s="23"/>
      <c r="AR3508" s="23"/>
      <c r="AS3508" s="23"/>
      <c r="AT3508" s="23"/>
      <c r="AU3508" s="23"/>
      <c r="AV3508" s="23"/>
      <c r="AW3508" s="23"/>
      <c r="AX3508" s="23"/>
      <c r="AY3508" s="23"/>
      <c r="AZ3508" s="23"/>
      <c r="BA3508" s="23"/>
      <c r="BB3508" s="23"/>
      <c r="BC3508" s="23"/>
      <c r="BD3508" s="23"/>
      <c r="BE3508" s="23"/>
      <c r="BF3508" s="23"/>
      <c r="BG3508" s="23"/>
      <c r="BH3508" s="23"/>
      <c r="BI3508" s="23"/>
      <c r="BJ3508" s="23"/>
      <c r="BK3508" s="23"/>
      <c r="BL3508" s="23"/>
      <c r="BM3508" s="23"/>
      <c r="BN3508" s="23"/>
      <c r="BO3508" s="23"/>
      <c r="BP3508" s="23"/>
      <c r="BQ3508" s="23"/>
      <c r="BR3508" s="23"/>
      <c r="BS3508" s="23"/>
      <c r="BT3508" s="23"/>
      <c r="BU3508" s="23"/>
      <c r="BV3508" s="23"/>
      <c r="BW3508" s="23"/>
      <c r="BX3508" s="23"/>
      <c r="BY3508" s="23"/>
      <c r="BZ3508" s="23"/>
      <c r="CA3508" s="23"/>
      <c r="CB3508" s="23"/>
      <c r="CC3508" s="23"/>
      <c r="CD3508" s="23"/>
      <c r="CE3508" s="23"/>
      <c r="CF3508" s="23"/>
      <c r="CG3508" s="23"/>
      <c r="CH3508" s="23"/>
      <c r="CI3508" s="23"/>
      <c r="CJ3508" s="23"/>
      <c r="CK3508" s="23"/>
      <c r="CL3508" s="23"/>
      <c r="CM3508" s="23"/>
      <c r="CN3508" s="23"/>
      <c r="CO3508" s="23"/>
      <c r="CP3508" s="23"/>
      <c r="CQ3508" s="23"/>
      <c r="CR3508" s="23"/>
      <c r="CS3508" s="23"/>
      <c r="CT3508" s="23"/>
      <c r="CU3508" s="23"/>
      <c r="CV3508" s="23"/>
      <c r="CW3508" s="23"/>
      <c r="CX3508" s="23"/>
      <c r="CY3508" s="23"/>
      <c r="CZ3508" s="23"/>
      <c r="DA3508" s="23"/>
      <c r="DB3508" s="23"/>
      <c r="DC3508" s="23"/>
      <c r="DD3508" s="23"/>
      <c r="DE3508" s="23"/>
      <c r="DF3508" s="23"/>
      <c r="DG3508" s="23"/>
      <c r="DH3508" s="23"/>
      <c r="DI3508" s="23"/>
      <c r="DJ3508" s="23"/>
      <c r="DK3508" s="23"/>
      <c r="DL3508" s="23"/>
      <c r="DM3508" s="23"/>
      <c r="DN3508" s="23"/>
      <c r="DO3508" s="23"/>
      <c r="DP3508" s="23"/>
      <c r="DQ3508" s="23"/>
      <c r="DR3508" s="23"/>
      <c r="DS3508" s="23"/>
      <c r="DT3508" s="23"/>
      <c r="DU3508" s="23"/>
      <c r="DV3508" s="23"/>
      <c r="DW3508" s="23"/>
      <c r="DX3508" s="23"/>
      <c r="DY3508" s="23"/>
      <c r="DZ3508" s="23"/>
      <c r="EA3508" s="23"/>
      <c r="EB3508" s="23"/>
      <c r="EC3508" s="23"/>
      <c r="ED3508" s="23"/>
      <c r="EE3508" s="23"/>
      <c r="EF3508" s="23"/>
      <c r="EG3508" s="23"/>
      <c r="EH3508" s="23"/>
      <c r="EI3508" s="23"/>
      <c r="EJ3508" s="23"/>
      <c r="EK3508" s="23"/>
      <c r="EL3508" s="23"/>
      <c r="EM3508" s="23"/>
      <c r="EN3508" s="23"/>
      <c r="EO3508" s="23"/>
      <c r="EP3508" s="23"/>
      <c r="EQ3508" s="23"/>
      <c r="ER3508" s="23"/>
      <c r="ES3508" s="23"/>
      <c r="ET3508" s="23"/>
      <c r="EU3508" s="23"/>
      <c r="EV3508" s="23"/>
      <c r="EW3508" s="23"/>
      <c r="EX3508" s="23"/>
      <c r="EY3508" s="23"/>
      <c r="EZ3508" s="23"/>
      <c r="FA3508" s="23"/>
      <c r="FB3508" s="23"/>
      <c r="FC3508" s="23"/>
      <c r="FD3508" s="23"/>
      <c r="FE3508" s="23"/>
      <c r="FF3508" s="23"/>
      <c r="FG3508" s="23"/>
      <c r="FH3508" s="23"/>
      <c r="FI3508" s="23"/>
      <c r="FJ3508" s="23"/>
      <c r="FK3508" s="23"/>
      <c r="FL3508" s="23"/>
      <c r="FM3508" s="23"/>
      <c r="FN3508" s="23"/>
      <c r="FO3508" s="23"/>
      <c r="FP3508" s="23"/>
      <c r="FQ3508" s="23"/>
      <c r="FR3508" s="23"/>
      <c r="FS3508" s="23"/>
      <c r="FT3508" s="23"/>
      <c r="FU3508" s="23"/>
      <c r="FV3508" s="23"/>
      <c r="FW3508" s="23"/>
      <c r="FX3508" s="23"/>
      <c r="FY3508" s="23"/>
      <c r="FZ3508" s="23"/>
      <c r="GA3508" s="23"/>
      <c r="GB3508" s="23"/>
      <c r="GC3508" s="23"/>
      <c r="GD3508" s="23"/>
      <c r="GE3508" s="23"/>
      <c r="GF3508" s="23"/>
      <c r="GG3508" s="23"/>
      <c r="GH3508" s="23"/>
      <c r="GI3508" s="23"/>
      <c r="GJ3508" s="23"/>
      <c r="GK3508" s="23"/>
      <c r="GL3508" s="23"/>
      <c r="GM3508" s="23"/>
      <c r="GN3508" s="23"/>
      <c r="GO3508" s="23"/>
      <c r="GP3508" s="23"/>
      <c r="GQ3508" s="23"/>
      <c r="GR3508" s="23"/>
      <c r="GS3508" s="23"/>
      <c r="GT3508" s="23"/>
      <c r="GU3508" s="23"/>
      <c r="GV3508" s="23"/>
      <c r="GW3508" s="23"/>
      <c r="GX3508" s="23"/>
      <c r="GY3508" s="23"/>
      <c r="GZ3508" s="23"/>
      <c r="HA3508" s="23"/>
      <c r="HB3508" s="23"/>
      <c r="HC3508" s="23"/>
      <c r="HD3508" s="23"/>
      <c r="HE3508" s="23"/>
      <c r="HF3508" s="23"/>
      <c r="HG3508" s="23"/>
      <c r="HH3508" s="23"/>
      <c r="HI3508" s="23"/>
      <c r="HJ3508" s="23"/>
      <c r="HK3508" s="23"/>
      <c r="HL3508" s="23"/>
      <c r="HM3508" s="23"/>
      <c r="HN3508" s="23"/>
      <c r="HO3508" s="23"/>
      <c r="HP3508" s="23"/>
      <c r="HQ3508" s="23"/>
      <c r="HR3508" s="23"/>
      <c r="HS3508" s="23"/>
      <c r="HT3508" s="23"/>
      <c r="HU3508" s="23"/>
      <c r="HV3508" s="23"/>
      <c r="HW3508" s="23"/>
      <c r="HX3508" s="23"/>
      <c r="HY3508" s="23"/>
      <c r="HZ3508" s="23"/>
      <c r="IA3508" s="23"/>
      <c r="IB3508" s="23"/>
      <c r="IC3508" s="23"/>
      <c r="ID3508" s="23"/>
      <c r="IE3508" s="23"/>
      <c r="IF3508" s="23"/>
      <c r="IG3508" s="23"/>
      <c r="IH3508" s="23"/>
    </row>
    <row r="3509" spans="1:245" ht="15" x14ac:dyDescent="0.2">
      <c r="A3509" s="23"/>
      <c r="B3509" s="23"/>
      <c r="C3509" s="23"/>
      <c r="D3509" s="23"/>
      <c r="E3509" s="23"/>
      <c r="F3509" s="23"/>
      <c r="G3509" s="48"/>
      <c r="H3509" s="137"/>
      <c r="I3509" s="138"/>
      <c r="J3509" s="23"/>
      <c r="K3509" s="48"/>
      <c r="M3509" s="48"/>
      <c r="N3509" s="23"/>
      <c r="O3509" s="23"/>
      <c r="P3509" s="23"/>
      <c r="Q3509" s="23"/>
      <c r="R3509" s="23"/>
      <c r="S3509" s="23"/>
      <c r="T3509" s="23"/>
      <c r="U3509" s="23"/>
      <c r="V3509" s="23"/>
      <c r="W3509" s="23"/>
      <c r="X3509" s="23"/>
      <c r="Y3509" s="23"/>
      <c r="Z3509" s="23"/>
      <c r="AA3509" s="23"/>
      <c r="AB3509" s="23"/>
      <c r="AC3509" s="23"/>
      <c r="AD3509" s="23"/>
      <c r="AE3509" s="23"/>
      <c r="AF3509" s="23"/>
      <c r="AG3509" s="23"/>
      <c r="AH3509" s="23"/>
      <c r="AI3509" s="23"/>
      <c r="AJ3509" s="23"/>
      <c r="AK3509" s="23"/>
      <c r="AL3509" s="23"/>
      <c r="AM3509" s="23"/>
      <c r="AN3509" s="23"/>
      <c r="AO3509" s="23"/>
      <c r="AP3509" s="23"/>
      <c r="AQ3509" s="23"/>
      <c r="AR3509" s="23"/>
      <c r="AS3509" s="23"/>
      <c r="AT3509" s="23"/>
      <c r="AU3509" s="23"/>
      <c r="AV3509" s="23"/>
      <c r="AW3509" s="23"/>
      <c r="AX3509" s="23"/>
      <c r="AY3509" s="23"/>
      <c r="AZ3509" s="23"/>
      <c r="BA3509" s="23"/>
      <c r="BB3509" s="23"/>
      <c r="BC3509" s="23"/>
      <c r="BD3509" s="23"/>
      <c r="BE3509" s="23"/>
      <c r="BF3509" s="23"/>
      <c r="BG3509" s="23"/>
      <c r="BH3509" s="23"/>
      <c r="BI3509" s="23"/>
      <c r="BJ3509" s="23"/>
      <c r="BK3509" s="23"/>
      <c r="BL3509" s="23"/>
      <c r="BM3509" s="23"/>
      <c r="BN3509" s="23"/>
      <c r="BO3509" s="23"/>
      <c r="BP3509" s="23"/>
      <c r="BQ3509" s="23"/>
      <c r="BR3509" s="23"/>
      <c r="BS3509" s="23"/>
      <c r="BT3509" s="23"/>
      <c r="BU3509" s="23"/>
      <c r="BV3509" s="23"/>
      <c r="BW3509" s="23"/>
      <c r="BX3509" s="23"/>
      <c r="BY3509" s="23"/>
      <c r="BZ3509" s="23"/>
      <c r="CA3509" s="23"/>
      <c r="CB3509" s="23"/>
      <c r="CC3509" s="23"/>
      <c r="CD3509" s="23"/>
      <c r="CE3509" s="23"/>
      <c r="CF3509" s="23"/>
      <c r="CG3509" s="23"/>
      <c r="CH3509" s="23"/>
      <c r="CI3509" s="23"/>
      <c r="CJ3509" s="23"/>
      <c r="CK3509" s="23"/>
      <c r="CL3509" s="23"/>
      <c r="CM3509" s="23"/>
      <c r="CN3509" s="23"/>
      <c r="CO3509" s="23"/>
      <c r="CP3509" s="23"/>
      <c r="CQ3509" s="23"/>
      <c r="CR3509" s="23"/>
      <c r="CS3509" s="23"/>
      <c r="CT3509" s="23"/>
      <c r="CU3509" s="23"/>
      <c r="CV3509" s="23"/>
      <c r="CW3509" s="23"/>
      <c r="CX3509" s="23"/>
      <c r="CY3509" s="23"/>
      <c r="CZ3509" s="23"/>
      <c r="DA3509" s="23"/>
      <c r="DB3509" s="23"/>
      <c r="DC3509" s="23"/>
      <c r="DD3509" s="23"/>
      <c r="DE3509" s="23"/>
      <c r="DF3509" s="23"/>
      <c r="DG3509" s="23"/>
      <c r="DH3509" s="23"/>
      <c r="DI3509" s="23"/>
      <c r="DJ3509" s="23"/>
      <c r="DK3509" s="23"/>
      <c r="DL3509" s="23"/>
      <c r="DM3509" s="23"/>
      <c r="DN3509" s="23"/>
      <c r="DO3509" s="23"/>
      <c r="DP3509" s="23"/>
      <c r="DQ3509" s="23"/>
      <c r="DR3509" s="23"/>
      <c r="DS3509" s="23"/>
      <c r="DT3509" s="23"/>
      <c r="DU3509" s="23"/>
      <c r="DV3509" s="23"/>
      <c r="DW3509" s="23"/>
      <c r="DX3509" s="23"/>
      <c r="DY3509" s="23"/>
      <c r="DZ3509" s="23"/>
      <c r="EA3509" s="23"/>
      <c r="EB3509" s="23"/>
      <c r="EC3509" s="23"/>
      <c r="ED3509" s="23"/>
      <c r="EE3509" s="23"/>
      <c r="EF3509" s="23"/>
      <c r="EG3509" s="23"/>
      <c r="EH3509" s="23"/>
      <c r="EI3509" s="23"/>
      <c r="EJ3509" s="23"/>
      <c r="EK3509" s="23"/>
      <c r="EL3509" s="23"/>
      <c r="EM3509" s="23"/>
      <c r="EN3509" s="23"/>
      <c r="EO3509" s="23"/>
      <c r="EP3509" s="23"/>
      <c r="EQ3509" s="23"/>
      <c r="ER3509" s="23"/>
      <c r="ES3509" s="23"/>
      <c r="ET3509" s="23"/>
      <c r="EU3509" s="23"/>
      <c r="EV3509" s="23"/>
      <c r="EW3509" s="23"/>
      <c r="EX3509" s="23"/>
      <c r="EY3509" s="23"/>
      <c r="EZ3509" s="23"/>
      <c r="FA3509" s="23"/>
      <c r="FB3509" s="23"/>
      <c r="FC3509" s="23"/>
      <c r="FD3509" s="23"/>
      <c r="FE3509" s="23"/>
      <c r="FF3509" s="23"/>
      <c r="FG3509" s="23"/>
      <c r="FH3509" s="23"/>
      <c r="FI3509" s="23"/>
      <c r="FJ3509" s="23"/>
      <c r="FK3509" s="23"/>
      <c r="FL3509" s="23"/>
      <c r="FM3509" s="23"/>
      <c r="FN3509" s="23"/>
      <c r="FO3509" s="23"/>
      <c r="FP3509" s="23"/>
      <c r="FQ3509" s="23"/>
      <c r="FR3509" s="23"/>
      <c r="FS3509" s="23"/>
      <c r="FT3509" s="23"/>
      <c r="FU3509" s="23"/>
      <c r="FV3509" s="23"/>
      <c r="FW3509" s="23"/>
      <c r="FX3509" s="23"/>
      <c r="FY3509" s="23"/>
      <c r="FZ3509" s="23"/>
      <c r="GA3509" s="23"/>
      <c r="GB3509" s="23"/>
      <c r="GC3509" s="23"/>
      <c r="GD3509" s="23"/>
      <c r="GE3509" s="23"/>
      <c r="GF3509" s="23"/>
      <c r="GG3509" s="23"/>
      <c r="GH3509" s="23"/>
      <c r="GI3509" s="23"/>
      <c r="GJ3509" s="23"/>
      <c r="GK3509" s="23"/>
      <c r="GL3509" s="23"/>
      <c r="GM3509" s="23"/>
      <c r="GN3509" s="23"/>
      <c r="GO3509" s="23"/>
      <c r="GP3509" s="23"/>
      <c r="GQ3509" s="23"/>
      <c r="GR3509" s="23"/>
      <c r="GS3509" s="23"/>
      <c r="GT3509" s="23"/>
      <c r="GU3509" s="23"/>
      <c r="GV3509" s="23"/>
      <c r="GW3509" s="23"/>
      <c r="GX3509" s="23"/>
      <c r="GY3509" s="23"/>
      <c r="GZ3509" s="23"/>
      <c r="HA3509" s="23"/>
      <c r="HB3509" s="23"/>
      <c r="HC3509" s="23"/>
      <c r="HD3509" s="23"/>
      <c r="HE3509" s="23"/>
      <c r="HF3509" s="23"/>
      <c r="HG3509" s="23"/>
      <c r="HH3509" s="23"/>
      <c r="HI3509" s="23"/>
      <c r="HJ3509" s="23"/>
      <c r="HK3509" s="23"/>
      <c r="HL3509" s="23"/>
      <c r="HM3509" s="23"/>
      <c r="HN3509" s="23"/>
      <c r="HO3509" s="23"/>
      <c r="HP3509" s="23"/>
      <c r="HQ3509" s="23"/>
      <c r="HR3509" s="23"/>
      <c r="HS3509" s="23"/>
      <c r="HT3509" s="23"/>
      <c r="HU3509" s="23"/>
      <c r="HV3509" s="23"/>
      <c r="HW3509" s="23"/>
      <c r="HX3509" s="23"/>
      <c r="HY3509" s="23"/>
      <c r="HZ3509" s="23"/>
      <c r="IA3509" s="23"/>
      <c r="IB3509" s="23"/>
      <c r="IC3509" s="23"/>
      <c r="ID3509" s="23"/>
      <c r="IE3509" s="23"/>
      <c r="IF3509" s="23"/>
      <c r="IG3509" s="23"/>
      <c r="IH3509" s="23"/>
    </row>
    <row r="3510" spans="1:245" ht="15" x14ac:dyDescent="0.2">
      <c r="A3510" s="23"/>
      <c r="B3510" s="23"/>
      <c r="C3510" s="23"/>
      <c r="D3510" s="23"/>
      <c r="E3510" s="23"/>
      <c r="F3510" s="23"/>
      <c r="G3510" s="48"/>
      <c r="H3510" s="137"/>
      <c r="I3510" s="138"/>
      <c r="J3510" s="23"/>
      <c r="K3510" s="48"/>
      <c r="M3510" s="48"/>
      <c r="N3510" s="23"/>
      <c r="O3510" s="23"/>
      <c r="P3510" s="23"/>
      <c r="Q3510" s="23"/>
      <c r="R3510" s="23"/>
      <c r="S3510" s="23"/>
      <c r="T3510" s="23"/>
      <c r="U3510" s="23"/>
      <c r="V3510" s="23"/>
      <c r="W3510" s="23"/>
      <c r="X3510" s="23"/>
      <c r="Y3510" s="23"/>
      <c r="Z3510" s="23"/>
      <c r="AA3510" s="23"/>
      <c r="AB3510" s="23"/>
      <c r="AC3510" s="23"/>
      <c r="AD3510" s="23"/>
      <c r="AE3510" s="23"/>
      <c r="AF3510" s="23"/>
      <c r="AG3510" s="23"/>
      <c r="AH3510" s="23"/>
      <c r="AI3510" s="23"/>
      <c r="AJ3510" s="23"/>
      <c r="AK3510" s="23"/>
      <c r="AL3510" s="23"/>
      <c r="AM3510" s="23"/>
      <c r="AN3510" s="23"/>
      <c r="AO3510" s="23"/>
      <c r="AP3510" s="23"/>
      <c r="AQ3510" s="23"/>
      <c r="AR3510" s="23"/>
      <c r="AS3510" s="23"/>
      <c r="AT3510" s="23"/>
      <c r="AU3510" s="23"/>
      <c r="AV3510" s="23"/>
      <c r="AW3510" s="23"/>
      <c r="AX3510" s="23"/>
      <c r="AY3510" s="23"/>
      <c r="AZ3510" s="23"/>
      <c r="BA3510" s="23"/>
      <c r="BB3510" s="23"/>
      <c r="BC3510" s="23"/>
      <c r="BD3510" s="23"/>
      <c r="BE3510" s="23"/>
      <c r="BF3510" s="23"/>
      <c r="BG3510" s="23"/>
      <c r="BH3510" s="23"/>
      <c r="BI3510" s="23"/>
      <c r="BJ3510" s="23"/>
      <c r="BK3510" s="23"/>
      <c r="BL3510" s="23"/>
      <c r="BM3510" s="23"/>
      <c r="BN3510" s="23"/>
      <c r="BO3510" s="23"/>
      <c r="BP3510" s="23"/>
      <c r="BQ3510" s="23"/>
      <c r="BR3510" s="23"/>
      <c r="BS3510" s="23"/>
      <c r="BT3510" s="23"/>
      <c r="BU3510" s="23"/>
      <c r="BV3510" s="23"/>
      <c r="BW3510" s="23"/>
      <c r="BX3510" s="23"/>
      <c r="BY3510" s="23"/>
      <c r="BZ3510" s="23"/>
      <c r="CA3510" s="23"/>
      <c r="CB3510" s="23"/>
      <c r="CC3510" s="23"/>
      <c r="CD3510" s="23"/>
      <c r="CE3510" s="23"/>
      <c r="CF3510" s="23"/>
      <c r="CG3510" s="23"/>
      <c r="CH3510" s="23"/>
      <c r="CI3510" s="23"/>
      <c r="CJ3510" s="23"/>
      <c r="CK3510" s="23"/>
      <c r="CL3510" s="23"/>
      <c r="CM3510" s="23"/>
      <c r="CN3510" s="23"/>
      <c r="CO3510" s="23"/>
      <c r="CP3510" s="23"/>
      <c r="CQ3510" s="23"/>
      <c r="CR3510" s="23"/>
      <c r="CS3510" s="23"/>
      <c r="CT3510" s="23"/>
      <c r="CU3510" s="23"/>
      <c r="CV3510" s="23"/>
      <c r="CW3510" s="23"/>
      <c r="CX3510" s="23"/>
      <c r="CY3510" s="23"/>
      <c r="CZ3510" s="23"/>
      <c r="DA3510" s="23"/>
      <c r="DB3510" s="23"/>
      <c r="DC3510" s="23"/>
      <c r="DD3510" s="23"/>
      <c r="DE3510" s="23"/>
      <c r="DF3510" s="23"/>
      <c r="DG3510" s="23"/>
      <c r="DH3510" s="23"/>
      <c r="DI3510" s="23"/>
      <c r="DJ3510" s="23"/>
      <c r="DK3510" s="23"/>
      <c r="DL3510" s="23"/>
      <c r="DM3510" s="23"/>
      <c r="DN3510" s="23"/>
      <c r="DO3510" s="23"/>
      <c r="DP3510" s="23"/>
      <c r="DQ3510" s="23"/>
      <c r="DR3510" s="23"/>
      <c r="DS3510" s="23"/>
      <c r="DT3510" s="23"/>
      <c r="DU3510" s="23"/>
      <c r="DV3510" s="23"/>
      <c r="DW3510" s="23"/>
      <c r="DX3510" s="23"/>
      <c r="DY3510" s="23"/>
      <c r="DZ3510" s="23"/>
      <c r="EA3510" s="23"/>
      <c r="EB3510" s="23"/>
      <c r="EC3510" s="23"/>
      <c r="ED3510" s="23"/>
      <c r="EE3510" s="23"/>
      <c r="EF3510" s="23"/>
      <c r="EG3510" s="23"/>
      <c r="EH3510" s="23"/>
      <c r="EI3510" s="23"/>
      <c r="EJ3510" s="23"/>
      <c r="EK3510" s="23"/>
      <c r="EL3510" s="23"/>
      <c r="EM3510" s="23"/>
      <c r="EN3510" s="23"/>
      <c r="EO3510" s="23"/>
      <c r="EP3510" s="23"/>
      <c r="EQ3510" s="23"/>
      <c r="ER3510" s="23"/>
      <c r="ES3510" s="23"/>
      <c r="ET3510" s="23"/>
      <c r="EU3510" s="23"/>
      <c r="EV3510" s="23"/>
      <c r="EW3510" s="23"/>
      <c r="EX3510" s="23"/>
      <c r="EY3510" s="23"/>
      <c r="EZ3510" s="23"/>
      <c r="FA3510" s="23"/>
      <c r="FB3510" s="23"/>
      <c r="FC3510" s="23"/>
      <c r="FD3510" s="23"/>
      <c r="FE3510" s="23"/>
      <c r="FF3510" s="23"/>
      <c r="FG3510" s="23"/>
      <c r="FH3510" s="23"/>
      <c r="FI3510" s="23"/>
      <c r="FJ3510" s="23"/>
      <c r="FK3510" s="23"/>
      <c r="FL3510" s="23"/>
      <c r="FM3510" s="23"/>
      <c r="FN3510" s="23"/>
      <c r="FO3510" s="23"/>
      <c r="FP3510" s="23"/>
      <c r="FQ3510" s="23"/>
      <c r="FR3510" s="23"/>
      <c r="FS3510" s="23"/>
      <c r="FT3510" s="23"/>
      <c r="FU3510" s="23"/>
      <c r="FV3510" s="23"/>
      <c r="FW3510" s="23"/>
      <c r="FX3510" s="23"/>
      <c r="FY3510" s="23"/>
      <c r="FZ3510" s="23"/>
      <c r="GA3510" s="23"/>
      <c r="GB3510" s="23"/>
      <c r="GC3510" s="23"/>
      <c r="GD3510" s="23"/>
      <c r="GE3510" s="23"/>
      <c r="GF3510" s="23"/>
      <c r="GG3510" s="23"/>
      <c r="GH3510" s="23"/>
      <c r="GI3510" s="23"/>
      <c r="GJ3510" s="23"/>
      <c r="GK3510" s="23"/>
      <c r="GL3510" s="23"/>
      <c r="GM3510" s="23"/>
      <c r="GN3510" s="23"/>
      <c r="GO3510" s="23"/>
      <c r="GP3510" s="23"/>
      <c r="GQ3510" s="23"/>
      <c r="GR3510" s="23"/>
      <c r="GS3510" s="23"/>
      <c r="GT3510" s="23"/>
      <c r="GU3510" s="23"/>
      <c r="GV3510" s="23"/>
      <c r="GW3510" s="23"/>
      <c r="GX3510" s="23"/>
      <c r="GY3510" s="23"/>
      <c r="GZ3510" s="23"/>
      <c r="HA3510" s="23"/>
      <c r="HB3510" s="23"/>
      <c r="HC3510" s="23"/>
      <c r="HD3510" s="23"/>
      <c r="HE3510" s="23"/>
      <c r="HF3510" s="23"/>
      <c r="HG3510" s="23"/>
      <c r="HH3510" s="23"/>
      <c r="HI3510" s="23"/>
      <c r="HJ3510" s="23"/>
      <c r="HK3510" s="23"/>
      <c r="HL3510" s="23"/>
      <c r="HM3510" s="23"/>
      <c r="HN3510" s="23"/>
      <c r="HO3510" s="23"/>
      <c r="HP3510" s="23"/>
      <c r="HQ3510" s="23"/>
      <c r="HR3510" s="23"/>
      <c r="HS3510" s="23"/>
      <c r="HT3510" s="23"/>
      <c r="HU3510" s="23"/>
      <c r="HV3510" s="23"/>
      <c r="HW3510" s="23"/>
      <c r="HX3510" s="23"/>
      <c r="HY3510" s="23"/>
      <c r="HZ3510" s="23"/>
      <c r="IA3510" s="23"/>
      <c r="IB3510" s="23"/>
      <c r="IC3510" s="23"/>
      <c r="ID3510" s="23"/>
      <c r="IE3510" s="23"/>
      <c r="IF3510" s="23"/>
      <c r="IG3510" s="23"/>
      <c r="IH3510" s="23"/>
    </row>
    <row r="3511" spans="1:245" ht="15" x14ac:dyDescent="0.2">
      <c r="A3511" s="23"/>
      <c r="B3511" s="23"/>
      <c r="C3511" s="23"/>
      <c r="D3511" s="23"/>
      <c r="E3511" s="23"/>
      <c r="F3511" s="23"/>
      <c r="G3511" s="48"/>
      <c r="H3511" s="137"/>
      <c r="I3511" s="138"/>
      <c r="J3511" s="23"/>
      <c r="K3511" s="48"/>
      <c r="M3511" s="48"/>
      <c r="N3511" s="23"/>
      <c r="O3511" s="23"/>
      <c r="P3511" s="23"/>
      <c r="Q3511" s="23"/>
      <c r="R3511" s="23"/>
      <c r="S3511" s="23"/>
      <c r="T3511" s="23"/>
      <c r="U3511" s="23"/>
      <c r="V3511" s="23"/>
      <c r="W3511" s="23"/>
      <c r="X3511" s="23"/>
      <c r="Y3511" s="23"/>
      <c r="Z3511" s="23"/>
      <c r="AA3511" s="23"/>
      <c r="AB3511" s="23"/>
      <c r="AC3511" s="23"/>
      <c r="AD3511" s="23"/>
      <c r="AE3511" s="23"/>
      <c r="AF3511" s="23"/>
      <c r="AG3511" s="23"/>
      <c r="AH3511" s="23"/>
      <c r="AI3511" s="23"/>
      <c r="AJ3511" s="23"/>
      <c r="AK3511" s="23"/>
      <c r="AL3511" s="23"/>
      <c r="AM3511" s="23"/>
      <c r="AN3511" s="23"/>
      <c r="AO3511" s="23"/>
      <c r="AP3511" s="23"/>
      <c r="AQ3511" s="23"/>
      <c r="AR3511" s="23"/>
      <c r="AS3511" s="23"/>
      <c r="AT3511" s="23"/>
      <c r="AU3511" s="23"/>
      <c r="AV3511" s="23"/>
      <c r="AW3511" s="23"/>
      <c r="AX3511" s="23"/>
      <c r="AY3511" s="23"/>
      <c r="AZ3511" s="23"/>
      <c r="BA3511" s="23"/>
      <c r="BB3511" s="23"/>
      <c r="BC3511" s="23"/>
      <c r="BD3511" s="23"/>
      <c r="BE3511" s="23"/>
      <c r="BF3511" s="23"/>
      <c r="BG3511" s="23"/>
      <c r="BH3511" s="23"/>
      <c r="BI3511" s="23"/>
      <c r="BJ3511" s="23"/>
      <c r="BK3511" s="23"/>
      <c r="BL3511" s="23"/>
      <c r="BM3511" s="23"/>
      <c r="BN3511" s="23"/>
      <c r="BO3511" s="23"/>
      <c r="BP3511" s="23"/>
      <c r="BQ3511" s="23"/>
      <c r="BR3511" s="23"/>
      <c r="BS3511" s="23"/>
      <c r="BT3511" s="23"/>
      <c r="BU3511" s="23"/>
      <c r="BV3511" s="23"/>
      <c r="BW3511" s="23"/>
      <c r="BX3511" s="23"/>
      <c r="BY3511" s="23"/>
      <c r="BZ3511" s="23"/>
      <c r="CA3511" s="23"/>
      <c r="CB3511" s="23"/>
      <c r="CC3511" s="23"/>
      <c r="CD3511" s="23"/>
      <c r="CE3511" s="23"/>
      <c r="CF3511" s="23"/>
      <c r="CG3511" s="23"/>
      <c r="CH3511" s="23"/>
      <c r="CI3511" s="23"/>
      <c r="CJ3511" s="23"/>
      <c r="CK3511" s="23"/>
      <c r="CL3511" s="23"/>
      <c r="CM3511" s="23"/>
      <c r="CN3511" s="23"/>
      <c r="CO3511" s="23"/>
      <c r="CP3511" s="23"/>
      <c r="CQ3511" s="23"/>
      <c r="CR3511" s="23"/>
      <c r="CS3511" s="23"/>
      <c r="CT3511" s="23"/>
      <c r="CU3511" s="23"/>
      <c r="CV3511" s="23"/>
      <c r="CW3511" s="23"/>
      <c r="CX3511" s="23"/>
      <c r="CY3511" s="23"/>
      <c r="CZ3511" s="23"/>
      <c r="DA3511" s="23"/>
      <c r="DB3511" s="23"/>
      <c r="DC3511" s="23"/>
      <c r="DD3511" s="23"/>
      <c r="DE3511" s="23"/>
      <c r="DF3511" s="23"/>
      <c r="DG3511" s="23"/>
      <c r="DH3511" s="23"/>
      <c r="DI3511" s="23"/>
      <c r="DJ3511" s="23"/>
      <c r="DK3511" s="23"/>
      <c r="DL3511" s="23"/>
      <c r="DM3511" s="23"/>
      <c r="DN3511" s="23"/>
      <c r="DO3511" s="23"/>
      <c r="DP3511" s="23"/>
      <c r="DQ3511" s="23"/>
      <c r="DR3511" s="23"/>
      <c r="DS3511" s="23"/>
      <c r="DT3511" s="23"/>
      <c r="DU3511" s="23"/>
      <c r="DV3511" s="23"/>
      <c r="DW3511" s="23"/>
      <c r="DX3511" s="23"/>
      <c r="DY3511" s="23"/>
      <c r="DZ3511" s="23"/>
      <c r="EA3511" s="23"/>
      <c r="EB3511" s="23"/>
      <c r="EC3511" s="23"/>
      <c r="ED3511" s="23"/>
      <c r="EE3511" s="23"/>
      <c r="EF3511" s="23"/>
      <c r="EG3511" s="23"/>
      <c r="EH3511" s="23"/>
      <c r="EI3511" s="23"/>
      <c r="EJ3511" s="23"/>
      <c r="EK3511" s="23"/>
      <c r="EL3511" s="23"/>
      <c r="EM3511" s="23"/>
      <c r="EN3511" s="23"/>
      <c r="EO3511" s="23"/>
      <c r="EP3511" s="23"/>
      <c r="EQ3511" s="23"/>
      <c r="ER3511" s="23"/>
      <c r="ES3511" s="23"/>
      <c r="ET3511" s="23"/>
      <c r="EU3511" s="23"/>
      <c r="EV3511" s="23"/>
      <c r="EW3511" s="23"/>
      <c r="EX3511" s="23"/>
      <c r="EY3511" s="23"/>
      <c r="EZ3511" s="23"/>
      <c r="FA3511" s="23"/>
      <c r="FB3511" s="23"/>
      <c r="FC3511" s="23"/>
      <c r="FD3511" s="23"/>
      <c r="FE3511" s="23"/>
      <c r="FF3511" s="23"/>
      <c r="FG3511" s="23"/>
      <c r="FH3511" s="23"/>
      <c r="FI3511" s="23"/>
      <c r="FJ3511" s="23"/>
      <c r="FK3511" s="23"/>
      <c r="FL3511" s="23"/>
      <c r="FM3511" s="23"/>
      <c r="FN3511" s="23"/>
      <c r="FO3511" s="23"/>
      <c r="FP3511" s="23"/>
      <c r="FQ3511" s="23"/>
      <c r="FR3511" s="23"/>
      <c r="FS3511" s="23"/>
      <c r="FT3511" s="23"/>
      <c r="FU3511" s="23"/>
      <c r="FV3511" s="23"/>
      <c r="FW3511" s="23"/>
      <c r="FX3511" s="23"/>
      <c r="FY3511" s="23"/>
      <c r="FZ3511" s="23"/>
      <c r="GA3511" s="23"/>
      <c r="GB3511" s="23"/>
      <c r="GC3511" s="23"/>
      <c r="GD3511" s="23"/>
      <c r="GE3511" s="23"/>
      <c r="GF3511" s="23"/>
      <c r="GG3511" s="23"/>
      <c r="GH3511" s="23"/>
      <c r="GI3511" s="23"/>
      <c r="GJ3511" s="23"/>
      <c r="GK3511" s="23"/>
      <c r="GL3511" s="23"/>
      <c r="GM3511" s="23"/>
      <c r="GN3511" s="23"/>
      <c r="GO3511" s="23"/>
      <c r="GP3511" s="23"/>
      <c r="GQ3511" s="23"/>
      <c r="GR3511" s="23"/>
      <c r="GS3511" s="23"/>
      <c r="GT3511" s="23"/>
      <c r="GU3511" s="23"/>
      <c r="GV3511" s="23"/>
      <c r="GW3511" s="23"/>
      <c r="GX3511" s="23"/>
      <c r="GY3511" s="23"/>
      <c r="GZ3511" s="23"/>
      <c r="HA3511" s="23"/>
      <c r="HB3511" s="23"/>
      <c r="HC3511" s="23"/>
      <c r="HD3511" s="23"/>
      <c r="HE3511" s="23"/>
      <c r="HF3511" s="23"/>
      <c r="HG3511" s="23"/>
      <c r="HH3511" s="23"/>
      <c r="HI3511" s="23"/>
      <c r="HJ3511" s="23"/>
      <c r="HK3511" s="23"/>
      <c r="HL3511" s="23"/>
      <c r="HM3511" s="23"/>
      <c r="HN3511" s="23"/>
      <c r="HO3511" s="23"/>
      <c r="HP3511" s="23"/>
      <c r="HQ3511" s="23"/>
      <c r="HR3511" s="23"/>
      <c r="HS3511" s="23"/>
      <c r="HT3511" s="23"/>
      <c r="HU3511" s="23"/>
      <c r="HV3511" s="23"/>
      <c r="HW3511" s="23"/>
      <c r="HX3511" s="23"/>
      <c r="HY3511" s="23"/>
      <c r="HZ3511" s="23"/>
      <c r="IA3511" s="23"/>
      <c r="IB3511" s="23"/>
      <c r="IC3511" s="23"/>
      <c r="ID3511" s="23"/>
      <c r="IE3511" s="23"/>
      <c r="IF3511" s="23"/>
      <c r="IG3511" s="23"/>
      <c r="IH3511" s="23"/>
    </row>
    <row r="3512" spans="1:245" ht="15" x14ac:dyDescent="0.2">
      <c r="A3512" s="23"/>
      <c r="B3512" s="23"/>
      <c r="C3512" s="23"/>
      <c r="D3512" s="23"/>
      <c r="E3512" s="23"/>
      <c r="F3512" s="23"/>
      <c r="G3512" s="48"/>
      <c r="H3512" s="137"/>
      <c r="I3512" s="138"/>
      <c r="J3512" s="23"/>
      <c r="K3512" s="48"/>
      <c r="M3512" s="48"/>
      <c r="N3512" s="23"/>
      <c r="O3512" s="23"/>
      <c r="P3512" s="23"/>
      <c r="Q3512" s="23"/>
      <c r="R3512" s="23"/>
      <c r="S3512" s="23"/>
      <c r="T3512" s="23"/>
      <c r="U3512" s="23"/>
      <c r="V3512" s="23"/>
      <c r="W3512" s="23"/>
      <c r="X3512" s="23"/>
      <c r="Y3512" s="23"/>
      <c r="Z3512" s="23"/>
      <c r="AA3512" s="23"/>
      <c r="AB3512" s="23"/>
      <c r="AC3512" s="23"/>
      <c r="AD3512" s="23"/>
      <c r="AE3512" s="23"/>
      <c r="AF3512" s="23"/>
      <c r="AG3512" s="23"/>
      <c r="AH3512" s="23"/>
      <c r="AI3512" s="23"/>
      <c r="AJ3512" s="23"/>
      <c r="AK3512" s="23"/>
      <c r="AL3512" s="23"/>
      <c r="AM3512" s="23"/>
      <c r="AN3512" s="23"/>
      <c r="AO3512" s="23"/>
      <c r="AP3512" s="23"/>
      <c r="AQ3512" s="23"/>
      <c r="AR3512" s="23"/>
      <c r="AS3512" s="23"/>
      <c r="AT3512" s="23"/>
      <c r="AU3512" s="23"/>
      <c r="AV3512" s="23"/>
      <c r="AW3512" s="23"/>
      <c r="AX3512" s="23"/>
      <c r="AY3512" s="23"/>
      <c r="AZ3512" s="23"/>
      <c r="BA3512" s="23"/>
      <c r="BB3512" s="23"/>
      <c r="BC3512" s="23"/>
      <c r="BD3512" s="23"/>
      <c r="BE3512" s="23"/>
      <c r="BF3512" s="23"/>
      <c r="BG3512" s="23"/>
      <c r="BH3512" s="23"/>
      <c r="BI3512" s="23"/>
      <c r="BJ3512" s="23"/>
      <c r="BK3512" s="23"/>
      <c r="BL3512" s="23"/>
      <c r="BM3512" s="23"/>
      <c r="BN3512" s="23"/>
      <c r="BO3512" s="23"/>
      <c r="BP3512" s="23"/>
      <c r="BQ3512" s="23"/>
      <c r="BR3512" s="23"/>
      <c r="BS3512" s="23"/>
      <c r="BT3512" s="23"/>
      <c r="BU3512" s="23"/>
      <c r="BV3512" s="23"/>
      <c r="BW3512" s="23"/>
      <c r="BX3512" s="23"/>
      <c r="BY3512" s="23"/>
      <c r="BZ3512" s="23"/>
      <c r="CA3512" s="23"/>
      <c r="CB3512" s="23"/>
      <c r="CC3512" s="23"/>
      <c r="CD3512" s="23"/>
      <c r="CE3512" s="23"/>
      <c r="CF3512" s="23"/>
      <c r="CG3512" s="23"/>
      <c r="CH3512" s="23"/>
      <c r="CI3512" s="23"/>
      <c r="CJ3512" s="23"/>
      <c r="CK3512" s="23"/>
      <c r="CL3512" s="23"/>
      <c r="CM3512" s="23"/>
      <c r="CN3512" s="23"/>
      <c r="CO3512" s="23"/>
      <c r="CP3512" s="23"/>
      <c r="CQ3512" s="23"/>
      <c r="CR3512" s="23"/>
      <c r="CS3512" s="23"/>
      <c r="CT3512" s="23"/>
      <c r="CU3512" s="23"/>
      <c r="CV3512" s="23"/>
      <c r="CW3512" s="23"/>
      <c r="CX3512" s="23"/>
      <c r="CY3512" s="23"/>
      <c r="CZ3512" s="23"/>
      <c r="DA3512" s="23"/>
      <c r="DB3512" s="23"/>
      <c r="DC3512" s="23"/>
      <c r="DD3512" s="23"/>
      <c r="DE3512" s="23"/>
      <c r="DF3512" s="23"/>
      <c r="DG3512" s="23"/>
      <c r="DH3512" s="23"/>
      <c r="DI3512" s="23"/>
      <c r="DJ3512" s="23"/>
      <c r="DK3512" s="23"/>
      <c r="DL3512" s="23"/>
      <c r="DM3512" s="23"/>
      <c r="DN3512" s="23"/>
      <c r="DO3512" s="23"/>
      <c r="DP3512" s="23"/>
      <c r="DQ3512" s="23"/>
      <c r="DR3512" s="23"/>
      <c r="DS3512" s="23"/>
      <c r="DT3512" s="23"/>
      <c r="DU3512" s="23"/>
      <c r="DV3512" s="23"/>
      <c r="DW3512" s="23"/>
      <c r="DX3512" s="23"/>
      <c r="DY3512" s="23"/>
      <c r="DZ3512" s="23"/>
      <c r="EA3512" s="23"/>
      <c r="EB3512" s="23"/>
      <c r="EC3512" s="23"/>
      <c r="ED3512" s="23"/>
      <c r="EE3512" s="23"/>
      <c r="EF3512" s="23"/>
      <c r="EG3512" s="23"/>
      <c r="EH3512" s="23"/>
      <c r="EI3512" s="23"/>
      <c r="EJ3512" s="23"/>
      <c r="EK3512" s="23"/>
      <c r="EL3512" s="23"/>
      <c r="EM3512" s="23"/>
      <c r="EN3512" s="23"/>
      <c r="EO3512" s="23"/>
      <c r="EP3512" s="23"/>
      <c r="EQ3512" s="23"/>
      <c r="ER3512" s="23"/>
      <c r="ES3512" s="23"/>
      <c r="ET3512" s="23"/>
      <c r="EU3512" s="23"/>
      <c r="EV3512" s="23"/>
      <c r="EW3512" s="23"/>
      <c r="EX3512" s="23"/>
      <c r="EY3512" s="23"/>
      <c r="EZ3512" s="23"/>
      <c r="FA3512" s="23"/>
      <c r="FB3512" s="23"/>
      <c r="FC3512" s="23"/>
      <c r="FD3512" s="23"/>
      <c r="FE3512" s="23"/>
      <c r="FF3512" s="23"/>
      <c r="FG3512" s="23"/>
      <c r="FH3512" s="23"/>
      <c r="FI3512" s="23"/>
      <c r="FJ3512" s="23"/>
      <c r="FK3512" s="23"/>
      <c r="FL3512" s="23"/>
      <c r="FM3512" s="23"/>
      <c r="FN3512" s="23"/>
      <c r="FO3512" s="23"/>
      <c r="FP3512" s="23"/>
      <c r="FQ3512" s="23"/>
      <c r="FR3512" s="23"/>
      <c r="FS3512" s="23"/>
      <c r="FT3512" s="23"/>
      <c r="FU3512" s="23"/>
      <c r="FV3512" s="23"/>
      <c r="FW3512" s="23"/>
      <c r="FX3512" s="23"/>
      <c r="FY3512" s="23"/>
      <c r="FZ3512" s="23"/>
      <c r="GA3512" s="23"/>
      <c r="GB3512" s="23"/>
      <c r="GC3512" s="23"/>
      <c r="GD3512" s="23"/>
      <c r="GE3512" s="23"/>
      <c r="GF3512" s="23"/>
      <c r="GG3512" s="23"/>
      <c r="GH3512" s="23"/>
      <c r="GI3512" s="23"/>
      <c r="GJ3512" s="23"/>
      <c r="GK3512" s="23"/>
      <c r="GL3512" s="23"/>
      <c r="GM3512" s="23"/>
      <c r="GN3512" s="23"/>
      <c r="GO3512" s="23"/>
      <c r="GP3512" s="23"/>
      <c r="GQ3512" s="23"/>
      <c r="GR3512" s="23"/>
      <c r="GS3512" s="23"/>
      <c r="GT3512" s="23"/>
      <c r="GU3512" s="23"/>
      <c r="GV3512" s="23"/>
      <c r="GW3512" s="23"/>
      <c r="GX3512" s="23"/>
      <c r="GY3512" s="23"/>
      <c r="GZ3512" s="23"/>
      <c r="HA3512" s="23"/>
      <c r="HB3512" s="23"/>
      <c r="HC3512" s="23"/>
      <c r="HD3512" s="23"/>
      <c r="HE3512" s="23"/>
      <c r="HF3512" s="23"/>
      <c r="HG3512" s="23"/>
      <c r="HH3512" s="23"/>
      <c r="HI3512" s="23"/>
      <c r="HJ3512" s="23"/>
      <c r="HK3512" s="23"/>
      <c r="HL3512" s="23"/>
      <c r="HM3512" s="23"/>
      <c r="HN3512" s="23"/>
      <c r="HO3512" s="23"/>
      <c r="HP3512" s="23"/>
      <c r="HQ3512" s="23"/>
      <c r="HR3512" s="23"/>
      <c r="HS3512" s="23"/>
      <c r="HT3512" s="23"/>
      <c r="HU3512" s="23"/>
      <c r="HV3512" s="23"/>
      <c r="HW3512" s="23"/>
      <c r="HX3512" s="23"/>
      <c r="HY3512" s="23"/>
      <c r="HZ3512" s="23"/>
      <c r="IA3512" s="23"/>
      <c r="IB3512" s="23"/>
      <c r="IC3512" s="23"/>
      <c r="ID3512" s="23"/>
      <c r="IE3512" s="23"/>
      <c r="IF3512" s="23"/>
      <c r="IG3512" s="23"/>
      <c r="IH3512" s="23"/>
    </row>
    <row r="3513" spans="1:245" ht="15" x14ac:dyDescent="0.2">
      <c r="A3513" s="23"/>
      <c r="B3513" s="23"/>
      <c r="C3513" s="23"/>
      <c r="D3513" s="23"/>
      <c r="E3513" s="23"/>
      <c r="F3513" s="23"/>
      <c r="G3513" s="48"/>
      <c r="H3513" s="137"/>
      <c r="I3513" s="138"/>
      <c r="J3513" s="23"/>
      <c r="K3513" s="48"/>
      <c r="M3513" s="48"/>
      <c r="N3513" s="23"/>
      <c r="O3513" s="23"/>
      <c r="P3513" s="23"/>
      <c r="Q3513" s="23"/>
      <c r="R3513" s="23"/>
      <c r="S3513" s="23"/>
      <c r="T3513" s="23"/>
      <c r="U3513" s="23"/>
      <c r="V3513" s="23"/>
      <c r="W3513" s="23"/>
      <c r="X3513" s="23"/>
      <c r="Y3513" s="23"/>
      <c r="Z3513" s="23"/>
      <c r="AA3513" s="23"/>
      <c r="AB3513" s="23"/>
      <c r="AC3513" s="23"/>
      <c r="AD3513" s="23"/>
      <c r="AE3513" s="23"/>
      <c r="AF3513" s="23"/>
      <c r="AG3513" s="23"/>
      <c r="AH3513" s="23"/>
      <c r="AI3513" s="23"/>
      <c r="AJ3513" s="23"/>
      <c r="AK3513" s="23"/>
      <c r="AL3513" s="23"/>
      <c r="AM3513" s="23"/>
      <c r="AN3513" s="23"/>
      <c r="AO3513" s="23"/>
      <c r="AP3513" s="23"/>
      <c r="AQ3513" s="23"/>
      <c r="AR3513" s="23"/>
      <c r="AS3513" s="23"/>
      <c r="AT3513" s="23"/>
      <c r="AU3513" s="23"/>
      <c r="AV3513" s="23"/>
      <c r="AW3513" s="23"/>
      <c r="AX3513" s="23"/>
      <c r="AY3513" s="23"/>
      <c r="AZ3513" s="23"/>
      <c r="BA3513" s="23"/>
      <c r="BB3513" s="23"/>
      <c r="BC3513" s="23"/>
      <c r="BD3513" s="23"/>
      <c r="BE3513" s="23"/>
      <c r="BF3513" s="23"/>
      <c r="BG3513" s="23"/>
      <c r="BH3513" s="23"/>
      <c r="BI3513" s="23"/>
      <c r="BJ3513" s="23"/>
      <c r="BK3513" s="23"/>
      <c r="BL3513" s="23"/>
      <c r="BM3513" s="23"/>
      <c r="BN3513" s="23"/>
      <c r="BO3513" s="23"/>
      <c r="BP3513" s="23"/>
      <c r="BQ3513" s="23"/>
      <c r="BR3513" s="23"/>
      <c r="BS3513" s="23"/>
      <c r="BT3513" s="23"/>
      <c r="BU3513" s="23"/>
      <c r="BV3513" s="23"/>
      <c r="BW3513" s="23"/>
      <c r="BX3513" s="23"/>
      <c r="BY3513" s="23"/>
      <c r="BZ3513" s="23"/>
      <c r="CA3513" s="23"/>
      <c r="CB3513" s="23"/>
      <c r="CC3513" s="23"/>
      <c r="CD3513" s="23"/>
      <c r="CE3513" s="23"/>
      <c r="CF3513" s="23"/>
      <c r="CG3513" s="23"/>
      <c r="CH3513" s="23"/>
      <c r="CI3513" s="23"/>
      <c r="CJ3513" s="23"/>
      <c r="CK3513" s="23"/>
      <c r="CL3513" s="23"/>
      <c r="CM3513" s="23"/>
      <c r="CN3513" s="23"/>
      <c r="CO3513" s="23"/>
      <c r="CP3513" s="23"/>
      <c r="CQ3513" s="23"/>
      <c r="CR3513" s="23"/>
      <c r="CS3513" s="23"/>
      <c r="CT3513" s="23"/>
      <c r="CU3513" s="23"/>
      <c r="CV3513" s="23"/>
      <c r="CW3513" s="23"/>
      <c r="CX3513" s="23"/>
      <c r="CY3513" s="23"/>
      <c r="CZ3513" s="23"/>
      <c r="DA3513" s="23"/>
      <c r="DB3513" s="23"/>
      <c r="DC3513" s="23"/>
      <c r="DD3513" s="23"/>
      <c r="DE3513" s="23"/>
      <c r="DF3513" s="23"/>
      <c r="DG3513" s="23"/>
      <c r="DH3513" s="23"/>
      <c r="DI3513" s="23"/>
      <c r="DJ3513" s="23"/>
      <c r="DK3513" s="23"/>
      <c r="DL3513" s="23"/>
      <c r="DM3513" s="23"/>
      <c r="DN3513" s="23"/>
      <c r="DO3513" s="23"/>
      <c r="DP3513" s="23"/>
      <c r="DQ3513" s="23"/>
      <c r="DR3513" s="23"/>
      <c r="DS3513" s="23"/>
      <c r="DT3513" s="23"/>
      <c r="DU3513" s="23"/>
      <c r="DV3513" s="23"/>
      <c r="DW3513" s="23"/>
      <c r="DX3513" s="23"/>
      <c r="DY3513" s="23"/>
      <c r="DZ3513" s="23"/>
      <c r="EA3513" s="23"/>
      <c r="EB3513" s="23"/>
      <c r="EC3513" s="23"/>
      <c r="ED3513" s="23"/>
      <c r="EE3513" s="23"/>
      <c r="EF3513" s="23"/>
      <c r="EG3513" s="23"/>
      <c r="EH3513" s="23"/>
      <c r="EI3513" s="23"/>
      <c r="EJ3513" s="23"/>
      <c r="EK3513" s="23"/>
      <c r="EL3513" s="23"/>
      <c r="EM3513" s="23"/>
      <c r="EN3513" s="23"/>
      <c r="EO3513" s="23"/>
      <c r="EP3513" s="23"/>
      <c r="EQ3513" s="23"/>
      <c r="ER3513" s="23"/>
      <c r="ES3513" s="23"/>
      <c r="ET3513" s="23"/>
      <c r="EU3513" s="23"/>
      <c r="EV3513" s="23"/>
      <c r="EW3513" s="23"/>
      <c r="EX3513" s="23"/>
      <c r="EY3513" s="23"/>
      <c r="EZ3513" s="23"/>
      <c r="FA3513" s="23"/>
      <c r="FB3513" s="23"/>
      <c r="FC3513" s="23"/>
      <c r="FD3513" s="23"/>
      <c r="FE3513" s="23"/>
      <c r="FF3513" s="23"/>
      <c r="FG3513" s="23"/>
      <c r="FH3513" s="23"/>
      <c r="FI3513" s="23"/>
      <c r="FJ3513" s="23"/>
      <c r="FK3513" s="23"/>
      <c r="FL3513" s="23"/>
      <c r="FM3513" s="23"/>
      <c r="FN3513" s="23"/>
      <c r="FO3513" s="23"/>
      <c r="FP3513" s="23"/>
      <c r="FQ3513" s="23"/>
      <c r="FR3513" s="23"/>
      <c r="FS3513" s="23"/>
      <c r="FT3513" s="23"/>
      <c r="FU3513" s="23"/>
      <c r="FV3513" s="23"/>
      <c r="FW3513" s="23"/>
      <c r="FX3513" s="23"/>
      <c r="FY3513" s="23"/>
      <c r="FZ3513" s="23"/>
      <c r="GA3513" s="23"/>
      <c r="GB3513" s="23"/>
      <c r="GC3513" s="23"/>
      <c r="GD3513" s="23"/>
      <c r="GE3513" s="23"/>
      <c r="GF3513" s="23"/>
      <c r="GG3513" s="23"/>
      <c r="GH3513" s="23"/>
      <c r="GI3513" s="23"/>
      <c r="GJ3513" s="23"/>
      <c r="GK3513" s="23"/>
      <c r="GL3513" s="23"/>
      <c r="GM3513" s="23"/>
      <c r="GN3513" s="23"/>
      <c r="GO3513" s="23"/>
      <c r="GP3513" s="23"/>
      <c r="GQ3513" s="23"/>
      <c r="GR3513" s="23"/>
      <c r="GS3513" s="23"/>
      <c r="GT3513" s="23"/>
      <c r="GU3513" s="23"/>
      <c r="GV3513" s="23"/>
      <c r="GW3513" s="23"/>
      <c r="GX3513" s="23"/>
      <c r="GY3513" s="23"/>
      <c r="GZ3513" s="23"/>
      <c r="HA3513" s="23"/>
      <c r="HB3513" s="23"/>
      <c r="HC3513" s="23"/>
      <c r="HD3513" s="23"/>
      <c r="HE3513" s="23"/>
      <c r="HF3513" s="23"/>
      <c r="HG3513" s="23"/>
      <c r="HH3513" s="23"/>
      <c r="HI3513" s="23"/>
      <c r="HJ3513" s="23"/>
      <c r="HK3513" s="23"/>
      <c r="HL3513" s="23"/>
      <c r="HM3513" s="23"/>
      <c r="HN3513" s="23"/>
      <c r="HO3513" s="23"/>
      <c r="HP3513" s="23"/>
      <c r="HQ3513" s="23"/>
      <c r="HR3513" s="23"/>
      <c r="HS3513" s="23"/>
      <c r="HT3513" s="23"/>
      <c r="HU3513" s="23"/>
      <c r="HV3513" s="23"/>
      <c r="HW3513" s="23"/>
      <c r="HX3513" s="23"/>
      <c r="HY3513" s="23"/>
      <c r="HZ3513" s="23"/>
      <c r="IA3513" s="23"/>
      <c r="IB3513" s="23"/>
      <c r="IC3513" s="23"/>
      <c r="ID3513" s="23"/>
      <c r="IE3513" s="23"/>
      <c r="IF3513" s="23"/>
      <c r="IG3513" s="23"/>
      <c r="IH3513" s="23"/>
    </row>
    <row r="3514" spans="1:245" ht="15" x14ac:dyDescent="0.2">
      <c r="A3514" s="23"/>
      <c r="B3514" s="23"/>
      <c r="C3514" s="23"/>
      <c r="D3514" s="23"/>
      <c r="E3514" s="23"/>
      <c r="F3514" s="23"/>
      <c r="G3514" s="48"/>
      <c r="H3514" s="137"/>
      <c r="I3514" s="138"/>
      <c r="J3514" s="23"/>
      <c r="K3514" s="48"/>
      <c r="M3514" s="48"/>
      <c r="N3514" s="23"/>
      <c r="O3514" s="23"/>
      <c r="P3514" s="23"/>
      <c r="Q3514" s="23"/>
      <c r="R3514" s="23"/>
      <c r="S3514" s="23"/>
      <c r="T3514" s="23"/>
      <c r="U3514" s="23"/>
      <c r="V3514" s="23"/>
      <c r="W3514" s="23"/>
      <c r="X3514" s="23"/>
      <c r="Y3514" s="23"/>
      <c r="Z3514" s="23"/>
      <c r="AA3514" s="23"/>
      <c r="AB3514" s="23"/>
      <c r="AC3514" s="23"/>
      <c r="AD3514" s="23"/>
      <c r="AE3514" s="23"/>
      <c r="AF3514" s="23"/>
      <c r="AG3514" s="23"/>
      <c r="AH3514" s="23"/>
      <c r="AI3514" s="23"/>
      <c r="AJ3514" s="23"/>
      <c r="AK3514" s="23"/>
      <c r="AL3514" s="23"/>
      <c r="AM3514" s="23"/>
      <c r="AN3514" s="23"/>
      <c r="AO3514" s="23"/>
      <c r="AP3514" s="23"/>
      <c r="AQ3514" s="23"/>
      <c r="AR3514" s="23"/>
      <c r="AS3514" s="23"/>
      <c r="AT3514" s="23"/>
      <c r="AU3514" s="23"/>
      <c r="AV3514" s="23"/>
      <c r="AW3514" s="23"/>
      <c r="AX3514" s="23"/>
      <c r="AY3514" s="23"/>
      <c r="AZ3514" s="23"/>
      <c r="BA3514" s="23"/>
      <c r="BB3514" s="23"/>
      <c r="BC3514" s="23"/>
      <c r="BD3514" s="23"/>
      <c r="BE3514" s="23"/>
      <c r="BF3514" s="23"/>
      <c r="BG3514" s="23"/>
      <c r="BH3514" s="23"/>
      <c r="BI3514" s="23"/>
      <c r="BJ3514" s="23"/>
      <c r="BK3514" s="23"/>
      <c r="BL3514" s="23"/>
      <c r="BM3514" s="23"/>
      <c r="BN3514" s="23"/>
      <c r="BO3514" s="23"/>
      <c r="BP3514" s="23"/>
      <c r="BQ3514" s="23"/>
      <c r="BR3514" s="23"/>
      <c r="BS3514" s="23"/>
      <c r="BT3514" s="23"/>
      <c r="BU3514" s="23"/>
      <c r="BV3514" s="23"/>
      <c r="BW3514" s="23"/>
      <c r="BX3514" s="23"/>
      <c r="BY3514" s="23"/>
      <c r="BZ3514" s="23"/>
      <c r="CA3514" s="23"/>
      <c r="CB3514" s="23"/>
      <c r="CC3514" s="23"/>
      <c r="CD3514" s="23"/>
      <c r="CE3514" s="23"/>
      <c r="CF3514" s="23"/>
      <c r="CG3514" s="23"/>
      <c r="CH3514" s="23"/>
      <c r="CI3514" s="23"/>
      <c r="CJ3514" s="23"/>
      <c r="CK3514" s="23"/>
      <c r="CL3514" s="23"/>
      <c r="CM3514" s="23"/>
      <c r="CN3514" s="23"/>
      <c r="CO3514" s="23"/>
      <c r="CP3514" s="23"/>
      <c r="CQ3514" s="23"/>
      <c r="CR3514" s="23"/>
      <c r="CS3514" s="23"/>
      <c r="CT3514" s="23"/>
      <c r="CU3514" s="23"/>
      <c r="CV3514" s="23"/>
      <c r="CW3514" s="23"/>
      <c r="CX3514" s="23"/>
      <c r="CY3514" s="23"/>
      <c r="CZ3514" s="23"/>
      <c r="DA3514" s="23"/>
      <c r="DB3514" s="23"/>
      <c r="DC3514" s="23"/>
      <c r="DD3514" s="23"/>
      <c r="DE3514" s="23"/>
      <c r="DF3514" s="23"/>
      <c r="DG3514" s="23"/>
      <c r="DH3514" s="23"/>
      <c r="DI3514" s="23"/>
      <c r="DJ3514" s="23"/>
      <c r="DK3514" s="23"/>
      <c r="DL3514" s="23"/>
      <c r="DM3514" s="23"/>
      <c r="DN3514" s="23"/>
      <c r="DO3514" s="23"/>
      <c r="DP3514" s="23"/>
      <c r="DQ3514" s="23"/>
      <c r="DR3514" s="23"/>
      <c r="DS3514" s="23"/>
      <c r="DT3514" s="23"/>
      <c r="DU3514" s="23"/>
      <c r="DV3514" s="23"/>
      <c r="DW3514" s="23"/>
      <c r="DX3514" s="23"/>
      <c r="DY3514" s="23"/>
      <c r="DZ3514" s="23"/>
      <c r="EA3514" s="23"/>
      <c r="EB3514" s="23"/>
      <c r="EC3514" s="23"/>
      <c r="ED3514" s="23"/>
      <c r="EE3514" s="23"/>
      <c r="EF3514" s="23"/>
      <c r="EG3514" s="23"/>
      <c r="EH3514" s="23"/>
      <c r="EI3514" s="23"/>
      <c r="EJ3514" s="23"/>
      <c r="EK3514" s="23"/>
      <c r="EL3514" s="23"/>
      <c r="EM3514" s="23"/>
      <c r="EN3514" s="23"/>
      <c r="EO3514" s="23"/>
      <c r="EP3514" s="23"/>
      <c r="EQ3514" s="23"/>
      <c r="ER3514" s="23"/>
      <c r="ES3514" s="23"/>
      <c r="ET3514" s="23"/>
      <c r="EU3514" s="23"/>
      <c r="EV3514" s="23"/>
      <c r="EW3514" s="23"/>
      <c r="EX3514" s="23"/>
      <c r="EY3514" s="23"/>
      <c r="EZ3514" s="23"/>
      <c r="FA3514" s="23"/>
      <c r="FB3514" s="23"/>
      <c r="FC3514" s="23"/>
      <c r="FD3514" s="23"/>
      <c r="FE3514" s="23"/>
      <c r="FF3514" s="23"/>
      <c r="FG3514" s="23"/>
      <c r="FH3514" s="23"/>
      <c r="FI3514" s="23"/>
      <c r="FJ3514" s="23"/>
      <c r="FK3514" s="23"/>
      <c r="FL3514" s="23"/>
      <c r="FM3514" s="23"/>
      <c r="FN3514" s="23"/>
      <c r="FO3514" s="23"/>
      <c r="FP3514" s="23"/>
      <c r="FQ3514" s="23"/>
      <c r="FR3514" s="23"/>
      <c r="FS3514" s="23"/>
      <c r="FT3514" s="23"/>
      <c r="FU3514" s="23"/>
      <c r="FV3514" s="23"/>
      <c r="FW3514" s="23"/>
      <c r="FX3514" s="23"/>
      <c r="FY3514" s="23"/>
      <c r="FZ3514" s="23"/>
      <c r="GA3514" s="23"/>
      <c r="GB3514" s="23"/>
      <c r="GC3514" s="23"/>
      <c r="GD3514" s="23"/>
      <c r="GE3514" s="23"/>
      <c r="GF3514" s="23"/>
      <c r="GG3514" s="23"/>
      <c r="GH3514" s="23"/>
      <c r="GI3514" s="23"/>
      <c r="GJ3514" s="23"/>
      <c r="GK3514" s="23"/>
      <c r="GL3514" s="23"/>
      <c r="GM3514" s="23"/>
      <c r="GN3514" s="23"/>
      <c r="GO3514" s="23"/>
      <c r="GP3514" s="23"/>
      <c r="GQ3514" s="23"/>
      <c r="GR3514" s="23"/>
      <c r="GS3514" s="23"/>
      <c r="GT3514" s="23"/>
      <c r="GU3514" s="23"/>
      <c r="GV3514" s="23"/>
      <c r="GW3514" s="23"/>
      <c r="GX3514" s="23"/>
      <c r="GY3514" s="23"/>
      <c r="GZ3514" s="23"/>
      <c r="HA3514" s="23"/>
      <c r="HB3514" s="23"/>
      <c r="HC3514" s="23"/>
      <c r="HD3514" s="23"/>
      <c r="HE3514" s="23"/>
      <c r="HF3514" s="23"/>
      <c r="HG3514" s="23"/>
      <c r="HH3514" s="23"/>
      <c r="HI3514" s="23"/>
      <c r="HJ3514" s="23"/>
      <c r="HK3514" s="23"/>
      <c r="HL3514" s="23"/>
      <c r="HM3514" s="23"/>
      <c r="HN3514" s="23"/>
      <c r="HO3514" s="23"/>
      <c r="HP3514" s="23"/>
      <c r="HQ3514" s="23"/>
      <c r="HR3514" s="23"/>
      <c r="HS3514" s="23"/>
      <c r="HT3514" s="23"/>
      <c r="HU3514" s="23"/>
      <c r="HV3514" s="23"/>
      <c r="HW3514" s="23"/>
      <c r="HX3514" s="23"/>
      <c r="HY3514" s="23"/>
      <c r="HZ3514" s="23"/>
      <c r="IA3514" s="23"/>
      <c r="IB3514" s="23"/>
      <c r="IC3514" s="23"/>
      <c r="ID3514" s="23"/>
      <c r="IE3514" s="23"/>
      <c r="IF3514" s="23"/>
      <c r="IG3514" s="23"/>
      <c r="IH3514" s="23"/>
    </row>
    <row r="3515" spans="1:245" ht="15" x14ac:dyDescent="0.2">
      <c r="A3515" s="23"/>
      <c r="B3515" s="23"/>
      <c r="C3515" s="23"/>
      <c r="D3515" s="23"/>
      <c r="E3515" s="23"/>
      <c r="F3515" s="23"/>
      <c r="G3515" s="48"/>
      <c r="H3515" s="137"/>
      <c r="I3515" s="138"/>
      <c r="J3515" s="23"/>
      <c r="K3515" s="48"/>
      <c r="M3515" s="48"/>
      <c r="N3515" s="23"/>
      <c r="O3515" s="23"/>
      <c r="P3515" s="23"/>
      <c r="Q3515" s="23"/>
      <c r="R3515" s="23"/>
      <c r="S3515" s="23"/>
      <c r="T3515" s="23"/>
      <c r="U3515" s="23"/>
      <c r="V3515" s="23"/>
      <c r="W3515" s="23"/>
      <c r="X3515" s="23"/>
      <c r="Y3515" s="23"/>
      <c r="Z3515" s="23"/>
      <c r="AA3515" s="23"/>
      <c r="AB3515" s="23"/>
      <c r="AC3515" s="23"/>
      <c r="AD3515" s="23"/>
      <c r="AE3515" s="23"/>
      <c r="AF3515" s="23"/>
      <c r="AG3515" s="23"/>
      <c r="AH3515" s="23"/>
      <c r="AI3515" s="23"/>
      <c r="AJ3515" s="23"/>
      <c r="AK3515" s="23"/>
      <c r="AL3515" s="23"/>
      <c r="AM3515" s="23"/>
      <c r="AN3515" s="23"/>
      <c r="AO3515" s="23"/>
      <c r="AP3515" s="23"/>
      <c r="AQ3515" s="23"/>
      <c r="AR3515" s="23"/>
      <c r="AS3515" s="23"/>
      <c r="AT3515" s="23"/>
      <c r="AU3515" s="23"/>
      <c r="AV3515" s="23"/>
      <c r="AW3515" s="23"/>
      <c r="AX3515" s="23"/>
      <c r="AY3515" s="23"/>
      <c r="AZ3515" s="23"/>
      <c r="BA3515" s="23"/>
      <c r="BB3515" s="23"/>
      <c r="BC3515" s="23"/>
      <c r="BD3515" s="23"/>
      <c r="BE3515" s="23"/>
      <c r="BF3515" s="23"/>
      <c r="BG3515" s="23"/>
      <c r="BH3515" s="23"/>
      <c r="BI3515" s="23"/>
      <c r="BJ3515" s="23"/>
      <c r="BK3515" s="23"/>
      <c r="BL3515" s="23"/>
      <c r="BM3515" s="23"/>
      <c r="BN3515" s="23"/>
      <c r="BO3515" s="23"/>
      <c r="BP3515" s="23"/>
      <c r="BQ3515" s="23"/>
      <c r="BR3515" s="23"/>
      <c r="BS3515" s="23"/>
      <c r="BT3515" s="23"/>
      <c r="BU3515" s="23"/>
      <c r="BV3515" s="23"/>
      <c r="BW3515" s="23"/>
      <c r="BX3515" s="23"/>
      <c r="BY3515" s="23"/>
      <c r="BZ3515" s="23"/>
      <c r="CA3515" s="23"/>
      <c r="CB3515" s="23"/>
      <c r="CC3515" s="23"/>
      <c r="CD3515" s="23"/>
      <c r="CE3515" s="23"/>
      <c r="CF3515" s="23"/>
      <c r="CG3515" s="23"/>
      <c r="CH3515" s="23"/>
      <c r="CI3515" s="23"/>
      <c r="CJ3515" s="23"/>
      <c r="CK3515" s="23"/>
      <c r="CL3515" s="23"/>
      <c r="CM3515" s="23"/>
      <c r="CN3515" s="23"/>
      <c r="CO3515" s="23"/>
      <c r="CP3515" s="23"/>
      <c r="CQ3515" s="23"/>
      <c r="CR3515" s="23"/>
      <c r="CS3515" s="23"/>
      <c r="CT3515" s="23"/>
      <c r="CU3515" s="23"/>
      <c r="CV3515" s="23"/>
      <c r="CW3515" s="23"/>
      <c r="CX3515" s="23"/>
      <c r="CY3515" s="23"/>
      <c r="CZ3515" s="23"/>
      <c r="DA3515" s="23"/>
      <c r="DB3515" s="23"/>
      <c r="DC3515" s="23"/>
      <c r="DD3515" s="23"/>
      <c r="DE3515" s="23"/>
      <c r="DF3515" s="23"/>
      <c r="DG3515" s="23"/>
      <c r="DH3515" s="23"/>
      <c r="DI3515" s="23"/>
      <c r="DJ3515" s="23"/>
      <c r="DK3515" s="23"/>
      <c r="DL3515" s="23"/>
      <c r="DM3515" s="23"/>
      <c r="DN3515" s="23"/>
      <c r="DO3515" s="23"/>
      <c r="DP3515" s="23"/>
      <c r="DQ3515" s="23"/>
      <c r="DR3515" s="23"/>
      <c r="DS3515" s="23"/>
      <c r="DT3515" s="23"/>
      <c r="DU3515" s="23"/>
      <c r="DV3515" s="23"/>
      <c r="DW3515" s="23"/>
      <c r="DX3515" s="23"/>
      <c r="DY3515" s="23"/>
      <c r="DZ3515" s="23"/>
      <c r="EA3515" s="23"/>
      <c r="EB3515" s="23"/>
      <c r="EC3515" s="23"/>
      <c r="ED3515" s="23"/>
      <c r="EE3515" s="23"/>
      <c r="EF3515" s="23"/>
      <c r="EG3515" s="23"/>
      <c r="EH3515" s="23"/>
      <c r="EI3515" s="23"/>
      <c r="EJ3515" s="23"/>
      <c r="EK3515" s="23"/>
      <c r="EL3515" s="23"/>
      <c r="EM3515" s="23"/>
      <c r="EN3515" s="23"/>
      <c r="EO3515" s="23"/>
      <c r="EP3515" s="23"/>
      <c r="EQ3515" s="23"/>
      <c r="ER3515" s="23"/>
      <c r="ES3515" s="23"/>
      <c r="ET3515" s="23"/>
      <c r="EU3515" s="23"/>
      <c r="EV3515" s="23"/>
      <c r="EW3515" s="23"/>
      <c r="EX3515" s="23"/>
      <c r="EY3515" s="23"/>
      <c r="EZ3515" s="23"/>
      <c r="FA3515" s="23"/>
      <c r="FB3515" s="23"/>
      <c r="FC3515" s="23"/>
      <c r="FD3515" s="23"/>
      <c r="FE3515" s="23"/>
      <c r="FF3515" s="23"/>
      <c r="FG3515" s="23"/>
      <c r="FH3515" s="23"/>
      <c r="FI3515" s="23"/>
      <c r="FJ3515" s="23"/>
      <c r="FK3515" s="23"/>
      <c r="FL3515" s="23"/>
      <c r="FM3515" s="23"/>
      <c r="FN3515" s="23"/>
      <c r="FO3515" s="23"/>
      <c r="FP3515" s="23"/>
      <c r="FQ3515" s="23"/>
      <c r="FR3515" s="23"/>
      <c r="FS3515" s="23"/>
      <c r="FT3515" s="23"/>
      <c r="FU3515" s="23"/>
      <c r="FV3515" s="23"/>
      <c r="FW3515" s="23"/>
      <c r="FX3515" s="23"/>
      <c r="FY3515" s="23"/>
      <c r="FZ3515" s="23"/>
      <c r="GA3515" s="23"/>
      <c r="GB3515" s="23"/>
      <c r="GC3515" s="23"/>
      <c r="GD3515" s="23"/>
      <c r="GE3515" s="23"/>
      <c r="GF3515" s="23"/>
      <c r="GG3515" s="23"/>
      <c r="GH3515" s="23"/>
      <c r="GI3515" s="23"/>
      <c r="GJ3515" s="23"/>
      <c r="GK3515" s="23"/>
      <c r="GL3515" s="23"/>
      <c r="GM3515" s="23"/>
      <c r="GN3515" s="23"/>
      <c r="GO3515" s="23"/>
      <c r="GP3515" s="23"/>
      <c r="GQ3515" s="23"/>
      <c r="GR3515" s="23"/>
      <c r="GS3515" s="23"/>
      <c r="GT3515" s="23"/>
      <c r="GU3515" s="23"/>
      <c r="GV3515" s="23"/>
      <c r="GW3515" s="23"/>
      <c r="GX3515" s="23"/>
      <c r="GY3515" s="23"/>
      <c r="GZ3515" s="23"/>
      <c r="HA3515" s="23"/>
      <c r="HB3515" s="23"/>
      <c r="HC3515" s="23"/>
      <c r="HD3515" s="23"/>
      <c r="HE3515" s="23"/>
      <c r="HF3515" s="23"/>
      <c r="HG3515" s="23"/>
      <c r="HH3515" s="23"/>
      <c r="HI3515" s="23"/>
      <c r="HJ3515" s="23"/>
      <c r="HK3515" s="23"/>
      <c r="HL3515" s="23"/>
      <c r="HM3515" s="23"/>
      <c r="HN3515" s="23"/>
      <c r="HO3515" s="23"/>
      <c r="HP3515" s="23"/>
      <c r="HQ3515" s="23"/>
      <c r="HR3515" s="23"/>
      <c r="HS3515" s="23"/>
      <c r="HT3515" s="23"/>
      <c r="HU3515" s="23"/>
      <c r="HV3515" s="23"/>
      <c r="HW3515" s="23"/>
      <c r="HX3515" s="23"/>
      <c r="HY3515" s="23"/>
      <c r="HZ3515" s="23"/>
      <c r="IA3515" s="23"/>
      <c r="IB3515" s="23"/>
      <c r="IC3515" s="23"/>
      <c r="ID3515" s="23"/>
      <c r="IE3515" s="23"/>
      <c r="IF3515" s="23"/>
      <c r="IG3515" s="23"/>
      <c r="IH3515" s="23"/>
    </row>
    <row r="3516" spans="1:245" ht="15" x14ac:dyDescent="0.2">
      <c r="A3516" s="23"/>
      <c r="B3516" s="23"/>
      <c r="C3516" s="23"/>
      <c r="D3516" s="23"/>
      <c r="E3516" s="23"/>
      <c r="F3516" s="23"/>
      <c r="G3516" s="48"/>
      <c r="H3516" s="137"/>
      <c r="I3516" s="138"/>
      <c r="J3516" s="23"/>
      <c r="K3516" s="48"/>
      <c r="M3516" s="48"/>
      <c r="N3516" s="23"/>
      <c r="O3516" s="23"/>
      <c r="P3516" s="23"/>
      <c r="Q3516" s="23"/>
      <c r="R3516" s="23"/>
      <c r="S3516" s="23"/>
      <c r="T3516" s="23"/>
      <c r="U3516" s="23"/>
      <c r="V3516" s="23"/>
      <c r="W3516" s="23"/>
      <c r="X3516" s="23"/>
      <c r="Y3516" s="23"/>
      <c r="Z3516" s="23"/>
      <c r="AA3516" s="23"/>
      <c r="AB3516" s="23"/>
      <c r="AC3516" s="23"/>
      <c r="AD3516" s="23"/>
      <c r="AE3516" s="23"/>
      <c r="AF3516" s="23"/>
      <c r="AG3516" s="23"/>
      <c r="AH3516" s="23"/>
      <c r="AI3516" s="23"/>
      <c r="AJ3516" s="23"/>
      <c r="AK3516" s="23"/>
      <c r="AL3516" s="23"/>
      <c r="AM3516" s="23"/>
      <c r="AN3516" s="23"/>
      <c r="AO3516" s="23"/>
      <c r="AP3516" s="23"/>
      <c r="AQ3516" s="23"/>
      <c r="AR3516" s="23"/>
      <c r="AS3516" s="23"/>
      <c r="AT3516" s="23"/>
      <c r="AU3516" s="23"/>
      <c r="AV3516" s="23"/>
      <c r="AW3516" s="23"/>
      <c r="AX3516" s="23"/>
      <c r="AY3516" s="23"/>
      <c r="AZ3516" s="23"/>
      <c r="BA3516" s="23"/>
      <c r="BB3516" s="23"/>
      <c r="BC3516" s="23"/>
      <c r="BD3516" s="23"/>
      <c r="BE3516" s="23"/>
      <c r="BF3516" s="23"/>
      <c r="BG3516" s="23"/>
      <c r="BH3516" s="23"/>
      <c r="BI3516" s="23"/>
      <c r="BJ3516" s="23"/>
      <c r="BK3516" s="23"/>
      <c r="BL3516" s="23"/>
      <c r="BM3516" s="23"/>
      <c r="BN3516" s="23"/>
      <c r="BO3516" s="23"/>
      <c r="BP3516" s="23"/>
      <c r="BQ3516" s="23"/>
      <c r="BR3516" s="23"/>
      <c r="BS3516" s="23"/>
      <c r="BT3516" s="23"/>
      <c r="BU3516" s="23"/>
      <c r="BV3516" s="23"/>
      <c r="BW3516" s="23"/>
      <c r="BX3516" s="23"/>
      <c r="BY3516" s="23"/>
      <c r="BZ3516" s="23"/>
      <c r="CA3516" s="23"/>
      <c r="CB3516" s="23"/>
      <c r="CC3516" s="23"/>
      <c r="CD3516" s="23"/>
      <c r="CE3516" s="23"/>
      <c r="CF3516" s="23"/>
      <c r="CG3516" s="23"/>
      <c r="CH3516" s="23"/>
      <c r="CI3516" s="23"/>
      <c r="CJ3516" s="23"/>
      <c r="CK3516" s="23"/>
      <c r="CL3516" s="23"/>
      <c r="CM3516" s="23"/>
      <c r="CN3516" s="23"/>
      <c r="CO3516" s="23"/>
      <c r="CP3516" s="23"/>
      <c r="CQ3516" s="23"/>
      <c r="CR3516" s="23"/>
      <c r="CS3516" s="23"/>
      <c r="CT3516" s="23"/>
      <c r="CU3516" s="23"/>
      <c r="CV3516" s="23"/>
      <c r="CW3516" s="23"/>
      <c r="CX3516" s="23"/>
      <c r="CY3516" s="23"/>
      <c r="CZ3516" s="23"/>
      <c r="DA3516" s="23"/>
      <c r="DB3516" s="23"/>
      <c r="DC3516" s="23"/>
      <c r="DD3516" s="23"/>
      <c r="DE3516" s="23"/>
      <c r="DF3516" s="23"/>
      <c r="DG3516" s="23"/>
      <c r="DH3516" s="23"/>
      <c r="DI3516" s="23"/>
      <c r="DJ3516" s="23"/>
      <c r="DK3516" s="23"/>
      <c r="DL3516" s="23"/>
      <c r="DM3516" s="23"/>
      <c r="DN3516" s="23"/>
      <c r="DO3516" s="23"/>
      <c r="DP3516" s="23"/>
      <c r="DQ3516" s="23"/>
      <c r="DR3516" s="23"/>
      <c r="DS3516" s="23"/>
      <c r="DT3516" s="23"/>
      <c r="DU3516" s="23"/>
      <c r="DV3516" s="23"/>
      <c r="DW3516" s="23"/>
      <c r="DX3516" s="23"/>
      <c r="DY3516" s="23"/>
      <c r="DZ3516" s="23"/>
      <c r="EA3516" s="23"/>
      <c r="EB3516" s="23"/>
      <c r="EC3516" s="23"/>
      <c r="ED3516" s="23"/>
      <c r="EE3516" s="23"/>
      <c r="EF3516" s="23"/>
      <c r="EG3516" s="23"/>
      <c r="EH3516" s="23"/>
      <c r="EI3516" s="23"/>
      <c r="EJ3516" s="23"/>
      <c r="EK3516" s="23"/>
      <c r="EL3516" s="23"/>
      <c r="EM3516" s="23"/>
      <c r="EN3516" s="23"/>
      <c r="EO3516" s="23"/>
      <c r="EP3516" s="23"/>
      <c r="EQ3516" s="23"/>
      <c r="ER3516" s="23"/>
      <c r="ES3516" s="23"/>
      <c r="ET3516" s="23"/>
      <c r="EU3516" s="23"/>
      <c r="EV3516" s="23"/>
      <c r="EW3516" s="23"/>
      <c r="EX3516" s="23"/>
      <c r="EY3516" s="23"/>
      <c r="EZ3516" s="23"/>
      <c r="FA3516" s="23"/>
      <c r="FB3516" s="23"/>
      <c r="FC3516" s="23"/>
      <c r="FD3516" s="23"/>
      <c r="FE3516" s="23"/>
      <c r="FF3516" s="23"/>
      <c r="FG3516" s="23"/>
      <c r="FH3516" s="23"/>
      <c r="FI3516" s="23"/>
      <c r="FJ3516" s="23"/>
      <c r="FK3516" s="23"/>
      <c r="FL3516" s="23"/>
      <c r="FM3516" s="23"/>
      <c r="FN3516" s="23"/>
      <c r="FO3516" s="23"/>
      <c r="FP3516" s="23"/>
      <c r="FQ3516" s="23"/>
      <c r="FR3516" s="23"/>
      <c r="FS3516" s="23"/>
      <c r="FT3516" s="23"/>
      <c r="FU3516" s="23"/>
      <c r="FV3516" s="23"/>
      <c r="FW3516" s="23"/>
      <c r="FX3516" s="23"/>
      <c r="FY3516" s="23"/>
      <c r="FZ3516" s="23"/>
      <c r="GA3516" s="23"/>
      <c r="GB3516" s="23"/>
      <c r="GC3516" s="23"/>
      <c r="GD3516" s="23"/>
      <c r="GE3516" s="23"/>
      <c r="GF3516" s="23"/>
      <c r="GG3516" s="23"/>
      <c r="GH3516" s="23"/>
      <c r="GI3516" s="23"/>
      <c r="GJ3516" s="23"/>
      <c r="GK3516" s="23"/>
      <c r="GL3516" s="23"/>
      <c r="GM3516" s="23"/>
      <c r="GN3516" s="23"/>
      <c r="GO3516" s="23"/>
      <c r="GP3516" s="23"/>
      <c r="GQ3516" s="23"/>
      <c r="GR3516" s="23"/>
      <c r="GS3516" s="23"/>
      <c r="GT3516" s="23"/>
      <c r="GU3516" s="23"/>
      <c r="GV3516" s="23"/>
      <c r="GW3516" s="23"/>
      <c r="GX3516" s="23"/>
      <c r="GY3516" s="23"/>
      <c r="GZ3516" s="23"/>
      <c r="HA3516" s="23"/>
      <c r="HB3516" s="23"/>
      <c r="HC3516" s="23"/>
      <c r="HD3516" s="23"/>
      <c r="HE3516" s="23"/>
      <c r="HF3516" s="23"/>
      <c r="HG3516" s="23"/>
      <c r="HH3516" s="23"/>
      <c r="HI3516" s="23"/>
      <c r="HJ3516" s="23"/>
      <c r="HK3516" s="23"/>
      <c r="HL3516" s="23"/>
      <c r="HM3516" s="23"/>
      <c r="HN3516" s="23"/>
      <c r="HO3516" s="23"/>
      <c r="HP3516" s="23"/>
      <c r="HQ3516" s="23"/>
      <c r="HR3516" s="23"/>
      <c r="HS3516" s="23"/>
      <c r="HT3516" s="23"/>
      <c r="HU3516" s="23"/>
      <c r="HV3516" s="23"/>
      <c r="HW3516" s="23"/>
      <c r="HX3516" s="23"/>
      <c r="HY3516" s="23"/>
      <c r="HZ3516" s="23"/>
      <c r="IA3516" s="23"/>
      <c r="IB3516" s="23"/>
      <c r="IC3516" s="23"/>
      <c r="ID3516" s="23"/>
      <c r="IE3516" s="23"/>
      <c r="IF3516" s="23"/>
      <c r="IG3516" s="23"/>
      <c r="IH3516" s="23"/>
    </row>
    <row r="3517" spans="1:245" ht="15" x14ac:dyDescent="0.2">
      <c r="A3517" s="23"/>
      <c r="B3517" s="23"/>
      <c r="C3517" s="23"/>
      <c r="D3517" s="23"/>
      <c r="E3517" s="23"/>
      <c r="F3517" s="23"/>
      <c r="G3517" s="48"/>
      <c r="H3517" s="137"/>
      <c r="I3517" s="138"/>
      <c r="J3517" s="23"/>
      <c r="K3517" s="48"/>
      <c r="M3517" s="48"/>
      <c r="N3517" s="23"/>
      <c r="O3517" s="23"/>
      <c r="P3517" s="23"/>
      <c r="Q3517" s="23"/>
      <c r="R3517" s="23"/>
      <c r="S3517" s="23"/>
      <c r="T3517" s="23"/>
      <c r="U3517" s="23"/>
      <c r="V3517" s="23"/>
      <c r="W3517" s="23"/>
      <c r="X3517" s="23"/>
      <c r="Y3517" s="23"/>
      <c r="Z3517" s="23"/>
      <c r="AA3517" s="23"/>
      <c r="AB3517" s="23"/>
      <c r="AC3517" s="23"/>
      <c r="AD3517" s="23"/>
      <c r="AE3517" s="23"/>
      <c r="AF3517" s="23"/>
      <c r="AG3517" s="23"/>
      <c r="AH3517" s="23"/>
      <c r="AI3517" s="23"/>
      <c r="AJ3517" s="23"/>
      <c r="AK3517" s="23"/>
      <c r="AL3517" s="23"/>
      <c r="AM3517" s="23"/>
      <c r="AN3517" s="23"/>
      <c r="AO3517" s="23"/>
      <c r="AP3517" s="23"/>
      <c r="AQ3517" s="23"/>
      <c r="AR3517" s="23"/>
      <c r="AS3517" s="23"/>
      <c r="AT3517" s="23"/>
      <c r="AU3517" s="23"/>
      <c r="AV3517" s="23"/>
      <c r="AW3517" s="23"/>
      <c r="AX3517" s="23"/>
      <c r="AY3517" s="23"/>
      <c r="AZ3517" s="23"/>
      <c r="BA3517" s="23"/>
      <c r="BB3517" s="23"/>
      <c r="BC3517" s="23"/>
      <c r="BD3517" s="23"/>
      <c r="BE3517" s="23"/>
      <c r="BF3517" s="23"/>
      <c r="BG3517" s="23"/>
      <c r="BH3517" s="23"/>
      <c r="BI3517" s="23"/>
      <c r="BJ3517" s="23"/>
      <c r="BK3517" s="23"/>
      <c r="BL3517" s="23"/>
      <c r="BM3517" s="23"/>
      <c r="BN3517" s="23"/>
      <c r="BO3517" s="23"/>
      <c r="BP3517" s="23"/>
      <c r="BQ3517" s="23"/>
      <c r="BR3517" s="23"/>
      <c r="BS3517" s="23"/>
      <c r="BT3517" s="23"/>
      <c r="BU3517" s="23"/>
      <c r="BV3517" s="23"/>
      <c r="BW3517" s="23"/>
      <c r="BX3517" s="23"/>
      <c r="BY3517" s="23"/>
      <c r="BZ3517" s="23"/>
      <c r="CA3517" s="23"/>
      <c r="CB3517" s="23"/>
      <c r="CC3517" s="23"/>
      <c r="CD3517" s="23"/>
      <c r="CE3517" s="23"/>
      <c r="CF3517" s="23"/>
      <c r="CG3517" s="23"/>
      <c r="CH3517" s="23"/>
      <c r="CI3517" s="23"/>
      <c r="CJ3517" s="23"/>
      <c r="CK3517" s="23"/>
      <c r="CL3517" s="23"/>
      <c r="CM3517" s="23"/>
      <c r="CN3517" s="23"/>
      <c r="CO3517" s="23"/>
      <c r="CP3517" s="23"/>
      <c r="CQ3517" s="23"/>
      <c r="CR3517" s="23"/>
      <c r="CS3517" s="23"/>
      <c r="CT3517" s="23"/>
      <c r="CU3517" s="23"/>
      <c r="CV3517" s="23"/>
      <c r="CW3517" s="23"/>
      <c r="CX3517" s="23"/>
      <c r="CY3517" s="23"/>
      <c r="CZ3517" s="23"/>
      <c r="DA3517" s="23"/>
      <c r="DB3517" s="23"/>
      <c r="DC3517" s="23"/>
      <c r="DD3517" s="23"/>
      <c r="DE3517" s="23"/>
      <c r="DF3517" s="23"/>
      <c r="DG3517" s="23"/>
      <c r="DH3517" s="23"/>
      <c r="DI3517" s="23"/>
      <c r="DJ3517" s="23"/>
      <c r="DK3517" s="23"/>
      <c r="DL3517" s="23"/>
      <c r="DM3517" s="23"/>
      <c r="DN3517" s="23"/>
      <c r="DO3517" s="23"/>
      <c r="DP3517" s="23"/>
      <c r="DQ3517" s="23"/>
      <c r="DR3517" s="23"/>
      <c r="DS3517" s="23"/>
      <c r="DT3517" s="23"/>
      <c r="DU3517" s="23"/>
      <c r="DV3517" s="23"/>
      <c r="DW3517" s="23"/>
      <c r="DX3517" s="23"/>
      <c r="DY3517" s="23"/>
      <c r="DZ3517" s="23"/>
      <c r="EA3517" s="23"/>
      <c r="EB3517" s="23"/>
      <c r="EC3517" s="23"/>
      <c r="ED3517" s="23"/>
      <c r="EE3517" s="23"/>
      <c r="EF3517" s="23"/>
      <c r="EG3517" s="23"/>
      <c r="EH3517" s="23"/>
      <c r="EI3517" s="23"/>
      <c r="EJ3517" s="23"/>
      <c r="EK3517" s="23"/>
      <c r="EL3517" s="23"/>
      <c r="EM3517" s="23"/>
      <c r="EN3517" s="23"/>
      <c r="EO3517" s="23"/>
      <c r="EP3517" s="23"/>
      <c r="EQ3517" s="23"/>
      <c r="ER3517" s="23"/>
      <c r="ES3517" s="23"/>
      <c r="ET3517" s="23"/>
      <c r="EU3517" s="23"/>
      <c r="EV3517" s="23"/>
      <c r="EW3517" s="23"/>
      <c r="EX3517" s="23"/>
      <c r="EY3517" s="23"/>
      <c r="EZ3517" s="23"/>
      <c r="FA3517" s="23"/>
      <c r="FB3517" s="23"/>
      <c r="FC3517" s="23"/>
      <c r="FD3517" s="23"/>
      <c r="FE3517" s="23"/>
      <c r="FF3517" s="23"/>
      <c r="FG3517" s="23"/>
      <c r="FH3517" s="23"/>
      <c r="FI3517" s="23"/>
      <c r="FJ3517" s="23"/>
      <c r="FK3517" s="23"/>
      <c r="FL3517" s="23"/>
      <c r="FM3517" s="23"/>
      <c r="FN3517" s="23"/>
      <c r="FO3517" s="23"/>
      <c r="FP3517" s="23"/>
      <c r="FQ3517" s="23"/>
      <c r="FR3517" s="23"/>
      <c r="FS3517" s="23"/>
      <c r="FT3517" s="23"/>
      <c r="FU3517" s="23"/>
      <c r="FV3517" s="23"/>
      <c r="FW3517" s="23"/>
      <c r="FX3517" s="23"/>
      <c r="FY3517" s="23"/>
      <c r="FZ3517" s="23"/>
      <c r="GA3517" s="23"/>
      <c r="GB3517" s="23"/>
      <c r="GC3517" s="23"/>
      <c r="GD3517" s="23"/>
      <c r="GE3517" s="23"/>
      <c r="GF3517" s="23"/>
      <c r="GG3517" s="23"/>
      <c r="GH3517" s="23"/>
      <c r="GI3517" s="23"/>
      <c r="GJ3517" s="23"/>
      <c r="GK3517" s="23"/>
      <c r="GL3517" s="23"/>
      <c r="GM3517" s="23"/>
      <c r="GN3517" s="23"/>
      <c r="GO3517" s="23"/>
      <c r="GP3517" s="23"/>
      <c r="GQ3517" s="23"/>
      <c r="GR3517" s="23"/>
      <c r="GS3517" s="23"/>
      <c r="GT3517" s="23"/>
      <c r="GU3517" s="23"/>
      <c r="GV3517" s="23"/>
      <c r="GW3517" s="23"/>
      <c r="GX3517" s="23"/>
      <c r="GY3517" s="23"/>
      <c r="GZ3517" s="23"/>
      <c r="HA3517" s="23"/>
      <c r="HB3517" s="23"/>
      <c r="HC3517" s="23"/>
      <c r="HD3517" s="23"/>
      <c r="HE3517" s="23"/>
      <c r="HF3517" s="23"/>
      <c r="HG3517" s="23"/>
      <c r="HH3517" s="23"/>
      <c r="HI3517" s="23"/>
      <c r="HJ3517" s="23"/>
      <c r="HK3517" s="23"/>
      <c r="HL3517" s="23"/>
      <c r="HM3517" s="23"/>
      <c r="HN3517" s="23"/>
      <c r="HO3517" s="23"/>
      <c r="HP3517" s="23"/>
      <c r="HQ3517" s="23"/>
      <c r="HR3517" s="23"/>
      <c r="HS3517" s="23"/>
      <c r="HT3517" s="23"/>
      <c r="HU3517" s="23"/>
      <c r="HV3517" s="23"/>
      <c r="HW3517" s="23"/>
      <c r="HX3517" s="23"/>
      <c r="HY3517" s="23"/>
      <c r="HZ3517" s="23"/>
      <c r="IA3517" s="23"/>
      <c r="IB3517" s="23"/>
      <c r="IC3517" s="23"/>
      <c r="ID3517" s="23"/>
      <c r="IE3517" s="23"/>
      <c r="IF3517" s="23"/>
      <c r="IG3517" s="23"/>
      <c r="IH3517" s="23"/>
    </row>
  </sheetData>
  <mergeCells count="15">
    <mergeCell ref="C54:M54"/>
    <mergeCell ref="C7:M7"/>
    <mergeCell ref="C12:M12"/>
    <mergeCell ref="C17:M17"/>
    <mergeCell ref="C22:M22"/>
    <mergeCell ref="C29:M29"/>
    <mergeCell ref="C34:M34"/>
    <mergeCell ref="C39:M39"/>
    <mergeCell ref="C44:M44"/>
    <mergeCell ref="C49:M49"/>
    <mergeCell ref="C71:M71"/>
    <mergeCell ref="A73:P73"/>
    <mergeCell ref="A74:G74"/>
    <mergeCell ref="C81:P81"/>
    <mergeCell ref="C82:P82"/>
  </mergeCells>
  <pageMargins left="0.7" right="0.7" top="0.75" bottom="0.75" header="0.3" footer="0.3"/>
  <pageSetup scale="55" orientation="landscape" horizontalDpi="1200" verticalDpi="1200" r:id="rId1"/>
  <rowBreaks count="1" manualBreakCount="1">
    <brk id="29" max="12" man="1"/>
  </rowBreaks>
  <colBreaks count="1" manualBreakCount="1">
    <brk id="13"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4B012-FE35-47B2-946B-EB612BCBC21A}">
  <dimension ref="B2:AA38"/>
  <sheetViews>
    <sheetView showGridLines="0" topLeftCell="A2" workbookViewId="0">
      <selection activeCell="E37" sqref="E37"/>
    </sheetView>
  </sheetViews>
  <sheetFormatPr defaultColWidth="8.7109375" defaultRowHeight="14.25" x14ac:dyDescent="0.2"/>
  <cols>
    <col min="1" max="1" width="8.7109375" style="211"/>
    <col min="2" max="2" width="26.85546875" style="211" bestFit="1" customWidth="1"/>
    <col min="3" max="3" width="9.42578125" style="211" bestFit="1" customWidth="1"/>
    <col min="4" max="4" width="8.7109375" style="211"/>
    <col min="5" max="5" width="17.28515625" style="211" bestFit="1" customWidth="1"/>
    <col min="6" max="6" width="11" style="211" bestFit="1" customWidth="1"/>
    <col min="7" max="7" width="8.7109375" style="211"/>
    <col min="8" max="8" width="16.140625" style="211" bestFit="1" customWidth="1"/>
    <col min="9" max="9" width="11.140625" style="211" bestFit="1" customWidth="1"/>
    <col min="10" max="10" width="8.7109375" style="211"/>
    <col min="11" max="11" width="24" style="211" bestFit="1" customWidth="1"/>
    <col min="12" max="12" width="13.42578125" style="211" bestFit="1" customWidth="1"/>
    <col min="13" max="16" width="8.7109375" style="211"/>
    <col min="17" max="27" width="8.85546875" style="211" hidden="1" customWidth="1"/>
    <col min="28" max="16384" width="8.7109375" style="211"/>
  </cols>
  <sheetData>
    <row r="2" spans="2:27" x14ac:dyDescent="0.2">
      <c r="E2" s="299" t="s">
        <v>232</v>
      </c>
      <c r="F2" s="299"/>
      <c r="H2" s="299" t="s">
        <v>233</v>
      </c>
      <c r="I2" s="299"/>
      <c r="K2" s="299" t="s">
        <v>249</v>
      </c>
      <c r="L2" s="299"/>
    </row>
    <row r="3" spans="2:27" x14ac:dyDescent="0.2">
      <c r="E3" s="299"/>
      <c r="F3" s="299"/>
      <c r="H3" s="299"/>
      <c r="I3" s="299"/>
      <c r="K3" s="299"/>
      <c r="L3" s="299"/>
    </row>
    <row r="4" spans="2:27" x14ac:dyDescent="0.2">
      <c r="C4" s="211" t="s">
        <v>218</v>
      </c>
      <c r="E4" s="279" t="s">
        <v>2</v>
      </c>
      <c r="F4" s="279" t="s">
        <v>219</v>
      </c>
      <c r="G4" s="279"/>
      <c r="H4" s="279" t="s">
        <v>2</v>
      </c>
      <c r="I4" s="279" t="s">
        <v>219</v>
      </c>
      <c r="J4" s="279"/>
      <c r="K4" s="279" t="s">
        <v>2</v>
      </c>
      <c r="L4" s="279" t="s">
        <v>219</v>
      </c>
      <c r="R4" s="211" t="s">
        <v>163</v>
      </c>
    </row>
    <row r="5" spans="2:27" x14ac:dyDescent="0.2">
      <c r="B5" s="211" t="s">
        <v>171</v>
      </c>
      <c r="C5" s="225">
        <v>8750</v>
      </c>
      <c r="D5" s="212"/>
      <c r="E5" s="212">
        <f>F5*C5</f>
        <v>0</v>
      </c>
      <c r="F5" s="221">
        <v>0</v>
      </c>
      <c r="G5" s="212"/>
      <c r="H5" s="212">
        <f>I5*C5</f>
        <v>1312500</v>
      </c>
      <c r="I5" s="269">
        <v>150</v>
      </c>
      <c r="K5" s="233">
        <f>Proforma!O8</f>
        <v>1537802.9375654736</v>
      </c>
      <c r="L5" s="221">
        <f>K5/C5</f>
        <v>175.74890715033985</v>
      </c>
      <c r="R5" s="211">
        <v>1</v>
      </c>
      <c r="S5" s="211">
        <v>2</v>
      </c>
      <c r="T5" s="211">
        <v>3</v>
      </c>
      <c r="U5" s="211">
        <v>4</v>
      </c>
      <c r="V5" s="211">
        <v>5</v>
      </c>
      <c r="W5" s="211">
        <v>6</v>
      </c>
      <c r="X5" s="211">
        <v>7</v>
      </c>
      <c r="Y5" s="211">
        <v>9</v>
      </c>
      <c r="Z5" s="211">
        <v>10</v>
      </c>
      <c r="AA5" s="211">
        <v>11</v>
      </c>
    </row>
    <row r="6" spans="2:27" x14ac:dyDescent="0.2">
      <c r="B6" s="211" t="s">
        <v>156</v>
      </c>
      <c r="C6" s="225">
        <v>8750</v>
      </c>
      <c r="D6" s="212"/>
      <c r="E6" s="212">
        <f>F6*C6</f>
        <v>4375000</v>
      </c>
      <c r="F6" s="225">
        <v>500</v>
      </c>
      <c r="G6" s="212"/>
      <c r="H6" s="212">
        <f t="shared" ref="H6:H10" si="0">I6*C6</f>
        <v>11375000</v>
      </c>
      <c r="I6" s="269">
        <v>1300</v>
      </c>
      <c r="K6" s="233">
        <f>Proforma!O9</f>
        <v>13327625.458900774</v>
      </c>
      <c r="L6" s="221">
        <f t="shared" ref="L6:L10" si="1">K6/C6</f>
        <v>1523.1571953029456</v>
      </c>
      <c r="Q6" s="213">
        <f>E20</f>
        <v>4.4600000000000001E-2</v>
      </c>
      <c r="R6" s="213">
        <f>Q6+R7</f>
        <v>4.5600000000000002E-2</v>
      </c>
      <c r="S6" s="213">
        <f t="shared" ref="S6:AA6" si="2">R6+S7</f>
        <v>4.6600000000000003E-2</v>
      </c>
      <c r="T6" s="213">
        <f t="shared" si="2"/>
        <v>4.7600000000000003E-2</v>
      </c>
      <c r="U6" s="213">
        <f t="shared" si="2"/>
        <v>4.8600000000000004E-2</v>
      </c>
      <c r="V6" s="213">
        <f t="shared" si="2"/>
        <v>4.9600000000000005E-2</v>
      </c>
      <c r="W6" s="213">
        <f t="shared" si="2"/>
        <v>5.0600000000000006E-2</v>
      </c>
      <c r="X6" s="213">
        <f t="shared" si="2"/>
        <v>5.1600000000000007E-2</v>
      </c>
      <c r="Y6" s="213">
        <f t="shared" si="2"/>
        <v>5.2600000000000008E-2</v>
      </c>
      <c r="Z6" s="213">
        <f t="shared" si="2"/>
        <v>5.3600000000000009E-2</v>
      </c>
      <c r="AA6" s="213">
        <f t="shared" si="2"/>
        <v>5.460000000000001E-2</v>
      </c>
    </row>
    <row r="7" spans="2:27" x14ac:dyDescent="0.2">
      <c r="B7" s="211" t="s">
        <v>153</v>
      </c>
      <c r="C7" s="225">
        <v>8750</v>
      </c>
      <c r="D7" s="212"/>
      <c r="E7" s="212">
        <f>F7*C7</f>
        <v>2187500</v>
      </c>
      <c r="F7" s="225">
        <v>250</v>
      </c>
      <c r="G7" s="212"/>
      <c r="H7" s="212">
        <f t="shared" si="0"/>
        <v>3500000</v>
      </c>
      <c r="I7" s="269">
        <v>400</v>
      </c>
      <c r="K7" s="233">
        <f>Proforma!O10</f>
        <v>4100807.8335079304</v>
      </c>
      <c r="L7" s="221">
        <f t="shared" si="1"/>
        <v>468.66375240090633</v>
      </c>
      <c r="R7" s="211">
        <f>0.01/10</f>
        <v>1E-3</v>
      </c>
      <c r="S7" s="211">
        <f t="shared" ref="S7:AA7" si="3">0.01/10</f>
        <v>1E-3</v>
      </c>
      <c r="T7" s="211">
        <f t="shared" si="3"/>
        <v>1E-3</v>
      </c>
      <c r="U7" s="211">
        <f t="shared" si="3"/>
        <v>1E-3</v>
      </c>
      <c r="V7" s="211">
        <f t="shared" si="3"/>
        <v>1E-3</v>
      </c>
      <c r="W7" s="211">
        <f t="shared" si="3"/>
        <v>1E-3</v>
      </c>
      <c r="X7" s="211">
        <f t="shared" si="3"/>
        <v>1E-3</v>
      </c>
      <c r="Y7" s="211">
        <f t="shared" si="3"/>
        <v>1E-3</v>
      </c>
      <c r="Z7" s="211">
        <f t="shared" si="3"/>
        <v>1E-3</v>
      </c>
      <c r="AA7" s="211">
        <f t="shared" si="3"/>
        <v>1E-3</v>
      </c>
    </row>
    <row r="8" spans="2:27" x14ac:dyDescent="0.2">
      <c r="B8" s="211" t="s">
        <v>154</v>
      </c>
      <c r="C8" s="225">
        <v>8750</v>
      </c>
      <c r="D8" s="212"/>
      <c r="E8" s="212">
        <f>F8*C8</f>
        <v>0</v>
      </c>
      <c r="F8" s="225">
        <v>0</v>
      </c>
      <c r="G8" s="212"/>
      <c r="H8" s="212">
        <f t="shared" si="0"/>
        <v>1312500</v>
      </c>
      <c r="I8" s="269">
        <v>150</v>
      </c>
      <c r="K8" s="233">
        <f>Proforma!O11</f>
        <v>1537802.9375654736</v>
      </c>
      <c r="L8" s="221">
        <f t="shared" si="1"/>
        <v>175.74890715033985</v>
      </c>
    </row>
    <row r="9" spans="2:27" x14ac:dyDescent="0.2">
      <c r="B9" s="211" t="s">
        <v>155</v>
      </c>
      <c r="C9" s="225">
        <v>8750</v>
      </c>
      <c r="D9" s="212"/>
      <c r="E9" s="212">
        <f t="shared" ref="E9:E10" si="4">F9*C9</f>
        <v>0</v>
      </c>
      <c r="F9" s="225">
        <v>0</v>
      </c>
      <c r="G9" s="212"/>
      <c r="H9" s="212">
        <f t="shared" si="0"/>
        <v>1312500</v>
      </c>
      <c r="I9" s="269">
        <v>150</v>
      </c>
      <c r="K9" s="233">
        <f>Proforma!O12</f>
        <v>1537802.9375654736</v>
      </c>
      <c r="L9" s="221">
        <f t="shared" si="1"/>
        <v>175.74890715033985</v>
      </c>
    </row>
    <row r="10" spans="2:27" x14ac:dyDescent="0.2">
      <c r="B10" s="211" t="s">
        <v>215</v>
      </c>
      <c r="C10" s="225">
        <v>8750</v>
      </c>
      <c r="D10" s="212"/>
      <c r="E10" s="212">
        <f t="shared" si="4"/>
        <v>0</v>
      </c>
      <c r="F10" s="225">
        <v>0</v>
      </c>
      <c r="G10" s="212"/>
      <c r="H10" s="212">
        <f t="shared" si="0"/>
        <v>1312500</v>
      </c>
      <c r="I10" s="269">
        <v>150</v>
      </c>
      <c r="K10" s="233">
        <f>Proforma!O13</f>
        <v>1537802.9375654736</v>
      </c>
      <c r="L10" s="221">
        <f t="shared" si="1"/>
        <v>175.74890715033985</v>
      </c>
    </row>
    <row r="11" spans="2:27" x14ac:dyDescent="0.2">
      <c r="B11" s="231"/>
      <c r="C11" s="232">
        <f>SUM(C5:C10)</f>
        <v>52500</v>
      </c>
      <c r="D11" s="212"/>
      <c r="E11" s="212"/>
      <c r="F11" s="225"/>
      <c r="G11" s="212"/>
      <c r="H11" s="212"/>
      <c r="I11" s="225"/>
      <c r="K11" s="212"/>
      <c r="L11" s="225"/>
    </row>
    <row r="12" spans="2:27" x14ac:dyDescent="0.2">
      <c r="B12" s="214" t="s">
        <v>164</v>
      </c>
      <c r="C12" s="214"/>
      <c r="E12" s="276">
        <f>SUM(E6:E10)</f>
        <v>6562500</v>
      </c>
      <c r="F12" s="226">
        <f>E12/SUM($C$6:$C$7)</f>
        <v>375</v>
      </c>
      <c r="H12" s="270">
        <f>SUM(H5:H10)</f>
        <v>20125000</v>
      </c>
      <c r="I12" s="215">
        <f t="shared" ref="I12:I18" si="5">H12/$C$11</f>
        <v>383.33333333333331</v>
      </c>
      <c r="K12" s="270">
        <f>SUM(K5:K10)</f>
        <v>23579645.042670593</v>
      </c>
      <c r="L12" s="215">
        <f t="shared" ref="L12:L18" si="6">K12/$C$11</f>
        <v>449.13609605086845</v>
      </c>
    </row>
    <row r="13" spans="2:27" x14ac:dyDescent="0.2">
      <c r="B13" s="211" t="s">
        <v>158</v>
      </c>
      <c r="C13" s="227">
        <v>0.15</v>
      </c>
      <c r="E13" s="216">
        <v>0</v>
      </c>
      <c r="F13" s="217"/>
      <c r="H13" s="218">
        <f>H12*-C13</f>
        <v>-3018750</v>
      </c>
      <c r="I13" s="218">
        <f t="shared" si="5"/>
        <v>-57.5</v>
      </c>
      <c r="K13" s="218">
        <f>K12*-C13</f>
        <v>-3536946.7564005889</v>
      </c>
      <c r="L13" s="234">
        <f t="shared" si="6"/>
        <v>-67.370414407630264</v>
      </c>
    </row>
    <row r="14" spans="2:27" x14ac:dyDescent="0.2">
      <c r="B14" s="214" t="s">
        <v>161</v>
      </c>
      <c r="C14" s="214"/>
      <c r="E14" s="219">
        <f>SUM(E12:E13)</f>
        <v>6562500</v>
      </c>
      <c r="F14" s="226">
        <f>E14/SUM($C$6:$C$7)</f>
        <v>375</v>
      </c>
      <c r="H14" s="219">
        <f>SUM(H12:H13)</f>
        <v>17106250</v>
      </c>
      <c r="I14" s="215">
        <f t="shared" si="5"/>
        <v>325.83333333333331</v>
      </c>
      <c r="K14" s="219">
        <f>SUM(K12:K13)</f>
        <v>20042698.286270004</v>
      </c>
      <c r="L14" s="215">
        <f t="shared" si="6"/>
        <v>381.76568164323817</v>
      </c>
    </row>
    <row r="15" spans="2:27" x14ac:dyDescent="0.2">
      <c r="B15" s="211" t="s">
        <v>159</v>
      </c>
      <c r="C15" s="220">
        <f>OpEx!C48</f>
        <v>4.9223406827764977</v>
      </c>
      <c r="E15" s="212">
        <f>C15*-SUM(C6:C7)</f>
        <v>-86140.961948588709</v>
      </c>
      <c r="F15" s="228">
        <f t="shared" ref="F15:F18" si="7">E15/SUM($C$6:$C$7)</f>
        <v>-4.9223406827764977</v>
      </c>
      <c r="H15" s="222">
        <f>C15*-C11</f>
        <v>-258422.88584576614</v>
      </c>
      <c r="I15" s="229">
        <f t="shared" si="5"/>
        <v>-4.9223406827764977</v>
      </c>
      <c r="K15" s="222">
        <f>Proforma!O17</f>
        <v>-258422.88584576614</v>
      </c>
      <c r="L15" s="229">
        <f t="shared" si="6"/>
        <v>-4.9223406827764977</v>
      </c>
    </row>
    <row r="16" spans="2:27" x14ac:dyDescent="0.2">
      <c r="B16" s="211" t="s">
        <v>160</v>
      </c>
      <c r="C16" s="230">
        <v>0.03</v>
      </c>
      <c r="E16" s="217">
        <f>$E$14*-C16</f>
        <v>-196875</v>
      </c>
      <c r="F16" s="228">
        <f t="shared" si="7"/>
        <v>-11.25</v>
      </c>
      <c r="H16" s="217">
        <f>$H$14*-C16</f>
        <v>-513187.5</v>
      </c>
      <c r="I16" s="229">
        <f t="shared" si="5"/>
        <v>-9.7750000000000004</v>
      </c>
      <c r="K16" s="217">
        <f>K14*-C16</f>
        <v>-601280.94858810015</v>
      </c>
      <c r="L16" s="229">
        <f t="shared" si="6"/>
        <v>-11.452970449297146</v>
      </c>
    </row>
    <row r="17" spans="2:12" x14ac:dyDescent="0.2">
      <c r="B17" s="211" t="s">
        <v>220</v>
      </c>
      <c r="C17" s="230">
        <v>0.25</v>
      </c>
      <c r="E17" s="217">
        <f>$E$14*-C17</f>
        <v>-1640625</v>
      </c>
      <c r="F17" s="228">
        <f t="shared" si="7"/>
        <v>-93.75</v>
      </c>
      <c r="H17" s="217">
        <f>$H$14*-C17</f>
        <v>-4276562.5</v>
      </c>
      <c r="I17" s="229">
        <f t="shared" si="5"/>
        <v>-81.458333333333329</v>
      </c>
      <c r="K17" s="217">
        <f>K14*-C17</f>
        <v>-5010674.5715675009</v>
      </c>
      <c r="L17" s="229">
        <f t="shared" si="6"/>
        <v>-95.441420410809542</v>
      </c>
    </row>
    <row r="18" spans="2:12" x14ac:dyDescent="0.2">
      <c r="B18" s="214" t="s">
        <v>165</v>
      </c>
      <c r="C18" s="214"/>
      <c r="E18" s="224">
        <f>SUM(E14:E17)</f>
        <v>4638859.0380514115</v>
      </c>
      <c r="F18" s="226">
        <f t="shared" si="7"/>
        <v>265.07765931722349</v>
      </c>
      <c r="H18" s="224">
        <f>SUM(H14:H17)</f>
        <v>12058077.114154235</v>
      </c>
      <c r="I18" s="215">
        <f t="shared" si="5"/>
        <v>229.67765931722352</v>
      </c>
      <c r="K18" s="224">
        <f>SUM(K14:K17)</f>
        <v>14172319.880268637</v>
      </c>
      <c r="L18" s="215">
        <f t="shared" si="6"/>
        <v>269.94895010035498</v>
      </c>
    </row>
    <row r="20" spans="2:12" x14ac:dyDescent="0.2">
      <c r="B20" s="211" t="s">
        <v>221</v>
      </c>
      <c r="E20" s="223">
        <f>0.0446</f>
        <v>4.4600000000000001E-2</v>
      </c>
      <c r="H20" s="213">
        <f>T6</f>
        <v>4.7600000000000003E-2</v>
      </c>
      <c r="K20" s="213">
        <f>Z6</f>
        <v>5.3600000000000009E-2</v>
      </c>
    </row>
    <row r="21" spans="2:12" x14ac:dyDescent="0.2">
      <c r="B21" s="214" t="s">
        <v>216</v>
      </c>
      <c r="C21" s="214"/>
      <c r="E21" s="224">
        <f>E18/E20</f>
        <v>104010292.33299129</v>
      </c>
      <c r="F21" s="226">
        <f t="shared" ref="F21" si="8">E21/SUM($C$6:$C$7)</f>
        <v>5943.4452761709308</v>
      </c>
      <c r="H21" s="224">
        <f>H18/H20</f>
        <v>253320947.77634946</v>
      </c>
      <c r="I21" s="215">
        <f>H21/$C$11</f>
        <v>4825.1609100257037</v>
      </c>
      <c r="K21" s="224">
        <f>K18/K20</f>
        <v>264408952.99008647</v>
      </c>
      <c r="L21" s="215">
        <f>K21/$C$11</f>
        <v>5036.3610093349807</v>
      </c>
    </row>
    <row r="23" spans="2:12" x14ac:dyDescent="0.2">
      <c r="B23" s="211" t="s">
        <v>253</v>
      </c>
      <c r="E23" s="277"/>
      <c r="H23" s="239">
        <v>0.35</v>
      </c>
      <c r="K23" s="277"/>
    </row>
    <row r="24" spans="2:12" x14ac:dyDescent="0.2">
      <c r="B24" s="211" t="s">
        <v>254</v>
      </c>
      <c r="E24" s="273"/>
      <c r="H24" s="273">
        <f>H21/(1+H23)</f>
        <v>187645146.50099957</v>
      </c>
      <c r="I24" s="219"/>
      <c r="K24" s="273"/>
      <c r="L24" s="219"/>
    </row>
    <row r="25" spans="2:12" x14ac:dyDescent="0.2">
      <c r="B25" s="211" t="s">
        <v>255</v>
      </c>
      <c r="E25" s="278"/>
      <c r="H25" s="278">
        <f>H18/H24</f>
        <v>6.4260000000000012E-2</v>
      </c>
      <c r="K25" s="278"/>
    </row>
    <row r="28" spans="2:12" x14ac:dyDescent="0.2">
      <c r="B28" s="211" t="s">
        <v>222</v>
      </c>
      <c r="E28" s="211" t="s">
        <v>223</v>
      </c>
      <c r="F28" s="217">
        <f>C11</f>
        <v>52500</v>
      </c>
    </row>
    <row r="29" spans="2:12" x14ac:dyDescent="0.2">
      <c r="B29" s="211" t="s">
        <v>224</v>
      </c>
      <c r="E29" s="212"/>
      <c r="F29" s="221">
        <f>E29/C11</f>
        <v>0</v>
      </c>
    </row>
    <row r="30" spans="2:12" x14ac:dyDescent="0.2">
      <c r="B30" s="211" t="s">
        <v>225</v>
      </c>
      <c r="E30" s="217">
        <f>F30*$F$28</f>
        <v>26250000</v>
      </c>
      <c r="F30" s="269">
        <v>500</v>
      </c>
      <c r="H30" s="273"/>
    </row>
    <row r="31" spans="2:12" x14ac:dyDescent="0.2">
      <c r="B31" s="211" t="s">
        <v>226</v>
      </c>
      <c r="E31" s="217">
        <f>F31*$F$28</f>
        <v>10500000</v>
      </c>
      <c r="F31" s="269">
        <v>200</v>
      </c>
      <c r="H31" s="273"/>
    </row>
    <row r="32" spans="2:12" x14ac:dyDescent="0.2">
      <c r="B32" s="211" t="s">
        <v>227</v>
      </c>
      <c r="E32" s="217">
        <f>F32*$F$28</f>
        <v>2625000</v>
      </c>
      <c r="F32" s="269">
        <v>50</v>
      </c>
    </row>
    <row r="33" spans="2:6" x14ac:dyDescent="0.2">
      <c r="B33" s="214" t="s">
        <v>228</v>
      </c>
      <c r="C33" s="214"/>
      <c r="E33" s="270">
        <f>SUM(E29:E32)</f>
        <v>39375000</v>
      </c>
      <c r="F33" s="215">
        <f>SUM(F29:F32)</f>
        <v>750</v>
      </c>
    </row>
    <row r="35" spans="2:6" x14ac:dyDescent="0.2">
      <c r="B35" s="211" t="s">
        <v>229</v>
      </c>
    </row>
    <row r="36" spans="2:6" x14ac:dyDescent="0.2">
      <c r="B36" s="211" t="s">
        <v>230</v>
      </c>
      <c r="E36" s="217">
        <f>E33*F36</f>
        <v>19687500</v>
      </c>
      <c r="F36" s="230">
        <f>1-F37</f>
        <v>0.5</v>
      </c>
    </row>
    <row r="37" spans="2:6" x14ac:dyDescent="0.2">
      <c r="B37" s="211" t="s">
        <v>231</v>
      </c>
      <c r="E37" s="217">
        <f>E33*F37</f>
        <v>19687500</v>
      </c>
      <c r="F37" s="227">
        <v>0.5</v>
      </c>
    </row>
    <row r="38" spans="2:6" x14ac:dyDescent="0.2">
      <c r="B38" s="211" t="s">
        <v>222</v>
      </c>
      <c r="E38" s="271">
        <f>SUM(E36:E37)</f>
        <v>39375000</v>
      </c>
    </row>
  </sheetData>
  <mergeCells count="3">
    <mergeCell ref="E2:F3"/>
    <mergeCell ref="H2:I3"/>
    <mergeCell ref="K2:L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5D76-C2B0-4F2E-B28C-25971A01AF3A}">
  <dimension ref="B2:Q61"/>
  <sheetViews>
    <sheetView showGridLines="0" tabSelected="1" topLeftCell="A9" workbookViewId="0">
      <selection activeCell="D55" sqref="D55"/>
    </sheetView>
  </sheetViews>
  <sheetFormatPr defaultColWidth="20.5703125" defaultRowHeight="14.25" x14ac:dyDescent="0.2"/>
  <cols>
    <col min="1" max="1" width="4.5703125" style="211" customWidth="1"/>
    <col min="2" max="16384" width="20.5703125" style="211"/>
  </cols>
  <sheetData>
    <row r="2" spans="2:15" ht="15" x14ac:dyDescent="0.25">
      <c r="B2" s="241" t="s">
        <v>234</v>
      </c>
      <c r="C2" s="242"/>
      <c r="D2" s="243">
        <v>0</v>
      </c>
      <c r="E2" s="244">
        <f t="shared" ref="E2:O2" si="0">D2+1</f>
        <v>1</v>
      </c>
      <c r="F2" s="244">
        <f t="shared" si="0"/>
        <v>2</v>
      </c>
      <c r="G2" s="244">
        <f t="shared" si="0"/>
        <v>3</v>
      </c>
      <c r="H2" s="244">
        <f t="shared" si="0"/>
        <v>4</v>
      </c>
      <c r="I2" s="244">
        <f t="shared" si="0"/>
        <v>5</v>
      </c>
      <c r="J2" s="244">
        <f t="shared" si="0"/>
        <v>6</v>
      </c>
      <c r="K2" s="244">
        <f t="shared" si="0"/>
        <v>7</v>
      </c>
      <c r="L2" s="244">
        <f t="shared" si="0"/>
        <v>8</v>
      </c>
      <c r="M2" s="244">
        <f t="shared" si="0"/>
        <v>9</v>
      </c>
      <c r="N2" s="244">
        <f t="shared" si="0"/>
        <v>10</v>
      </c>
      <c r="O2" s="244">
        <f t="shared" si="0"/>
        <v>11</v>
      </c>
    </row>
    <row r="3" spans="2:15" x14ac:dyDescent="0.2">
      <c r="B3" s="245"/>
      <c r="C3" s="245"/>
      <c r="D3" s="245"/>
      <c r="E3" s="245"/>
      <c r="F3" s="245"/>
      <c r="G3" s="245"/>
      <c r="H3" s="245"/>
      <c r="I3" s="245"/>
      <c r="J3" s="245"/>
      <c r="K3" s="245"/>
      <c r="L3" s="245"/>
      <c r="M3" s="245"/>
      <c r="N3" s="245"/>
      <c r="O3" s="245"/>
    </row>
    <row r="4" spans="2:15" ht="15" x14ac:dyDescent="0.25">
      <c r="B4" s="245" t="s">
        <v>157</v>
      </c>
      <c r="C4" s="245"/>
      <c r="D4" s="246"/>
      <c r="E4" s="246">
        <v>0</v>
      </c>
      <c r="F4" s="246">
        <v>0</v>
      </c>
      <c r="G4" s="246">
        <v>0</v>
      </c>
      <c r="H4" s="246">
        <v>0.02</v>
      </c>
      <c r="I4" s="246">
        <v>0.02</v>
      </c>
      <c r="J4" s="246">
        <v>0.02</v>
      </c>
      <c r="K4" s="246">
        <v>0.02</v>
      </c>
      <c r="L4" s="246">
        <v>0.02</v>
      </c>
      <c r="M4" s="246">
        <v>0.02</v>
      </c>
      <c r="N4" s="246">
        <v>0.02</v>
      </c>
      <c r="O4" s="246">
        <v>0.02</v>
      </c>
    </row>
    <row r="5" spans="2:15" x14ac:dyDescent="0.2">
      <c r="B5" s="245"/>
      <c r="C5" s="247"/>
      <c r="D5" s="247"/>
      <c r="E5" s="247"/>
      <c r="F5" s="247"/>
      <c r="G5" s="245"/>
      <c r="H5" s="245"/>
      <c r="I5" s="245"/>
      <c r="J5" s="247"/>
      <c r="K5" s="247"/>
      <c r="L5" s="247"/>
      <c r="M5" s="247"/>
      <c r="N5" s="247"/>
      <c r="O5" s="247"/>
    </row>
    <row r="6" spans="2:15" x14ac:dyDescent="0.2">
      <c r="B6" s="248"/>
      <c r="C6" s="248"/>
      <c r="D6" s="248"/>
      <c r="E6" s="249" t="s">
        <v>166</v>
      </c>
      <c r="F6" s="250"/>
      <c r="G6" s="300" t="s">
        <v>235</v>
      </c>
      <c r="H6" s="301"/>
      <c r="I6" s="301"/>
      <c r="J6" s="301"/>
      <c r="K6" s="301"/>
      <c r="L6" s="301"/>
      <c r="M6" s="301"/>
      <c r="N6" s="301"/>
      <c r="O6" s="251"/>
    </row>
    <row r="8" spans="2:15" x14ac:dyDescent="0.2">
      <c r="B8" s="211" t="s">
        <v>171</v>
      </c>
      <c r="E8" s="211">
        <v>0</v>
      </c>
      <c r="F8" s="211">
        <v>0</v>
      </c>
      <c r="G8" s="233">
        <f>YOC!H5</f>
        <v>1312500</v>
      </c>
      <c r="H8" s="212">
        <f>G8*(1+H$4)</f>
        <v>1338750</v>
      </c>
      <c r="I8" s="212">
        <f t="shared" ref="I8:O8" si="1">H8*(1+I$4)</f>
        <v>1365525</v>
      </c>
      <c r="J8" s="212">
        <f t="shared" si="1"/>
        <v>1392835.5</v>
      </c>
      <c r="K8" s="212">
        <f t="shared" si="1"/>
        <v>1420692.21</v>
      </c>
      <c r="L8" s="212">
        <f t="shared" si="1"/>
        <v>1449106.0541999999</v>
      </c>
      <c r="M8" s="212">
        <f t="shared" si="1"/>
        <v>1478088.1752839999</v>
      </c>
      <c r="N8" s="212">
        <f t="shared" si="1"/>
        <v>1507649.9387896799</v>
      </c>
      <c r="O8" s="212">
        <f t="shared" si="1"/>
        <v>1537802.9375654736</v>
      </c>
    </row>
    <row r="9" spans="2:15" x14ac:dyDescent="0.2">
      <c r="B9" s="211" t="s">
        <v>156</v>
      </c>
      <c r="E9" s="211">
        <v>0</v>
      </c>
      <c r="F9" s="211">
        <v>0</v>
      </c>
      <c r="G9" s="233">
        <f>YOC!H6</f>
        <v>11375000</v>
      </c>
      <c r="H9" s="212">
        <f t="shared" ref="H9:O13" si="2">G9*(1+H$4)</f>
        <v>11602500</v>
      </c>
      <c r="I9" s="212">
        <f t="shared" si="2"/>
        <v>11834550</v>
      </c>
      <c r="J9" s="212">
        <f t="shared" si="2"/>
        <v>12071241</v>
      </c>
      <c r="K9" s="212">
        <f t="shared" si="2"/>
        <v>12312665.82</v>
      </c>
      <c r="L9" s="212">
        <f t="shared" si="2"/>
        <v>12558919.136400001</v>
      </c>
      <c r="M9" s="212">
        <f t="shared" si="2"/>
        <v>12810097.519128002</v>
      </c>
      <c r="N9" s="212">
        <f t="shared" si="2"/>
        <v>13066299.469510563</v>
      </c>
      <c r="O9" s="212">
        <f t="shared" si="2"/>
        <v>13327625.458900774</v>
      </c>
    </row>
    <row r="10" spans="2:15" x14ac:dyDescent="0.2">
      <c r="B10" s="211" t="s">
        <v>153</v>
      </c>
      <c r="E10" s="211">
        <v>0</v>
      </c>
      <c r="F10" s="211">
        <v>0</v>
      </c>
      <c r="G10" s="233">
        <f>YOC!H7</f>
        <v>3500000</v>
      </c>
      <c r="H10" s="212">
        <f t="shared" si="2"/>
        <v>3570000</v>
      </c>
      <c r="I10" s="212">
        <f t="shared" si="2"/>
        <v>3641400</v>
      </c>
      <c r="J10" s="212">
        <f t="shared" si="2"/>
        <v>3714228</v>
      </c>
      <c r="K10" s="212">
        <f t="shared" si="2"/>
        <v>3788512.56</v>
      </c>
      <c r="L10" s="212">
        <f t="shared" si="2"/>
        <v>3864282.8112000003</v>
      </c>
      <c r="M10" s="212">
        <f t="shared" si="2"/>
        <v>3941568.4674240006</v>
      </c>
      <c r="N10" s="212">
        <f t="shared" si="2"/>
        <v>4020399.8367724805</v>
      </c>
      <c r="O10" s="212">
        <f t="shared" si="2"/>
        <v>4100807.8335079304</v>
      </c>
    </row>
    <row r="11" spans="2:15" x14ac:dyDescent="0.2">
      <c r="B11" s="211" t="s">
        <v>154</v>
      </c>
      <c r="E11" s="211">
        <v>0</v>
      </c>
      <c r="F11" s="211">
        <v>0</v>
      </c>
      <c r="G11" s="233">
        <f>YOC!H8</f>
        <v>1312500</v>
      </c>
      <c r="H11" s="212">
        <f t="shared" si="2"/>
        <v>1338750</v>
      </c>
      <c r="I11" s="212">
        <f t="shared" si="2"/>
        <v>1365525</v>
      </c>
      <c r="J11" s="212">
        <f t="shared" si="2"/>
        <v>1392835.5</v>
      </c>
      <c r="K11" s="212">
        <f t="shared" si="2"/>
        <v>1420692.21</v>
      </c>
      <c r="L11" s="212">
        <f t="shared" si="2"/>
        <v>1449106.0541999999</v>
      </c>
      <c r="M11" s="212">
        <f t="shared" si="2"/>
        <v>1478088.1752839999</v>
      </c>
      <c r="N11" s="212">
        <f t="shared" si="2"/>
        <v>1507649.9387896799</v>
      </c>
      <c r="O11" s="212">
        <f t="shared" si="2"/>
        <v>1537802.9375654736</v>
      </c>
    </row>
    <row r="12" spans="2:15" x14ac:dyDescent="0.2">
      <c r="B12" s="211" t="s">
        <v>155</v>
      </c>
      <c r="E12" s="211">
        <v>0</v>
      </c>
      <c r="F12" s="211">
        <v>0</v>
      </c>
      <c r="G12" s="233">
        <f>YOC!H9</f>
        <v>1312500</v>
      </c>
      <c r="H12" s="212">
        <f t="shared" si="2"/>
        <v>1338750</v>
      </c>
      <c r="I12" s="212">
        <f t="shared" si="2"/>
        <v>1365525</v>
      </c>
      <c r="J12" s="212">
        <f t="shared" si="2"/>
        <v>1392835.5</v>
      </c>
      <c r="K12" s="212">
        <f t="shared" si="2"/>
        <v>1420692.21</v>
      </c>
      <c r="L12" s="212">
        <f t="shared" si="2"/>
        <v>1449106.0541999999</v>
      </c>
      <c r="M12" s="212">
        <f t="shared" si="2"/>
        <v>1478088.1752839999</v>
      </c>
      <c r="N12" s="212">
        <f t="shared" si="2"/>
        <v>1507649.9387896799</v>
      </c>
      <c r="O12" s="212">
        <f t="shared" si="2"/>
        <v>1537802.9375654736</v>
      </c>
    </row>
    <row r="13" spans="2:15" x14ac:dyDescent="0.2">
      <c r="B13" s="211" t="s">
        <v>215</v>
      </c>
      <c r="E13" s="211">
        <v>0</v>
      </c>
      <c r="F13" s="211">
        <v>0</v>
      </c>
      <c r="G13" s="233">
        <f>YOC!H10</f>
        <v>1312500</v>
      </c>
      <c r="H13" s="212">
        <f t="shared" si="2"/>
        <v>1338750</v>
      </c>
      <c r="I13" s="212">
        <f t="shared" si="2"/>
        <v>1365525</v>
      </c>
      <c r="J13" s="212">
        <f t="shared" si="2"/>
        <v>1392835.5</v>
      </c>
      <c r="K13" s="212">
        <f t="shared" si="2"/>
        <v>1420692.21</v>
      </c>
      <c r="L13" s="212">
        <f t="shared" si="2"/>
        <v>1449106.0541999999</v>
      </c>
      <c r="M13" s="212">
        <f t="shared" si="2"/>
        <v>1478088.1752839999</v>
      </c>
      <c r="N13" s="212">
        <f t="shared" si="2"/>
        <v>1507649.9387896799</v>
      </c>
      <c r="O13" s="212">
        <f t="shared" si="2"/>
        <v>1537802.9375654736</v>
      </c>
    </row>
    <row r="14" spans="2:15" x14ac:dyDescent="0.2">
      <c r="B14" s="211" t="s">
        <v>236</v>
      </c>
      <c r="G14" s="212"/>
      <c r="H14" s="212">
        <f>H19-G19</f>
        <v>-107843.75</v>
      </c>
      <c r="I14" s="212">
        <f t="shared" ref="I14:O14" si="3">I19-H19</f>
        <v>-110000.625</v>
      </c>
      <c r="J14" s="212">
        <f t="shared" si="3"/>
        <v>-112200.63750000019</v>
      </c>
      <c r="K14" s="212">
        <f t="shared" si="3"/>
        <v>-114444.65024999995</v>
      </c>
      <c r="L14" s="212">
        <f t="shared" si="3"/>
        <v>-116733.54325499944</v>
      </c>
      <c r="M14" s="212">
        <f t="shared" si="3"/>
        <v>-119068.21412010118</v>
      </c>
      <c r="N14" s="212">
        <f t="shared" si="3"/>
        <v>-121449.57840250246</v>
      </c>
      <c r="O14" s="212">
        <f t="shared" si="3"/>
        <v>-123878.56997055188</v>
      </c>
    </row>
    <row r="15" spans="2:15" x14ac:dyDescent="0.2">
      <c r="B15" s="211" t="s">
        <v>158</v>
      </c>
      <c r="C15" s="235">
        <f>YOC!C13</f>
        <v>0.15</v>
      </c>
      <c r="G15" s="212">
        <f>SUM(G8:G13)*-$C$15</f>
        <v>-3018750</v>
      </c>
      <c r="H15" s="212">
        <f t="shared" ref="H15:O15" si="4">SUM(H8:H13)*-$C$15</f>
        <v>-3079125</v>
      </c>
      <c r="I15" s="212">
        <f t="shared" si="4"/>
        <v>-3140707.5</v>
      </c>
      <c r="J15" s="212">
        <f t="shared" si="4"/>
        <v>-3203521.65</v>
      </c>
      <c r="K15" s="212">
        <f t="shared" si="4"/>
        <v>-3267592.0830000001</v>
      </c>
      <c r="L15" s="212">
        <f t="shared" si="4"/>
        <v>-3332943.9246600005</v>
      </c>
      <c r="M15" s="212">
        <f t="shared" si="4"/>
        <v>-3399602.8031531996</v>
      </c>
      <c r="N15" s="212">
        <f t="shared" si="4"/>
        <v>-3467594.8592162644</v>
      </c>
      <c r="O15" s="212">
        <f t="shared" si="4"/>
        <v>-3536946.7564005889</v>
      </c>
    </row>
    <row r="16" spans="2:15" x14ac:dyDescent="0.2">
      <c r="B16" s="214" t="s">
        <v>161</v>
      </c>
      <c r="C16" s="236"/>
      <c r="D16" s="214"/>
      <c r="E16" s="214"/>
      <c r="F16" s="214"/>
      <c r="G16" s="237">
        <f>SUM(G8:G15)</f>
        <v>17106250</v>
      </c>
      <c r="H16" s="237">
        <f>SUM(H8:H15)</f>
        <v>17340531.25</v>
      </c>
      <c r="I16" s="237">
        <f t="shared" ref="I16:O16" si="5">SUM(I8:I15)</f>
        <v>17687341.875</v>
      </c>
      <c r="J16" s="237">
        <f t="shared" si="5"/>
        <v>18041088.712500002</v>
      </c>
      <c r="K16" s="237">
        <f t="shared" si="5"/>
        <v>18401910.486750003</v>
      </c>
      <c r="L16" s="237">
        <f t="shared" si="5"/>
        <v>18769948.696485002</v>
      </c>
      <c r="M16" s="237">
        <f t="shared" si="5"/>
        <v>19145347.670414697</v>
      </c>
      <c r="N16" s="237">
        <f t="shared" si="5"/>
        <v>19528254.623822995</v>
      </c>
      <c r="O16" s="237">
        <f t="shared" si="5"/>
        <v>19918819.716299452</v>
      </c>
    </row>
    <row r="17" spans="2:15" x14ac:dyDescent="0.2">
      <c r="B17" s="211" t="s">
        <v>159</v>
      </c>
      <c r="C17" s="238">
        <f>YOC!H15</f>
        <v>-258422.88584576614</v>
      </c>
      <c r="G17" s="212">
        <f>$C$17</f>
        <v>-258422.88584576614</v>
      </c>
      <c r="H17" s="212">
        <f t="shared" ref="H17:O17" si="6">$C$17</f>
        <v>-258422.88584576614</v>
      </c>
      <c r="I17" s="212">
        <f t="shared" si="6"/>
        <v>-258422.88584576614</v>
      </c>
      <c r="J17" s="212">
        <f t="shared" si="6"/>
        <v>-258422.88584576614</v>
      </c>
      <c r="K17" s="212">
        <f t="shared" si="6"/>
        <v>-258422.88584576614</v>
      </c>
      <c r="L17" s="212">
        <f t="shared" si="6"/>
        <v>-258422.88584576614</v>
      </c>
      <c r="M17" s="212">
        <f t="shared" si="6"/>
        <v>-258422.88584576614</v>
      </c>
      <c r="N17" s="212">
        <f t="shared" si="6"/>
        <v>-258422.88584576614</v>
      </c>
      <c r="O17" s="212">
        <f t="shared" si="6"/>
        <v>-258422.88584576614</v>
      </c>
    </row>
    <row r="18" spans="2:15" x14ac:dyDescent="0.2">
      <c r="B18" s="211" t="s">
        <v>160</v>
      </c>
      <c r="C18" s="235">
        <f>YOC!C16</f>
        <v>0.03</v>
      </c>
      <c r="G18" s="212">
        <f>G16*-$C$18</f>
        <v>-513187.5</v>
      </c>
      <c r="H18" s="212">
        <f t="shared" ref="H18:O18" si="7">H16*-$C$18</f>
        <v>-520215.9375</v>
      </c>
      <c r="I18" s="212">
        <f t="shared" si="7"/>
        <v>-530620.25624999998</v>
      </c>
      <c r="J18" s="212">
        <f t="shared" si="7"/>
        <v>-541232.66137500003</v>
      </c>
      <c r="K18" s="212">
        <f t="shared" si="7"/>
        <v>-552057.31460250006</v>
      </c>
      <c r="L18" s="212">
        <f t="shared" si="7"/>
        <v>-563098.46089455008</v>
      </c>
      <c r="M18" s="212">
        <f t="shared" si="7"/>
        <v>-574360.43011244095</v>
      </c>
      <c r="N18" s="212">
        <f t="shared" si="7"/>
        <v>-585847.63871468976</v>
      </c>
      <c r="O18" s="212">
        <f t="shared" si="7"/>
        <v>-597564.59148898348</v>
      </c>
    </row>
    <row r="19" spans="2:15" x14ac:dyDescent="0.2">
      <c r="B19" s="211" t="s">
        <v>220</v>
      </c>
      <c r="C19" s="235">
        <f>YOC!C17</f>
        <v>0.25</v>
      </c>
      <c r="G19" s="212">
        <f>G24*-$C$19</f>
        <v>-5392187.5</v>
      </c>
      <c r="H19" s="212">
        <f t="shared" ref="H19:O19" si="8">H24*-$C$19</f>
        <v>-5500031.25</v>
      </c>
      <c r="I19" s="212">
        <f t="shared" si="8"/>
        <v>-5610031.875</v>
      </c>
      <c r="J19" s="212">
        <f t="shared" si="8"/>
        <v>-5722232.5125000002</v>
      </c>
      <c r="K19" s="212">
        <f t="shared" si="8"/>
        <v>-5836677.1627500001</v>
      </c>
      <c r="L19" s="212">
        <f t="shared" si="8"/>
        <v>-5953410.7060049996</v>
      </c>
      <c r="M19" s="212">
        <f t="shared" si="8"/>
        <v>-6072478.9201251008</v>
      </c>
      <c r="N19" s="212">
        <f t="shared" si="8"/>
        <v>-6193928.4985276032</v>
      </c>
      <c r="O19" s="212">
        <f t="shared" si="8"/>
        <v>-6317807.0684981551</v>
      </c>
    </row>
    <row r="20" spans="2:15" x14ac:dyDescent="0.2">
      <c r="B20" s="214" t="s">
        <v>169</v>
      </c>
      <c r="C20" s="214"/>
      <c r="D20" s="214"/>
      <c r="E20" s="214"/>
      <c r="F20" s="214"/>
      <c r="G20" s="237">
        <f>SUM(G16:G19)</f>
        <v>10942452.114154235</v>
      </c>
      <c r="H20" s="237">
        <f t="shared" ref="H20:O20" si="9">SUM(H16:H19)</f>
        <v>11061861.176654235</v>
      </c>
      <c r="I20" s="237">
        <f t="shared" si="9"/>
        <v>11288266.857904233</v>
      </c>
      <c r="J20" s="237">
        <f t="shared" si="9"/>
        <v>11519200.652779236</v>
      </c>
      <c r="K20" s="237">
        <f t="shared" si="9"/>
        <v>11754753.123551736</v>
      </c>
      <c r="L20" s="237">
        <f t="shared" si="9"/>
        <v>11995016.643739685</v>
      </c>
      <c r="M20" s="237">
        <f t="shared" si="9"/>
        <v>12240085.434331391</v>
      </c>
      <c r="N20" s="237">
        <f t="shared" si="9"/>
        <v>12490055.600734936</v>
      </c>
      <c r="O20" s="237">
        <f t="shared" si="9"/>
        <v>12745025.170466548</v>
      </c>
    </row>
    <row r="21" spans="2:15" x14ac:dyDescent="0.2">
      <c r="B21" s="211" t="s">
        <v>217</v>
      </c>
      <c r="C21" s="239">
        <v>0.04</v>
      </c>
      <c r="G21" s="212">
        <f>YOC!$E$37*-$C$21</f>
        <v>-787500</v>
      </c>
      <c r="H21" s="212">
        <f>YOC!$E$37*-$C$21</f>
        <v>-787500</v>
      </c>
      <c r="I21" s="212">
        <f>YOC!$E$37*-$C$21</f>
        <v>-787500</v>
      </c>
      <c r="J21" s="212">
        <f>YOC!$E$37*-$C$21</f>
        <v>-787500</v>
      </c>
      <c r="K21" s="212">
        <f>YOC!$E$37*-$C$21</f>
        <v>-787500</v>
      </c>
      <c r="L21" s="212">
        <f>YOC!$E$37*-$C$21</f>
        <v>-787500</v>
      </c>
      <c r="M21" s="212">
        <f>YOC!$E$37*-$C$21</f>
        <v>-787500</v>
      </c>
      <c r="N21" s="212">
        <f>YOC!$E$37*-$C$21</f>
        <v>-787500</v>
      </c>
      <c r="O21" s="212">
        <f>YOC!$E$37*-$C$21</f>
        <v>-787500</v>
      </c>
    </row>
    <row r="22" spans="2:15" x14ac:dyDescent="0.2">
      <c r="B22" s="214" t="s">
        <v>170</v>
      </c>
      <c r="C22" s="214"/>
      <c r="D22" s="214"/>
      <c r="E22" s="214"/>
      <c r="F22" s="214"/>
      <c r="G22" s="237">
        <f>SUM(G20:G21)</f>
        <v>10154952.114154235</v>
      </c>
      <c r="H22" s="237">
        <f t="shared" ref="H22:O22" si="10">SUM(H20:H21)</f>
        <v>10274361.176654235</v>
      </c>
      <c r="I22" s="237">
        <f t="shared" si="10"/>
        <v>10500766.857904233</v>
      </c>
      <c r="J22" s="237">
        <f t="shared" si="10"/>
        <v>10731700.652779236</v>
      </c>
      <c r="K22" s="237">
        <f t="shared" si="10"/>
        <v>10967253.123551736</v>
      </c>
      <c r="L22" s="237">
        <f t="shared" si="10"/>
        <v>11207516.643739685</v>
      </c>
      <c r="M22" s="237">
        <f t="shared" si="10"/>
        <v>11452585.434331391</v>
      </c>
      <c r="N22" s="237">
        <f t="shared" si="10"/>
        <v>11702555.600734936</v>
      </c>
      <c r="O22" s="237">
        <f t="shared" si="10"/>
        <v>11957525.170466548</v>
      </c>
    </row>
    <row r="23" spans="2:15" x14ac:dyDescent="0.2">
      <c r="G23" s="212"/>
      <c r="H23" s="212"/>
      <c r="I23" s="212"/>
      <c r="J23" s="212"/>
      <c r="K23" s="212"/>
      <c r="L23" s="212"/>
      <c r="M23" s="212"/>
      <c r="N23" s="212"/>
      <c r="O23" s="212"/>
    </row>
    <row r="24" spans="2:15" x14ac:dyDescent="0.2">
      <c r="G24" s="225">
        <v>21568750</v>
      </c>
      <c r="H24" s="225">
        <v>22000125</v>
      </c>
      <c r="I24" s="225">
        <v>22440127.5</v>
      </c>
      <c r="J24" s="225">
        <v>22888930.050000001</v>
      </c>
      <c r="K24" s="225">
        <v>23346708.651000001</v>
      </c>
      <c r="L24" s="225">
        <v>23813642.824019998</v>
      </c>
      <c r="M24" s="225">
        <v>24289915.680500403</v>
      </c>
      <c r="N24" s="225">
        <v>24775713.994110413</v>
      </c>
      <c r="O24" s="225">
        <v>25271228.27399262</v>
      </c>
    </row>
    <row r="26" spans="2:15" ht="15" x14ac:dyDescent="0.25">
      <c r="B26" s="252" t="s">
        <v>237</v>
      </c>
      <c r="C26" s="252"/>
      <c r="D26" s="252"/>
      <c r="E26" s="252"/>
      <c r="F26" s="253"/>
      <c r="G26" s="253">
        <f>G20/$D$32</f>
        <v>0.277903545756298</v>
      </c>
      <c r="H26" s="253">
        <f t="shared" ref="H26:O26" si="11">H20/$D$32</f>
        <v>0.28093615686740914</v>
      </c>
      <c r="I26" s="253">
        <f t="shared" si="11"/>
        <v>0.28668614242296464</v>
      </c>
      <c r="J26" s="253">
        <f t="shared" si="11"/>
        <v>0.29255112768963137</v>
      </c>
      <c r="K26" s="253">
        <f t="shared" si="11"/>
        <v>0.29853341266163136</v>
      </c>
      <c r="L26" s="253">
        <f t="shared" si="11"/>
        <v>0.30463534333307135</v>
      </c>
      <c r="M26" s="253">
        <f t="shared" si="11"/>
        <v>0.31085931261794009</v>
      </c>
      <c r="N26" s="253">
        <f t="shared" si="11"/>
        <v>0.31720776128850631</v>
      </c>
      <c r="O26" s="253">
        <f t="shared" si="11"/>
        <v>0.32368317893248377</v>
      </c>
    </row>
    <row r="27" spans="2:15" ht="15" x14ac:dyDescent="0.25">
      <c r="B27" s="252" t="s">
        <v>238</v>
      </c>
      <c r="C27" s="252"/>
      <c r="D27" s="252"/>
      <c r="E27" s="252"/>
      <c r="F27" s="253"/>
      <c r="G27" s="253">
        <f>G22/$D$32</f>
        <v>0.25790354575629804</v>
      </c>
      <c r="H27" s="253">
        <f t="shared" ref="H27:O27" si="12">H22/$D$32</f>
        <v>0.26093615686740912</v>
      </c>
      <c r="I27" s="253">
        <f t="shared" si="12"/>
        <v>0.26668614242296462</v>
      </c>
      <c r="J27" s="253">
        <f t="shared" si="12"/>
        <v>0.27255112768963141</v>
      </c>
      <c r="K27" s="253">
        <f t="shared" si="12"/>
        <v>0.2785334126616314</v>
      </c>
      <c r="L27" s="253">
        <f t="shared" si="12"/>
        <v>0.28463534333307139</v>
      </c>
      <c r="M27" s="253">
        <f t="shared" si="12"/>
        <v>0.29085931261794007</v>
      </c>
      <c r="N27" s="253">
        <f t="shared" si="12"/>
        <v>0.29720776128850629</v>
      </c>
      <c r="O27" s="253">
        <f t="shared" si="12"/>
        <v>0.30368317893248375</v>
      </c>
    </row>
    <row r="29" spans="2:15" ht="15" x14ac:dyDescent="0.25">
      <c r="B29" s="241"/>
      <c r="C29" s="241"/>
      <c r="D29" s="241"/>
      <c r="E29" s="241"/>
      <c r="F29" s="241"/>
      <c r="G29" s="241"/>
      <c r="H29" s="241"/>
      <c r="I29" s="241"/>
      <c r="J29" s="241"/>
      <c r="K29" s="241"/>
      <c r="L29" s="241"/>
      <c r="M29" s="241"/>
      <c r="N29" s="241"/>
      <c r="O29" s="241"/>
    </row>
    <row r="30" spans="2:15" ht="15" x14ac:dyDescent="0.25">
      <c r="B30" s="241" t="s">
        <v>239</v>
      </c>
      <c r="C30" s="241"/>
      <c r="D30" s="241"/>
      <c r="E30" s="241"/>
      <c r="F30" s="241"/>
      <c r="G30" s="241"/>
      <c r="H30" s="241"/>
      <c r="I30" s="241"/>
      <c r="J30" s="241"/>
      <c r="K30" s="241"/>
      <c r="L30" s="241"/>
      <c r="M30" s="241"/>
      <c r="N30" s="241"/>
      <c r="O30" s="241"/>
    </row>
    <row r="31" spans="2:15" x14ac:dyDescent="0.2">
      <c r="B31" s="245"/>
      <c r="C31" s="245"/>
      <c r="D31" s="245"/>
      <c r="E31" s="245"/>
      <c r="F31" s="245"/>
      <c r="G31" s="245"/>
      <c r="H31" s="245"/>
      <c r="I31" s="245"/>
      <c r="J31" s="245"/>
      <c r="K31" s="245"/>
      <c r="L31" s="245"/>
      <c r="M31" s="245"/>
      <c r="N31" s="245"/>
    </row>
    <row r="32" spans="2:15" ht="15" x14ac:dyDescent="0.25">
      <c r="B32" s="245" t="s">
        <v>240</v>
      </c>
      <c r="C32" s="245"/>
      <c r="D32" s="254">
        <f>YOC!E33</f>
        <v>39375000</v>
      </c>
      <c r="E32" s="255"/>
      <c r="F32" s="245"/>
      <c r="G32" s="245"/>
      <c r="H32" s="245"/>
      <c r="I32" s="245"/>
      <c r="J32" s="245"/>
      <c r="K32" s="245"/>
      <c r="L32" s="245"/>
      <c r="M32" s="245"/>
      <c r="N32" s="256"/>
    </row>
    <row r="33" spans="2:17" x14ac:dyDescent="0.2">
      <c r="B33" s="245" t="s">
        <v>241</v>
      </c>
      <c r="C33" s="245"/>
      <c r="D33" s="257"/>
      <c r="E33" s="257">
        <f>E20</f>
        <v>0</v>
      </c>
      <c r="F33" s="257">
        <f>F20</f>
        <v>0</v>
      </c>
      <c r="G33" s="257">
        <f>G20</f>
        <v>10942452.114154235</v>
      </c>
      <c r="H33" s="257">
        <f>H20</f>
        <v>11061861.176654235</v>
      </c>
      <c r="I33" s="257">
        <f>I20</f>
        <v>11288266.857904233</v>
      </c>
      <c r="J33" s="257">
        <f t="shared" ref="J33:M33" si="13">J20</f>
        <v>11519200.652779236</v>
      </c>
      <c r="K33" s="257">
        <f t="shared" si="13"/>
        <v>11754753.123551736</v>
      </c>
      <c r="L33" s="257">
        <f t="shared" si="13"/>
        <v>11995016.643739685</v>
      </c>
      <c r="M33" s="257">
        <f t="shared" si="13"/>
        <v>12240085.434331391</v>
      </c>
      <c r="N33" s="257">
        <f>N20</f>
        <v>12490055.600734936</v>
      </c>
    </row>
    <row r="34" spans="2:17" x14ac:dyDescent="0.2">
      <c r="B34" s="245" t="s">
        <v>167</v>
      </c>
      <c r="C34" s="245"/>
      <c r="D34" s="257"/>
      <c r="E34" s="257"/>
      <c r="F34" s="257"/>
      <c r="G34" s="257"/>
      <c r="H34" s="257"/>
      <c r="I34" s="257"/>
      <c r="J34" s="245"/>
      <c r="K34" s="245"/>
      <c r="L34" s="245"/>
      <c r="M34" s="245"/>
      <c r="N34" s="212">
        <f>YOC!K21</f>
        <v>264408952.99008647</v>
      </c>
    </row>
    <row r="35" spans="2:17" x14ac:dyDescent="0.2">
      <c r="B35" s="245" t="s">
        <v>168</v>
      </c>
      <c r="C35" s="258">
        <v>3.5000000000000003E-2</v>
      </c>
      <c r="D35" s="257"/>
      <c r="E35" s="257"/>
      <c r="F35" s="257"/>
      <c r="G35" s="257"/>
      <c r="H35" s="257"/>
      <c r="I35" s="259"/>
      <c r="J35" s="245"/>
      <c r="K35" s="245"/>
      <c r="L35" s="245"/>
      <c r="M35" s="245"/>
      <c r="N35" s="217">
        <f>N34*-C35</f>
        <v>-9254313.3546530269</v>
      </c>
    </row>
    <row r="36" spans="2:17" ht="15" x14ac:dyDescent="0.25">
      <c r="B36" s="260" t="s">
        <v>241</v>
      </c>
      <c r="C36" s="245"/>
      <c r="D36" s="261">
        <f>-SUM(D32:D35)</f>
        <v>-39375000</v>
      </c>
      <c r="E36" s="261">
        <f>SUM(E32:E35)</f>
        <v>0</v>
      </c>
      <c r="F36" s="261">
        <f t="shared" ref="F36:M36" si="14">SUM(F32:F35)</f>
        <v>0</v>
      </c>
      <c r="G36" s="261">
        <f t="shared" si="14"/>
        <v>10942452.114154235</v>
      </c>
      <c r="H36" s="261">
        <f t="shared" si="14"/>
        <v>11061861.176654235</v>
      </c>
      <c r="I36" s="261">
        <f>SUM(I32:I35)</f>
        <v>11288266.857904233</v>
      </c>
      <c r="J36" s="261">
        <f t="shared" si="14"/>
        <v>11519200.652779236</v>
      </c>
      <c r="K36" s="261">
        <f t="shared" si="14"/>
        <v>11754753.123551736</v>
      </c>
      <c r="L36" s="261">
        <f t="shared" si="14"/>
        <v>11995016.643739685</v>
      </c>
      <c r="M36" s="261">
        <f t="shared" si="14"/>
        <v>12240085.434331391</v>
      </c>
      <c r="N36" s="261">
        <f>SUM(N32:N35)</f>
        <v>267644695.23616835</v>
      </c>
      <c r="Q36" s="240"/>
    </row>
    <row r="37" spans="2:17" ht="15" x14ac:dyDescent="0.25">
      <c r="B37" s="260"/>
      <c r="C37" s="245"/>
      <c r="D37" s="268"/>
      <c r="E37" s="268"/>
      <c r="F37" s="268"/>
      <c r="G37" s="268"/>
      <c r="H37" s="268"/>
      <c r="I37" s="268"/>
      <c r="J37" s="268"/>
      <c r="K37" s="268"/>
      <c r="L37" s="268"/>
      <c r="M37" s="268"/>
      <c r="N37" s="268"/>
      <c r="Q37" s="240"/>
    </row>
    <row r="38" spans="2:17" ht="15" x14ac:dyDescent="0.25">
      <c r="B38" s="252" t="s">
        <v>242</v>
      </c>
      <c r="C38" s="262"/>
      <c r="D38" s="263">
        <f>IRR(D36:N36)</f>
        <v>0.29479111323283069</v>
      </c>
      <c r="E38" s="264"/>
      <c r="F38" s="264"/>
      <c r="G38" s="257"/>
      <c r="H38" s="257"/>
      <c r="I38" s="257"/>
      <c r="J38" s="245"/>
      <c r="K38" s="245"/>
      <c r="L38" s="245"/>
      <c r="M38" s="245"/>
      <c r="N38" s="256"/>
    </row>
    <row r="39" spans="2:17" ht="15" x14ac:dyDescent="0.25">
      <c r="B39" s="252" t="s">
        <v>243</v>
      </c>
      <c r="C39" s="262"/>
      <c r="D39" s="266">
        <f>-SUM(G36:N36)/D36</f>
        <v>8.8494306346484599</v>
      </c>
    </row>
    <row r="40" spans="2:17" ht="15" x14ac:dyDescent="0.25">
      <c r="B40" s="252" t="s">
        <v>252</v>
      </c>
      <c r="C40" s="262"/>
      <c r="D40" s="274">
        <f>SUM(E36:N36)</f>
        <v>348446331.23928308</v>
      </c>
    </row>
    <row r="41" spans="2:17" ht="15" x14ac:dyDescent="0.25">
      <c r="B41" s="252" t="s">
        <v>250</v>
      </c>
      <c r="C41" s="262"/>
      <c r="D41" s="274">
        <f>-1*D36</f>
        <v>39375000</v>
      </c>
    </row>
    <row r="42" spans="2:17" ht="15" x14ac:dyDescent="0.25">
      <c r="B42" s="252" t="s">
        <v>251</v>
      </c>
      <c r="C42" s="262"/>
      <c r="D42" s="274">
        <f>SUM(D36:N36)</f>
        <v>309071331.23928308</v>
      </c>
    </row>
    <row r="43" spans="2:17" ht="15" x14ac:dyDescent="0.25">
      <c r="B43" s="252" t="s">
        <v>253</v>
      </c>
      <c r="C43" s="262"/>
      <c r="D43" s="275">
        <f>D42/D40</f>
        <v>0.88699837975059459</v>
      </c>
    </row>
    <row r="45" spans="2:17" ht="15" x14ac:dyDescent="0.25">
      <c r="B45" s="241"/>
      <c r="C45" s="241"/>
      <c r="D45" s="241"/>
      <c r="E45" s="241"/>
      <c r="F45" s="241"/>
      <c r="G45" s="241"/>
      <c r="H45" s="241"/>
      <c r="I45" s="241"/>
      <c r="J45" s="241"/>
      <c r="K45" s="241"/>
      <c r="L45" s="241"/>
      <c r="M45" s="241"/>
      <c r="N45" s="241"/>
    </row>
    <row r="46" spans="2:17" ht="15" x14ac:dyDescent="0.25">
      <c r="B46" s="241" t="s">
        <v>244</v>
      </c>
      <c r="C46" s="241"/>
      <c r="D46" s="241"/>
      <c r="E46" s="241"/>
      <c r="F46" s="241"/>
      <c r="G46" s="241"/>
      <c r="H46" s="241"/>
      <c r="I46" s="241"/>
      <c r="J46" s="241"/>
      <c r="K46" s="241"/>
      <c r="L46" s="241"/>
      <c r="M46" s="241"/>
      <c r="N46" s="241"/>
    </row>
    <row r="47" spans="2:17" ht="15" x14ac:dyDescent="0.25">
      <c r="B47" s="245" t="s">
        <v>240</v>
      </c>
      <c r="C47" s="245"/>
      <c r="D47" s="254">
        <f>-YOC!E33</f>
        <v>-39375000</v>
      </c>
      <c r="E47" s="255"/>
      <c r="F47" s="245"/>
      <c r="G47" s="245"/>
      <c r="H47" s="245"/>
      <c r="I47" s="245"/>
    </row>
    <row r="48" spans="2:17" ht="15" x14ac:dyDescent="0.25">
      <c r="B48" s="245" t="s">
        <v>231</v>
      </c>
      <c r="C48" s="245"/>
      <c r="D48" s="265">
        <f>YOC!E37</f>
        <v>19687500</v>
      </c>
      <c r="E48" s="255"/>
      <c r="F48" s="245"/>
      <c r="G48" s="245"/>
      <c r="H48" s="245"/>
      <c r="I48" s="245"/>
    </row>
    <row r="49" spans="2:16" x14ac:dyDescent="0.2">
      <c r="B49" s="245" t="s">
        <v>241</v>
      </c>
      <c r="C49" s="245"/>
      <c r="D49" s="257"/>
      <c r="E49" s="257">
        <f>E20</f>
        <v>0</v>
      </c>
      <c r="F49" s="257">
        <f>F20</f>
        <v>0</v>
      </c>
      <c r="G49" s="257">
        <f>G20</f>
        <v>10942452.114154235</v>
      </c>
      <c r="H49" s="257">
        <f>H20</f>
        <v>11061861.176654235</v>
      </c>
      <c r="I49" s="257">
        <f>I20</f>
        <v>11288266.857904233</v>
      </c>
      <c r="J49" s="257">
        <f t="shared" ref="J49:N49" si="15">J20</f>
        <v>11519200.652779236</v>
      </c>
      <c r="K49" s="257">
        <f t="shared" si="15"/>
        <v>11754753.123551736</v>
      </c>
      <c r="L49" s="257">
        <f t="shared" si="15"/>
        <v>11995016.643739685</v>
      </c>
      <c r="M49" s="257">
        <f t="shared" si="15"/>
        <v>12240085.434331391</v>
      </c>
      <c r="N49" s="257">
        <f t="shared" si="15"/>
        <v>12490055.600734936</v>
      </c>
    </row>
    <row r="50" spans="2:16" x14ac:dyDescent="0.2">
      <c r="B50" s="245" t="s">
        <v>217</v>
      </c>
      <c r="C50" s="245"/>
      <c r="D50" s="257">
        <f t="shared" ref="D50:F50" si="16">$G$21</f>
        <v>-787500</v>
      </c>
      <c r="E50" s="257">
        <f t="shared" si="16"/>
        <v>-787500</v>
      </c>
      <c r="F50" s="257">
        <f t="shared" si="16"/>
        <v>-787500</v>
      </c>
      <c r="G50" s="257">
        <f>$G$21</f>
        <v>-787500</v>
      </c>
      <c r="H50" s="257">
        <f>H21</f>
        <v>-787500</v>
      </c>
      <c r="I50" s="257">
        <f>I21</f>
        <v>-787500</v>
      </c>
      <c r="J50" s="257">
        <f t="shared" ref="J50:N50" si="17">J21</f>
        <v>-787500</v>
      </c>
      <c r="K50" s="257">
        <f t="shared" si="17"/>
        <v>-787500</v>
      </c>
      <c r="L50" s="257">
        <f t="shared" si="17"/>
        <v>-787500</v>
      </c>
      <c r="M50" s="257">
        <f t="shared" si="17"/>
        <v>-787500</v>
      </c>
      <c r="N50" s="257">
        <f t="shared" si="17"/>
        <v>-787500</v>
      </c>
    </row>
    <row r="51" spans="2:16" x14ac:dyDescent="0.2">
      <c r="B51" s="245" t="s">
        <v>162</v>
      </c>
      <c r="C51" s="245"/>
      <c r="D51" s="257"/>
      <c r="E51" s="257"/>
      <c r="F51" s="257"/>
      <c r="G51" s="257"/>
      <c r="H51" s="257"/>
      <c r="I51" s="257"/>
      <c r="N51" s="272">
        <f>N34</f>
        <v>264408952.99008647</v>
      </c>
    </row>
    <row r="52" spans="2:16" x14ac:dyDescent="0.2">
      <c r="B52" s="245" t="s">
        <v>245</v>
      </c>
      <c r="C52" s="245"/>
      <c r="D52" s="257"/>
      <c r="E52" s="257"/>
      <c r="F52" s="257"/>
      <c r="G52" s="257"/>
      <c r="H52" s="257"/>
      <c r="I52" s="259"/>
      <c r="N52" s="217">
        <f>N35</f>
        <v>-9254313.3546530269</v>
      </c>
    </row>
    <row r="53" spans="2:16" x14ac:dyDescent="0.2">
      <c r="B53" s="245" t="s">
        <v>246</v>
      </c>
      <c r="C53" s="245"/>
      <c r="D53" s="257"/>
      <c r="E53" s="257"/>
      <c r="F53" s="257"/>
      <c r="G53" s="257"/>
      <c r="H53" s="257"/>
      <c r="I53" s="265"/>
      <c r="N53" s="240">
        <f>-D48</f>
        <v>-19687500</v>
      </c>
    </row>
    <row r="54" spans="2:16" ht="15" x14ac:dyDescent="0.25">
      <c r="B54" s="260" t="s">
        <v>241</v>
      </c>
      <c r="C54" s="245"/>
      <c r="D54" s="261">
        <f>SUM(D47:D53)</f>
        <v>-20475000</v>
      </c>
      <c r="E54" s="261">
        <f t="shared" ref="E54:M54" si="18">SUM(E47:E53)</f>
        <v>-787500</v>
      </c>
      <c r="F54" s="261">
        <f t="shared" si="18"/>
        <v>-787500</v>
      </c>
      <c r="G54" s="261">
        <f t="shared" si="18"/>
        <v>10154952.114154235</v>
      </c>
      <c r="H54" s="261">
        <f t="shared" si="18"/>
        <v>10274361.176654235</v>
      </c>
      <c r="I54" s="261">
        <f t="shared" si="18"/>
        <v>10500766.857904233</v>
      </c>
      <c r="J54" s="261">
        <f t="shared" si="18"/>
        <v>10731700.652779236</v>
      </c>
      <c r="K54" s="261">
        <f t="shared" si="18"/>
        <v>10967253.123551736</v>
      </c>
      <c r="L54" s="261">
        <f t="shared" si="18"/>
        <v>11207516.643739685</v>
      </c>
      <c r="M54" s="261">
        <f t="shared" si="18"/>
        <v>11452585.434331391</v>
      </c>
      <c r="N54" s="261">
        <f>SUM(N47:N53)</f>
        <v>247169695.23616835</v>
      </c>
      <c r="P54" s="240"/>
    </row>
    <row r="55" spans="2:16" ht="15" x14ac:dyDescent="0.25">
      <c r="B55" s="260"/>
      <c r="C55" s="245"/>
      <c r="D55" s="268"/>
      <c r="E55" s="268"/>
      <c r="F55" s="268"/>
      <c r="G55" s="268"/>
      <c r="H55" s="268"/>
      <c r="I55" s="268"/>
      <c r="J55" s="268"/>
      <c r="K55" s="268"/>
      <c r="L55" s="268"/>
      <c r="M55" s="268"/>
      <c r="N55" s="268"/>
      <c r="P55" s="240"/>
    </row>
    <row r="56" spans="2:16" ht="15" x14ac:dyDescent="0.25">
      <c r="B56" s="252" t="s">
        <v>247</v>
      </c>
      <c r="C56" s="262"/>
      <c r="D56" s="263">
        <f>IRR(D54:N54)</f>
        <v>0.39246088805983703</v>
      </c>
      <c r="E56" s="264"/>
      <c r="F56" s="264"/>
      <c r="G56" s="257"/>
      <c r="H56" s="257"/>
      <c r="I56" s="257"/>
    </row>
    <row r="57" spans="2:16" ht="15" x14ac:dyDescent="0.25">
      <c r="B57" s="252" t="s">
        <v>248</v>
      </c>
      <c r="C57" s="262"/>
      <c r="D57" s="266">
        <f>-SUM(G54:N54)/D54</f>
        <v>15.748905066631652</v>
      </c>
      <c r="E57" s="267"/>
      <c r="F57" s="267"/>
      <c r="G57" s="257"/>
      <c r="H57" s="257"/>
      <c r="I57" s="257"/>
    </row>
    <row r="58" spans="2:16" ht="15" x14ac:dyDescent="0.25">
      <c r="B58" s="252" t="s">
        <v>252</v>
      </c>
      <c r="C58" s="262"/>
      <c r="D58" s="274">
        <f>SUM(E54:N54)</f>
        <v>320883831.23928308</v>
      </c>
    </row>
    <row r="59" spans="2:16" ht="15" x14ac:dyDescent="0.25">
      <c r="B59" s="252" t="s">
        <v>250</v>
      </c>
      <c r="C59" s="262"/>
      <c r="D59" s="274">
        <f>-1*D54</f>
        <v>20475000</v>
      </c>
    </row>
    <row r="60" spans="2:16" ht="15" x14ac:dyDescent="0.25">
      <c r="B60" s="252" t="s">
        <v>251</v>
      </c>
      <c r="C60" s="262"/>
      <c r="D60" s="274">
        <f>SUM(D54:N54)</f>
        <v>300408831.23928308</v>
      </c>
    </row>
    <row r="61" spans="2:16" ht="15" x14ac:dyDescent="0.25">
      <c r="B61" s="252" t="s">
        <v>253</v>
      </c>
      <c r="C61" s="262"/>
      <c r="D61" s="275">
        <f>D60/D58</f>
        <v>0.93619186133210996</v>
      </c>
    </row>
  </sheetData>
  <mergeCells count="1">
    <mergeCell ref="G6:N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Rents</vt:lpstr>
      <vt:lpstr>Rents - Inputted</vt:lpstr>
      <vt:lpstr>OpEx</vt:lpstr>
      <vt:lpstr>Sales</vt:lpstr>
      <vt:lpstr>YOC</vt:lpstr>
      <vt:lpstr>Proforma</vt:lpstr>
      <vt:lpstr>Rents!Print_Area</vt:lpstr>
      <vt:lpstr>Sales!Print_Area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tomortinau</dc:creator>
  <cp:lastModifiedBy>Corey Satnick</cp:lastModifiedBy>
  <cp:lastPrinted>2017-09-17T20:21:29Z</cp:lastPrinted>
  <dcterms:created xsi:type="dcterms:W3CDTF">2015-10-05T03:41:18Z</dcterms:created>
  <dcterms:modified xsi:type="dcterms:W3CDTF">2024-01-02T21:18:44Z</dcterms:modified>
</cp:coreProperties>
</file>