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s/Downloads/"/>
    </mc:Choice>
  </mc:AlternateContent>
  <xr:revisionPtr revIDLastSave="0" documentId="8_{82741094-3413-294A-B6DA-E68F35443C1F}" xr6:coauthVersionLast="47" xr6:coauthVersionMax="47" xr10:uidLastSave="{00000000-0000-0000-0000-000000000000}"/>
  <bookViews>
    <workbookView xWindow="0" yWindow="780" windowWidth="33020" windowHeight="21360" activeTab="13" xr2:uid="{72A833AB-1134-4E0A-BF4C-3C04891216FB}"/>
  </bookViews>
  <sheets>
    <sheet name="P-12-1" sheetId="1" r:id="rId1"/>
    <sheet name="P-12-2" sheetId="2" r:id="rId2"/>
    <sheet name="P-12-3" sheetId="3" r:id="rId3"/>
    <sheet name="P-12-4" sheetId="4" r:id="rId4"/>
    <sheet name="P-12-5" sheetId="11" r:id="rId5"/>
    <sheet name="P-12-6" sheetId="12" r:id="rId6"/>
    <sheet name="P-12-7" sheetId="5" r:id="rId7"/>
    <sheet name="P-12-8" sheetId="6" r:id="rId8"/>
    <sheet name="P-12-9" sheetId="7" r:id="rId9"/>
    <sheet name="P-12-10-Data" sheetId="8" r:id="rId10"/>
    <sheet name="P-12-10-Solution" sheetId="13" r:id="rId11"/>
    <sheet name="P-12-11-Data" sheetId="14" r:id="rId12"/>
    <sheet name="P-12-11-Solution" sheetId="9" r:id="rId13"/>
    <sheet name="P-12-12-Data" sheetId="10" r:id="rId14"/>
    <sheet name="P-12-12-Solution " sheetId="15" r:id="rId15"/>
    <sheet name="P-12-13" sheetId="16" r:id="rId16"/>
    <sheet name="P-12-14" sheetId="17" r:id="rId17"/>
  </sheets>
  <definedNames>
    <definedName name="_xlnm._FilterDatabase" localSheetId="13" hidden="1">'P-12-12-Data'!#REF!</definedName>
    <definedName name="_xlnm._FilterDatabase" localSheetId="14" hidden="1">'P-12-12-Solution '!$L$4:$L$71</definedName>
    <definedName name="solver_adj" localSheetId="11" hidden="1">'P-12-11-Data'!#REF!</definedName>
    <definedName name="solver_adj" localSheetId="12" hidden="1">'P-12-11-Solution'!$W$9:$Z$11</definedName>
    <definedName name="solver_cvg" localSheetId="11" hidden="1">0.0001</definedName>
    <definedName name="solver_cvg" localSheetId="12" hidden="1">0.0001</definedName>
    <definedName name="solver_drv" localSheetId="11" hidden="1">1</definedName>
    <definedName name="solver_drv" localSheetId="12" hidden="1">1</definedName>
    <definedName name="solver_eng" localSheetId="11" hidden="1">3</definedName>
    <definedName name="solver_eng" localSheetId="12" hidden="1">3</definedName>
    <definedName name="solver_est" localSheetId="11" hidden="1">1</definedName>
    <definedName name="solver_est" localSheetId="12" hidden="1">1</definedName>
    <definedName name="solver_itr" localSheetId="11" hidden="1">2147483647</definedName>
    <definedName name="solver_itr" localSheetId="12" hidden="1">2147483647</definedName>
    <definedName name="solver_lhs1" localSheetId="11" hidden="1">'P-12-11-Data'!#REF!</definedName>
    <definedName name="solver_lhs1" localSheetId="12" hidden="1">'P-12-11-Solution'!$W$9:$Z$11</definedName>
    <definedName name="solver_lhs2" localSheetId="11" hidden="1">'P-12-11-Data'!#REF!</definedName>
    <definedName name="solver_lhs2" localSheetId="12" hidden="1">'P-12-11-Solution'!$W$9:$Z$11</definedName>
    <definedName name="solver_mip" localSheetId="11" hidden="1">2147483647</definedName>
    <definedName name="solver_mip" localSheetId="12" hidden="1">2147483647</definedName>
    <definedName name="solver_mni" localSheetId="11" hidden="1">30</definedName>
    <definedName name="solver_mni" localSheetId="12" hidden="1">30</definedName>
    <definedName name="solver_mrt" localSheetId="11" hidden="1">0.075</definedName>
    <definedName name="solver_mrt" localSheetId="12" hidden="1">0.075</definedName>
    <definedName name="solver_msl" localSheetId="11" hidden="1">2</definedName>
    <definedName name="solver_msl" localSheetId="12" hidden="1">2</definedName>
    <definedName name="solver_neg" localSheetId="11" hidden="1">2</definedName>
    <definedName name="solver_neg" localSheetId="12" hidden="1">2</definedName>
    <definedName name="solver_nod" localSheetId="11" hidden="1">2147483647</definedName>
    <definedName name="solver_nod" localSheetId="12" hidden="1">2147483647</definedName>
    <definedName name="solver_num" localSheetId="11" hidden="1">2</definedName>
    <definedName name="solver_num" localSheetId="12" hidden="1">2</definedName>
    <definedName name="solver_nwt" localSheetId="11" hidden="1">1</definedName>
    <definedName name="solver_nwt" localSheetId="12" hidden="1">1</definedName>
    <definedName name="solver_opt" localSheetId="11" hidden="1">'P-12-11-Data'!#REF!</definedName>
    <definedName name="solver_opt" localSheetId="12" hidden="1">'P-12-11-Solution'!$Y$18</definedName>
    <definedName name="solver_pre" localSheetId="11" hidden="1">0.000001</definedName>
    <definedName name="solver_pre" localSheetId="12" hidden="1">0.000001</definedName>
    <definedName name="solver_rbv" localSheetId="11" hidden="1">1</definedName>
    <definedName name="solver_rbv" localSheetId="12" hidden="1">1</definedName>
    <definedName name="solver_rel1" localSheetId="11" hidden="1">1</definedName>
    <definedName name="solver_rel1" localSheetId="12" hidden="1">1</definedName>
    <definedName name="solver_rel2" localSheetId="11" hidden="1">3</definedName>
    <definedName name="solver_rel2" localSheetId="12" hidden="1">3</definedName>
    <definedName name="solver_rhs1" localSheetId="11" hidden="1">3</definedName>
    <definedName name="solver_rhs1" localSheetId="12" hidden="1">3</definedName>
    <definedName name="solver_rhs2" localSheetId="11" hidden="1">-3</definedName>
    <definedName name="solver_rhs2" localSheetId="12" hidden="1">-3</definedName>
    <definedName name="solver_rlx" localSheetId="11" hidden="1">2</definedName>
    <definedName name="solver_rlx" localSheetId="12" hidden="1">2</definedName>
    <definedName name="solver_rsd" localSheetId="11" hidden="1">0</definedName>
    <definedName name="solver_rsd" localSheetId="12" hidden="1">0</definedName>
    <definedName name="solver_scl" localSheetId="11" hidden="1">1</definedName>
    <definedName name="solver_scl" localSheetId="12" hidden="1">1</definedName>
    <definedName name="solver_sho" localSheetId="11" hidden="1">2</definedName>
    <definedName name="solver_sho" localSheetId="12" hidden="1">2</definedName>
    <definedName name="solver_ssz" localSheetId="11" hidden="1">100</definedName>
    <definedName name="solver_ssz" localSheetId="12" hidden="1">100</definedName>
    <definedName name="solver_tim" localSheetId="11" hidden="1">2147483647</definedName>
    <definedName name="solver_tim" localSheetId="12" hidden="1">2147483647</definedName>
    <definedName name="solver_tol" localSheetId="11" hidden="1">0.01</definedName>
    <definedName name="solver_tol" localSheetId="12" hidden="1">0.01</definedName>
    <definedName name="solver_typ" localSheetId="11" hidden="1">2</definedName>
    <definedName name="solver_typ" localSheetId="12" hidden="1">2</definedName>
    <definedName name="solver_val" localSheetId="11" hidden="1">0</definedName>
    <definedName name="solver_val" localSheetId="12" hidden="1">0</definedName>
    <definedName name="solver_ver" localSheetId="11" hidden="1">3</definedName>
    <definedName name="solver_ver" localSheetId="1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4" i="15" l="1"/>
  <c r="M104" i="15"/>
  <c r="L104" i="15"/>
  <c r="O104" i="15" s="1"/>
  <c r="O103" i="15"/>
  <c r="N103" i="15"/>
  <c r="M103" i="15"/>
  <c r="L103" i="15"/>
  <c r="N102" i="15"/>
  <c r="M102" i="15"/>
  <c r="O102" i="15" s="1"/>
  <c r="L102" i="15"/>
  <c r="N101" i="15"/>
  <c r="M101" i="15"/>
  <c r="L101" i="15"/>
  <c r="O101" i="15" s="1"/>
  <c r="O100" i="15"/>
  <c r="N100" i="15"/>
  <c r="M100" i="15"/>
  <c r="L100" i="15"/>
  <c r="N99" i="15"/>
  <c r="M99" i="15"/>
  <c r="O99" i="15" s="1"/>
  <c r="L99" i="15"/>
  <c r="N98" i="15"/>
  <c r="M98" i="15"/>
  <c r="L98" i="15"/>
  <c r="O98" i="15" s="1"/>
  <c r="O97" i="15"/>
  <c r="N97" i="15"/>
  <c r="M97" i="15"/>
  <c r="L97" i="15"/>
  <c r="N96" i="15"/>
  <c r="M96" i="15"/>
  <c r="O96" i="15" s="1"/>
  <c r="L96" i="15"/>
  <c r="N95" i="15"/>
  <c r="M95" i="15"/>
  <c r="L95" i="15"/>
  <c r="O95" i="15" s="1"/>
  <c r="O94" i="15"/>
  <c r="N94" i="15"/>
  <c r="M94" i="15"/>
  <c r="L94" i="15"/>
  <c r="N93" i="15"/>
  <c r="M93" i="15"/>
  <c r="O93" i="15" s="1"/>
  <c r="L93" i="15"/>
  <c r="N92" i="15"/>
  <c r="M92" i="15"/>
  <c r="L92" i="15"/>
  <c r="O92" i="15" s="1"/>
  <c r="O91" i="15"/>
  <c r="N91" i="15"/>
  <c r="M91" i="15"/>
  <c r="L91" i="15"/>
  <c r="N90" i="15"/>
  <c r="M90" i="15"/>
  <c r="O90" i="15" s="1"/>
  <c r="L90" i="15"/>
  <c r="N89" i="15"/>
  <c r="M89" i="15"/>
  <c r="L89" i="15"/>
  <c r="O89" i="15" s="1"/>
  <c r="O88" i="15"/>
  <c r="N88" i="15"/>
  <c r="M88" i="15"/>
  <c r="L88" i="15"/>
  <c r="N87" i="15"/>
  <c r="M87" i="15"/>
  <c r="O87" i="15" s="1"/>
  <c r="L87" i="15"/>
  <c r="N86" i="15"/>
  <c r="M86" i="15"/>
  <c r="L86" i="15"/>
  <c r="O86" i="15" s="1"/>
  <c r="O85" i="15"/>
  <c r="N85" i="15"/>
  <c r="M85" i="15"/>
  <c r="L85" i="15"/>
  <c r="N84" i="15"/>
  <c r="M84" i="15"/>
  <c r="O84" i="15" s="1"/>
  <c r="L84" i="15"/>
  <c r="N83" i="15"/>
  <c r="M83" i="15"/>
  <c r="L83" i="15"/>
  <c r="O83" i="15" s="1"/>
  <c r="O82" i="15"/>
  <c r="N82" i="15"/>
  <c r="M82" i="15"/>
  <c r="L82" i="15"/>
  <c r="N81" i="15"/>
  <c r="M81" i="15"/>
  <c r="O81" i="15" s="1"/>
  <c r="L81" i="15"/>
  <c r="N80" i="15"/>
  <c r="M80" i="15"/>
  <c r="L80" i="15"/>
  <c r="O80" i="15" s="1"/>
  <c r="O79" i="15"/>
  <c r="N79" i="15"/>
  <c r="M79" i="15"/>
  <c r="L79" i="15"/>
  <c r="N78" i="15"/>
  <c r="M78" i="15"/>
  <c r="O78" i="15" s="1"/>
  <c r="L78" i="15"/>
  <c r="N77" i="15"/>
  <c r="M77" i="15"/>
  <c r="L77" i="15"/>
  <c r="O77" i="15" s="1"/>
  <c r="O76" i="15"/>
  <c r="N76" i="15"/>
  <c r="M76" i="15"/>
  <c r="L76" i="15"/>
  <c r="N75" i="15"/>
  <c r="M75" i="15"/>
  <c r="O75" i="15" s="1"/>
  <c r="L75" i="15"/>
  <c r="N74" i="15"/>
  <c r="M74" i="15"/>
  <c r="L74" i="15"/>
  <c r="O74" i="15" s="1"/>
  <c r="O73" i="15"/>
  <c r="N73" i="15"/>
  <c r="M73" i="15"/>
  <c r="L73" i="15"/>
  <c r="N72" i="15"/>
  <c r="M72" i="15"/>
  <c r="O72" i="15" s="1"/>
  <c r="L72" i="15"/>
  <c r="N71" i="15"/>
  <c r="M71" i="15"/>
  <c r="L71" i="15"/>
  <c r="O71" i="15" s="1"/>
  <c r="O70" i="15"/>
  <c r="N70" i="15"/>
  <c r="M70" i="15"/>
  <c r="L70" i="15"/>
  <c r="N69" i="15"/>
  <c r="M69" i="15"/>
  <c r="O69" i="15" s="1"/>
  <c r="L69" i="15"/>
  <c r="N68" i="15"/>
  <c r="M68" i="15"/>
  <c r="L68" i="15"/>
  <c r="O68" i="15" s="1"/>
  <c r="O67" i="15"/>
  <c r="N67" i="15"/>
  <c r="M67" i="15"/>
  <c r="L67" i="15"/>
  <c r="N66" i="15"/>
  <c r="M66" i="15"/>
  <c r="O66" i="15" s="1"/>
  <c r="L66" i="15"/>
  <c r="N65" i="15"/>
  <c r="M65" i="15"/>
  <c r="L65" i="15"/>
  <c r="O65" i="15" s="1"/>
  <c r="O64" i="15"/>
  <c r="N64" i="15"/>
  <c r="M64" i="15"/>
  <c r="L64" i="15"/>
  <c r="N63" i="15"/>
  <c r="M63" i="15"/>
  <c r="O63" i="15" s="1"/>
  <c r="L63" i="15"/>
  <c r="N62" i="15"/>
  <c r="M62" i="15"/>
  <c r="L62" i="15"/>
  <c r="O62" i="15" s="1"/>
  <c r="O61" i="15"/>
  <c r="N61" i="15"/>
  <c r="M61" i="15"/>
  <c r="L61" i="15"/>
  <c r="N60" i="15"/>
  <c r="M60" i="15"/>
  <c r="O60" i="15" s="1"/>
  <c r="L60" i="15"/>
  <c r="N59" i="15"/>
  <c r="M59" i="15"/>
  <c r="L59" i="15"/>
  <c r="O59" i="15" s="1"/>
  <c r="O58" i="15"/>
  <c r="N58" i="15"/>
  <c r="M58" i="15"/>
  <c r="L58" i="15"/>
  <c r="N57" i="15"/>
  <c r="M57" i="15"/>
  <c r="O57" i="15" s="1"/>
  <c r="L57" i="15"/>
  <c r="N56" i="15"/>
  <c r="M56" i="15"/>
  <c r="L56" i="15"/>
  <c r="O56" i="15" s="1"/>
  <c r="O55" i="15"/>
  <c r="N55" i="15"/>
  <c r="M55" i="15"/>
  <c r="L55" i="15"/>
  <c r="N54" i="15"/>
  <c r="M54" i="15"/>
  <c r="O54" i="15" s="1"/>
  <c r="L54" i="15"/>
  <c r="N53" i="15"/>
  <c r="M53" i="15"/>
  <c r="L53" i="15"/>
  <c r="O53" i="15" s="1"/>
  <c r="O52" i="15"/>
  <c r="N52" i="15"/>
  <c r="M52" i="15"/>
  <c r="L52" i="15"/>
  <c r="N51" i="15"/>
  <c r="M51" i="15"/>
  <c r="O51" i="15" s="1"/>
  <c r="L51" i="15"/>
  <c r="N50" i="15"/>
  <c r="M50" i="15"/>
  <c r="L50" i="15"/>
  <c r="O50" i="15" s="1"/>
  <c r="O49" i="15"/>
  <c r="N49" i="15"/>
  <c r="M49" i="15"/>
  <c r="L49" i="15"/>
  <c r="N48" i="15"/>
  <c r="M48" i="15"/>
  <c r="O48" i="15" s="1"/>
  <c r="L48" i="15"/>
  <c r="N47" i="15"/>
  <c r="M47" i="15"/>
  <c r="L47" i="15"/>
  <c r="O47" i="15" s="1"/>
  <c r="O46" i="15"/>
  <c r="N46" i="15"/>
  <c r="M46" i="15"/>
  <c r="L46" i="15"/>
  <c r="N45" i="15"/>
  <c r="M45" i="15"/>
  <c r="O45" i="15" s="1"/>
  <c r="L45" i="15"/>
  <c r="N44" i="15"/>
  <c r="M44" i="15"/>
  <c r="L44" i="15"/>
  <c r="O44" i="15" s="1"/>
  <c r="O43" i="15"/>
  <c r="N43" i="15"/>
  <c r="M43" i="15"/>
  <c r="L43" i="15"/>
  <c r="N42" i="15"/>
  <c r="M42" i="15"/>
  <c r="O42" i="15" s="1"/>
  <c r="L42" i="15"/>
  <c r="N41" i="15"/>
  <c r="M41" i="15"/>
  <c r="L41" i="15"/>
  <c r="O41" i="15" s="1"/>
  <c r="O40" i="15"/>
  <c r="N40" i="15"/>
  <c r="M40" i="15"/>
  <c r="L40" i="15"/>
  <c r="N39" i="15"/>
  <c r="M39" i="15"/>
  <c r="O39" i="15" s="1"/>
  <c r="L39" i="15"/>
  <c r="N38" i="15"/>
  <c r="M38" i="15"/>
  <c r="L38" i="15"/>
  <c r="O38" i="15" s="1"/>
  <c r="O37" i="15"/>
  <c r="N37" i="15"/>
  <c r="M37" i="15"/>
  <c r="L37" i="15"/>
  <c r="N36" i="15"/>
  <c r="M36" i="15"/>
  <c r="O36" i="15" s="1"/>
  <c r="L36" i="15"/>
  <c r="N35" i="15"/>
  <c r="M35" i="15"/>
  <c r="L35" i="15"/>
  <c r="O35" i="15" s="1"/>
  <c r="O34" i="15"/>
  <c r="N34" i="15"/>
  <c r="M34" i="15"/>
  <c r="L34" i="15"/>
  <c r="N33" i="15"/>
  <c r="M33" i="15"/>
  <c r="O33" i="15" s="1"/>
  <c r="L33" i="15"/>
  <c r="N32" i="15"/>
  <c r="M32" i="15"/>
  <c r="L32" i="15"/>
  <c r="O32" i="15" s="1"/>
  <c r="O31" i="15"/>
  <c r="N31" i="15"/>
  <c r="M31" i="15"/>
  <c r="L31" i="15"/>
  <c r="N30" i="15"/>
  <c r="M30" i="15"/>
  <c r="O30" i="15" s="1"/>
  <c r="L30" i="15"/>
  <c r="N29" i="15"/>
  <c r="M29" i="15"/>
  <c r="L29" i="15"/>
  <c r="O29" i="15" s="1"/>
  <c r="O28" i="15"/>
  <c r="N28" i="15"/>
  <c r="M28" i="15"/>
  <c r="L28" i="15"/>
  <c r="N27" i="15"/>
  <c r="M27" i="15"/>
  <c r="O27" i="15" s="1"/>
  <c r="L27" i="15"/>
  <c r="N26" i="15"/>
  <c r="M26" i="15"/>
  <c r="L26" i="15"/>
  <c r="O26" i="15" s="1"/>
  <c r="W25" i="15"/>
  <c r="U25" i="15"/>
  <c r="V25" i="15" s="1"/>
  <c r="T25" i="15"/>
  <c r="S25" i="15"/>
  <c r="N25" i="15"/>
  <c r="O25" i="15" s="1"/>
  <c r="M25" i="15"/>
  <c r="L25" i="15"/>
  <c r="U24" i="15"/>
  <c r="W24" i="15" s="1"/>
  <c r="T24" i="15"/>
  <c r="S24" i="15"/>
  <c r="N24" i="15"/>
  <c r="M24" i="15"/>
  <c r="L24" i="15"/>
  <c r="O24" i="15" s="1"/>
  <c r="W23" i="15"/>
  <c r="U23" i="15"/>
  <c r="V23" i="15" s="1"/>
  <c r="T23" i="15"/>
  <c r="S23" i="15"/>
  <c r="N23" i="15"/>
  <c r="O23" i="15" s="1"/>
  <c r="M23" i="15"/>
  <c r="L23" i="15"/>
  <c r="U22" i="15"/>
  <c r="W22" i="15" s="1"/>
  <c r="T22" i="15"/>
  <c r="S22" i="15"/>
  <c r="N22" i="15"/>
  <c r="M22" i="15"/>
  <c r="L22" i="15"/>
  <c r="O22" i="15" s="1"/>
  <c r="W21" i="15"/>
  <c r="U21" i="15"/>
  <c r="V21" i="15" s="1"/>
  <c r="T21" i="15"/>
  <c r="S21" i="15"/>
  <c r="N21" i="15"/>
  <c r="O21" i="15" s="1"/>
  <c r="M21" i="15"/>
  <c r="L21" i="15"/>
  <c r="U20" i="15"/>
  <c r="W20" i="15" s="1"/>
  <c r="T20" i="15"/>
  <c r="S20" i="15"/>
  <c r="N20" i="15"/>
  <c r="M20" i="15"/>
  <c r="L20" i="15"/>
  <c r="O20" i="15" s="1"/>
  <c r="W19" i="15"/>
  <c r="U19" i="15"/>
  <c r="V19" i="15" s="1"/>
  <c r="T19" i="15"/>
  <c r="S19" i="15"/>
  <c r="N19" i="15"/>
  <c r="O19" i="15" s="1"/>
  <c r="M19" i="15"/>
  <c r="L19" i="15"/>
  <c r="U18" i="15"/>
  <c r="W18" i="15" s="1"/>
  <c r="T18" i="15"/>
  <c r="S18" i="15"/>
  <c r="N18" i="15"/>
  <c r="M18" i="15"/>
  <c r="L18" i="15"/>
  <c r="O18" i="15" s="1"/>
  <c r="W17" i="15"/>
  <c r="U17" i="15"/>
  <c r="V17" i="15" s="1"/>
  <c r="T17" i="15"/>
  <c r="S17" i="15"/>
  <c r="N17" i="15"/>
  <c r="O17" i="15" s="1"/>
  <c r="M17" i="15"/>
  <c r="L17" i="15"/>
  <c r="N16" i="15"/>
  <c r="M16" i="15"/>
  <c r="L16" i="15"/>
  <c r="O16" i="15" s="1"/>
  <c r="O15" i="15"/>
  <c r="N15" i="15"/>
  <c r="M15" i="15"/>
  <c r="L15" i="15"/>
  <c r="N14" i="15"/>
  <c r="O14" i="15" s="1"/>
  <c r="M14" i="15"/>
  <c r="L14" i="15"/>
  <c r="N13" i="15"/>
  <c r="M13" i="15"/>
  <c r="L13" i="15"/>
  <c r="O13" i="15" s="1"/>
  <c r="S12" i="15"/>
  <c r="N12" i="15"/>
  <c r="M12" i="15"/>
  <c r="L12" i="15"/>
  <c r="O12" i="15" s="1"/>
  <c r="S11" i="15"/>
  <c r="O11" i="15"/>
  <c r="N11" i="15"/>
  <c r="M11" i="15"/>
  <c r="L11" i="15"/>
  <c r="S10" i="15"/>
  <c r="O10" i="15"/>
  <c r="N10" i="15"/>
  <c r="M10" i="15"/>
  <c r="L10" i="15"/>
  <c r="S9" i="15"/>
  <c r="N9" i="15"/>
  <c r="O9" i="15" s="1"/>
  <c r="M9" i="15"/>
  <c r="L9" i="15"/>
  <c r="S8" i="15"/>
  <c r="N8" i="15"/>
  <c r="M8" i="15"/>
  <c r="L8" i="15"/>
  <c r="O8" i="15" s="1"/>
  <c r="S7" i="15"/>
  <c r="N7" i="15"/>
  <c r="M7" i="15"/>
  <c r="L7" i="15"/>
  <c r="O7" i="15" s="1"/>
  <c r="S6" i="15"/>
  <c r="N6" i="15"/>
  <c r="M6" i="15"/>
  <c r="L6" i="15"/>
  <c r="O6" i="15" s="1"/>
  <c r="S5" i="15"/>
  <c r="O5" i="15"/>
  <c r="N5" i="15"/>
  <c r="M5" i="15"/>
  <c r="L5" i="15"/>
  <c r="S4" i="15"/>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X4" i="9"/>
  <c r="F4" i="9"/>
  <c r="I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4" i="9"/>
  <c r="R53" i="13"/>
  <c r="S53" i="13" s="1"/>
  <c r="G53" i="13"/>
  <c r="F53" i="13"/>
  <c r="E53" i="13"/>
  <c r="R52" i="13"/>
  <c r="S52" i="13" s="1"/>
  <c r="G52" i="13"/>
  <c r="F52" i="13"/>
  <c r="E52" i="13"/>
  <c r="R51" i="13"/>
  <c r="S51" i="13" s="1"/>
  <c r="G51" i="13"/>
  <c r="F51" i="13"/>
  <c r="E51" i="13"/>
  <c r="R50" i="13"/>
  <c r="S50" i="13" s="1"/>
  <c r="G50" i="13"/>
  <c r="F50" i="13"/>
  <c r="E50" i="13"/>
  <c r="R49" i="13"/>
  <c r="S49" i="13" s="1"/>
  <c r="G49" i="13"/>
  <c r="F49" i="13"/>
  <c r="E49" i="13"/>
  <c r="R48" i="13"/>
  <c r="S48" i="13" s="1"/>
  <c r="G48" i="13"/>
  <c r="F48" i="13"/>
  <c r="E48" i="13"/>
  <c r="R47" i="13"/>
  <c r="S47" i="13" s="1"/>
  <c r="G47" i="13"/>
  <c r="F47" i="13"/>
  <c r="E47" i="13"/>
  <c r="L47" i="13" s="1"/>
  <c r="R46" i="13"/>
  <c r="S46" i="13" s="1"/>
  <c r="G46" i="13"/>
  <c r="F46" i="13"/>
  <c r="E46" i="13"/>
  <c r="R45" i="13"/>
  <c r="S45" i="13" s="1"/>
  <c r="G45" i="13"/>
  <c r="F45" i="13"/>
  <c r="E45" i="13"/>
  <c r="R44" i="13"/>
  <c r="S44" i="13" s="1"/>
  <c r="G44" i="13"/>
  <c r="F44" i="13"/>
  <c r="L44" i="13" s="1"/>
  <c r="E44" i="13"/>
  <c r="R43" i="13"/>
  <c r="S43" i="13" s="1"/>
  <c r="G43" i="13"/>
  <c r="F43" i="13"/>
  <c r="E43" i="13"/>
  <c r="R42" i="13"/>
  <c r="S42" i="13" s="1"/>
  <c r="G42" i="13"/>
  <c r="F42" i="13"/>
  <c r="E42" i="13"/>
  <c r="R41" i="13"/>
  <c r="S41" i="13" s="1"/>
  <c r="G41" i="13"/>
  <c r="F41" i="13"/>
  <c r="E41" i="13"/>
  <c r="R40" i="13"/>
  <c r="S40" i="13" s="1"/>
  <c r="G40" i="13"/>
  <c r="F40" i="13"/>
  <c r="E40" i="13"/>
  <c r="R39" i="13"/>
  <c r="S39" i="13" s="1"/>
  <c r="G39" i="13"/>
  <c r="F39" i="13"/>
  <c r="E39" i="13"/>
  <c r="R38" i="13"/>
  <c r="S38" i="13" s="1"/>
  <c r="G38" i="13"/>
  <c r="F38" i="13"/>
  <c r="E38" i="13"/>
  <c r="R37" i="13"/>
  <c r="S37" i="13" s="1"/>
  <c r="G37" i="13"/>
  <c r="F37" i="13"/>
  <c r="E37" i="13"/>
  <c r="R36" i="13"/>
  <c r="S36" i="13" s="1"/>
  <c r="G36" i="13"/>
  <c r="F36" i="13"/>
  <c r="E36" i="13"/>
  <c r="R35" i="13"/>
  <c r="S35" i="13" s="1"/>
  <c r="G35" i="13"/>
  <c r="F35" i="13"/>
  <c r="E35" i="13"/>
  <c r="R34" i="13"/>
  <c r="S34" i="13" s="1"/>
  <c r="G34" i="13"/>
  <c r="F34" i="13"/>
  <c r="E34" i="13"/>
  <c r="R33" i="13"/>
  <c r="S33" i="13" s="1"/>
  <c r="G33" i="13"/>
  <c r="F33" i="13"/>
  <c r="E33" i="13"/>
  <c r="R32" i="13"/>
  <c r="S32" i="13" s="1"/>
  <c r="G32" i="13"/>
  <c r="F32" i="13"/>
  <c r="L32" i="13" s="1"/>
  <c r="E32" i="13"/>
  <c r="R31" i="13"/>
  <c r="S31" i="13" s="1"/>
  <c r="G31" i="13"/>
  <c r="F31" i="13"/>
  <c r="E31" i="13"/>
  <c r="R30" i="13"/>
  <c r="S30" i="13" s="1"/>
  <c r="G30" i="13"/>
  <c r="F30" i="13"/>
  <c r="E30" i="13"/>
  <c r="R29" i="13"/>
  <c r="S29" i="13" s="1"/>
  <c r="G29" i="13"/>
  <c r="F29" i="13"/>
  <c r="E29" i="13"/>
  <c r="S28" i="13"/>
  <c r="R28" i="13"/>
  <c r="G28" i="13"/>
  <c r="F28" i="13"/>
  <c r="E28" i="13"/>
  <c r="S27" i="13"/>
  <c r="R27" i="13"/>
  <c r="G27" i="13"/>
  <c r="F27" i="13"/>
  <c r="E27" i="13"/>
  <c r="R26" i="13"/>
  <c r="S26" i="13" s="1"/>
  <c r="G26" i="13"/>
  <c r="F26" i="13"/>
  <c r="E26" i="13"/>
  <c r="S25" i="13"/>
  <c r="R25" i="13"/>
  <c r="G25" i="13"/>
  <c r="F25" i="13"/>
  <c r="E25" i="13"/>
  <c r="R24" i="13"/>
  <c r="S24" i="13" s="1"/>
  <c r="G24" i="13"/>
  <c r="F24" i="13"/>
  <c r="E24" i="13"/>
  <c r="S23" i="13"/>
  <c r="R23" i="13"/>
  <c r="G23" i="13"/>
  <c r="F23" i="13"/>
  <c r="E23" i="13"/>
  <c r="R22" i="13"/>
  <c r="S22" i="13" s="1"/>
  <c r="G22" i="13"/>
  <c r="F22" i="13"/>
  <c r="L22" i="13" s="1"/>
  <c r="E22" i="13"/>
  <c r="R21" i="13"/>
  <c r="S21" i="13" s="1"/>
  <c r="G21" i="13"/>
  <c r="F21" i="13"/>
  <c r="E21" i="13"/>
  <c r="S20" i="13"/>
  <c r="R20" i="13"/>
  <c r="G20" i="13"/>
  <c r="F20" i="13"/>
  <c r="E20" i="13"/>
  <c r="S19" i="13"/>
  <c r="R19" i="13"/>
  <c r="G19" i="13"/>
  <c r="F19" i="13"/>
  <c r="E19" i="13"/>
  <c r="R18" i="13"/>
  <c r="S18" i="13" s="1"/>
  <c r="G18" i="13"/>
  <c r="F18" i="13"/>
  <c r="E18" i="13"/>
  <c r="S17" i="13"/>
  <c r="R17" i="13"/>
  <c r="G17" i="13"/>
  <c r="F17" i="13"/>
  <c r="E17" i="13"/>
  <c r="S16" i="13"/>
  <c r="R16" i="13"/>
  <c r="G16" i="13"/>
  <c r="F16" i="13"/>
  <c r="E16" i="13"/>
  <c r="R15" i="13"/>
  <c r="S15" i="13" s="1"/>
  <c r="G15" i="13"/>
  <c r="F15" i="13"/>
  <c r="E15" i="13"/>
  <c r="R14" i="13"/>
  <c r="S14" i="13" s="1"/>
  <c r="G14" i="13"/>
  <c r="F14" i="13"/>
  <c r="E14" i="13"/>
  <c r="K14" i="13" s="1"/>
  <c r="R13" i="13"/>
  <c r="S13" i="13" s="1"/>
  <c r="G13" i="13"/>
  <c r="F13" i="13"/>
  <c r="E13" i="13"/>
  <c r="L13" i="13" s="1"/>
  <c r="Z12" i="13"/>
  <c r="Y12" i="13"/>
  <c r="X12" i="13"/>
  <c r="W12" i="13"/>
  <c r="V12" i="13"/>
  <c r="S12" i="13"/>
  <c r="R12" i="13"/>
  <c r="J12" i="13"/>
  <c r="G12" i="13"/>
  <c r="F12" i="13"/>
  <c r="E12" i="13"/>
  <c r="I12" i="13" s="1"/>
  <c r="Z11" i="13"/>
  <c r="Y11" i="13"/>
  <c r="X11" i="13"/>
  <c r="J20" i="13" s="1"/>
  <c r="W11" i="13"/>
  <c r="V11" i="13"/>
  <c r="R11" i="13"/>
  <c r="S11" i="13" s="1"/>
  <c r="G11" i="13"/>
  <c r="F11" i="13"/>
  <c r="L11" i="13" s="1"/>
  <c r="E11" i="13"/>
  <c r="K11" i="13" s="1"/>
  <c r="Z10" i="13"/>
  <c r="L46" i="13" s="1"/>
  <c r="Y10" i="13"/>
  <c r="K17" i="13" s="1"/>
  <c r="X10" i="13"/>
  <c r="W10" i="13"/>
  <c r="V10" i="13"/>
  <c r="H24" i="13" s="1"/>
  <c r="R10" i="13"/>
  <c r="S10" i="13" s="1"/>
  <c r="I10" i="13"/>
  <c r="H10" i="13"/>
  <c r="G10" i="13"/>
  <c r="F10" i="13"/>
  <c r="E10" i="13"/>
  <c r="L10" i="13" s="1"/>
  <c r="R9" i="13"/>
  <c r="S9" i="13" s="1"/>
  <c r="G9" i="13"/>
  <c r="F9" i="13"/>
  <c r="E9" i="13"/>
  <c r="J9" i="13" s="1"/>
  <c r="R8" i="13"/>
  <c r="S8" i="13" s="1"/>
  <c r="I8" i="13"/>
  <c r="H8" i="13"/>
  <c r="G8" i="13"/>
  <c r="F8" i="13"/>
  <c r="E8" i="13"/>
  <c r="L8" i="13" s="1"/>
  <c r="R7" i="13"/>
  <c r="S7" i="13" s="1"/>
  <c r="G7" i="13"/>
  <c r="F7" i="13"/>
  <c r="E7" i="13"/>
  <c r="K7" i="13" s="1"/>
  <c r="R6" i="13"/>
  <c r="S6" i="13" s="1"/>
  <c r="I6" i="13"/>
  <c r="H6" i="13"/>
  <c r="G6" i="13"/>
  <c r="F6" i="13"/>
  <c r="E6" i="13"/>
  <c r="L6" i="13" s="1"/>
  <c r="R5" i="13"/>
  <c r="S5" i="13" s="1"/>
  <c r="G5" i="13"/>
  <c r="F5" i="13"/>
  <c r="E5" i="13"/>
  <c r="K5" i="13" s="1"/>
  <c r="R4" i="13"/>
  <c r="S4" i="13" s="1"/>
  <c r="I4" i="13"/>
  <c r="H4" i="13"/>
  <c r="G4" i="13"/>
  <c r="F4" i="13"/>
  <c r="E4" i="13"/>
  <c r="L4" i="13" s="1"/>
  <c r="B12" i="7"/>
  <c r="B11" i="7"/>
  <c r="B10" i="7"/>
  <c r="D5" i="6"/>
  <c r="E5" i="5"/>
  <c r="D6" i="6"/>
  <c r="D7" i="6"/>
  <c r="D4" i="6"/>
  <c r="E4" i="6" s="1"/>
  <c r="C5" i="6"/>
  <c r="C6" i="6"/>
  <c r="C7" i="6"/>
  <c r="C4" i="6"/>
  <c r="B5" i="6"/>
  <c r="B6" i="6"/>
  <c r="B7" i="6"/>
  <c r="B4" i="6"/>
  <c r="V18" i="15" l="1"/>
  <c r="V20" i="15"/>
  <c r="V22" i="15"/>
  <c r="V24" i="15"/>
  <c r="L5" i="13"/>
  <c r="Q13" i="13" s="1"/>
  <c r="L7" i="13"/>
  <c r="L9" i="13"/>
  <c r="I27" i="13"/>
  <c r="I25" i="13"/>
  <c r="I17" i="13"/>
  <c r="I52" i="13"/>
  <c r="I50" i="13"/>
  <c r="I48" i="13"/>
  <c r="I46" i="13"/>
  <c r="I44" i="13"/>
  <c r="I42" i="13"/>
  <c r="I40" i="13"/>
  <c r="I38" i="13"/>
  <c r="I36" i="13"/>
  <c r="I34" i="13"/>
  <c r="I32" i="13"/>
  <c r="I22" i="13"/>
  <c r="I28" i="13"/>
  <c r="I19" i="13"/>
  <c r="I26" i="13"/>
  <c r="I24" i="13"/>
  <c r="I21" i="13"/>
  <c r="K12" i="13"/>
  <c r="I13" i="13"/>
  <c r="L14" i="13"/>
  <c r="K15" i="13"/>
  <c r="H16" i="13"/>
  <c r="L16" i="13"/>
  <c r="I29" i="13"/>
  <c r="I35" i="13"/>
  <c r="L36" i="13"/>
  <c r="L41" i="13"/>
  <c r="K42" i="13"/>
  <c r="I47" i="13"/>
  <c r="L48" i="13"/>
  <c r="L53" i="13"/>
  <c r="J4" i="13"/>
  <c r="O12" i="13" s="1"/>
  <c r="J6" i="13"/>
  <c r="J8" i="13"/>
  <c r="J10" i="13"/>
  <c r="J52" i="13"/>
  <c r="J50" i="13"/>
  <c r="J48" i="13"/>
  <c r="J46" i="13"/>
  <c r="J44" i="13"/>
  <c r="J42" i="13"/>
  <c r="J40" i="13"/>
  <c r="J38" i="13"/>
  <c r="J36" i="13"/>
  <c r="J34" i="13"/>
  <c r="J32" i="13"/>
  <c r="J22" i="13"/>
  <c r="J28" i="13"/>
  <c r="J19" i="13"/>
  <c r="J26" i="13"/>
  <c r="J24" i="13"/>
  <c r="J21" i="13"/>
  <c r="H11" i="13"/>
  <c r="L12" i="13"/>
  <c r="J13" i="13"/>
  <c r="J15" i="13"/>
  <c r="L15" i="13"/>
  <c r="K18" i="13"/>
  <c r="H21" i="13"/>
  <c r="L25" i="13"/>
  <c r="J25" i="13"/>
  <c r="I30" i="13"/>
  <c r="I33" i="13"/>
  <c r="L34" i="13"/>
  <c r="K39" i="13"/>
  <c r="K40" i="13"/>
  <c r="P40" i="13" s="1"/>
  <c r="I45" i="13"/>
  <c r="L51" i="13"/>
  <c r="K52" i="13"/>
  <c r="K9" i="13"/>
  <c r="K4" i="13"/>
  <c r="H5" i="13"/>
  <c r="M5" i="13" s="1"/>
  <c r="K6" i="13"/>
  <c r="H7" i="13"/>
  <c r="K8" i="13"/>
  <c r="H9" i="13"/>
  <c r="K10" i="13"/>
  <c r="K28" i="13"/>
  <c r="P28" i="13" s="1"/>
  <c r="K19" i="13"/>
  <c r="K26" i="13"/>
  <c r="K24" i="13"/>
  <c r="K21" i="13"/>
  <c r="I11" i="13"/>
  <c r="K13" i="13"/>
  <c r="P13" i="13" s="1"/>
  <c r="H14" i="13"/>
  <c r="L17" i="13"/>
  <c r="J17" i="13"/>
  <c r="L19" i="13"/>
  <c r="K20" i="13"/>
  <c r="J23" i="13"/>
  <c r="O23" i="13" s="1"/>
  <c r="L27" i="13"/>
  <c r="J27" i="13"/>
  <c r="I31" i="13"/>
  <c r="K37" i="13"/>
  <c r="K38" i="13"/>
  <c r="I43" i="13"/>
  <c r="L49" i="13"/>
  <c r="K50" i="13"/>
  <c r="K48" i="13"/>
  <c r="I53" i="13"/>
  <c r="I5" i="13"/>
  <c r="I7" i="13"/>
  <c r="I9" i="13"/>
  <c r="L26" i="13"/>
  <c r="L24" i="13"/>
  <c r="L21" i="13"/>
  <c r="L39" i="13"/>
  <c r="L37" i="13"/>
  <c r="L35" i="13"/>
  <c r="L33" i="13"/>
  <c r="L31" i="13"/>
  <c r="L30" i="13"/>
  <c r="L29" i="13"/>
  <c r="L18" i="13"/>
  <c r="L23" i="13"/>
  <c r="L20" i="13"/>
  <c r="J11" i="13"/>
  <c r="H12" i="13"/>
  <c r="I14" i="13"/>
  <c r="I16" i="13"/>
  <c r="H28" i="13"/>
  <c r="K29" i="13"/>
  <c r="K35" i="13"/>
  <c r="K36" i="13"/>
  <c r="I41" i="13"/>
  <c r="L42" i="13"/>
  <c r="J5" i="13"/>
  <c r="J7" i="13"/>
  <c r="J14" i="13"/>
  <c r="H15" i="13"/>
  <c r="J16" i="13"/>
  <c r="I18" i="13"/>
  <c r="K25" i="13"/>
  <c r="K30" i="13"/>
  <c r="K33" i="13"/>
  <c r="K34" i="13"/>
  <c r="I39" i="13"/>
  <c r="L40" i="13"/>
  <c r="L45" i="13"/>
  <c r="K46" i="13"/>
  <c r="I51" i="13"/>
  <c r="L52" i="13"/>
  <c r="H23" i="13"/>
  <c r="H20" i="13"/>
  <c r="H27" i="13"/>
  <c r="H25" i="13"/>
  <c r="H52" i="13"/>
  <c r="H50" i="13"/>
  <c r="H48" i="13"/>
  <c r="H46" i="13"/>
  <c r="H44" i="13"/>
  <c r="H42" i="13"/>
  <c r="H40" i="13"/>
  <c r="H38" i="13"/>
  <c r="H36" i="13"/>
  <c r="H34" i="13"/>
  <c r="H32" i="13"/>
  <c r="H22" i="13"/>
  <c r="H19" i="13"/>
  <c r="H13" i="13"/>
  <c r="I15" i="13"/>
  <c r="N15" i="13" s="1"/>
  <c r="K16" i="13"/>
  <c r="H17" i="13"/>
  <c r="K22" i="13"/>
  <c r="K23" i="13"/>
  <c r="H26" i="13"/>
  <c r="K27" i="13"/>
  <c r="K31" i="13"/>
  <c r="K32" i="13"/>
  <c r="I37" i="13"/>
  <c r="L38" i="13"/>
  <c r="L43" i="13"/>
  <c r="K44" i="13"/>
  <c r="I49" i="13"/>
  <c r="L50" i="13"/>
  <c r="H18" i="13"/>
  <c r="I20" i="13"/>
  <c r="I23" i="13"/>
  <c r="L28" i="13"/>
  <c r="Q28" i="13" s="1"/>
  <c r="H29" i="13"/>
  <c r="H30" i="13"/>
  <c r="H31" i="13"/>
  <c r="H33" i="13"/>
  <c r="H35" i="13"/>
  <c r="H37" i="13"/>
  <c r="H39" i="13"/>
  <c r="H41" i="13"/>
  <c r="H43" i="13"/>
  <c r="H45" i="13"/>
  <c r="H47" i="13"/>
  <c r="H49" i="13"/>
  <c r="H51" i="13"/>
  <c r="H53" i="13"/>
  <c r="J18" i="13"/>
  <c r="J29" i="13"/>
  <c r="J30" i="13"/>
  <c r="J31" i="13"/>
  <c r="J33" i="13"/>
  <c r="J35" i="13"/>
  <c r="J37" i="13"/>
  <c r="J39" i="13"/>
  <c r="J41" i="13"/>
  <c r="J43" i="13"/>
  <c r="J45" i="13"/>
  <c r="J47" i="13"/>
  <c r="J49" i="13"/>
  <c r="J51" i="13"/>
  <c r="J53" i="13"/>
  <c r="K41" i="13"/>
  <c r="K43" i="13"/>
  <c r="K45" i="13"/>
  <c r="K47" i="13"/>
  <c r="K49" i="13"/>
  <c r="K51" i="13"/>
  <c r="K53" i="13"/>
  <c r="E5" i="6"/>
  <c r="P53" i="13" l="1"/>
  <c r="P41" i="13"/>
  <c r="O43" i="13"/>
  <c r="O31" i="13"/>
  <c r="M49" i="13"/>
  <c r="M37" i="13"/>
  <c r="P44" i="13"/>
  <c r="P27" i="13"/>
  <c r="M36" i="13"/>
  <c r="M48" i="13"/>
  <c r="M23" i="13"/>
  <c r="N39" i="13"/>
  <c r="O16" i="13"/>
  <c r="N41" i="13"/>
  <c r="N14" i="13"/>
  <c r="Q29" i="13"/>
  <c r="Q39" i="13"/>
  <c r="N10" i="13"/>
  <c r="N8" i="13"/>
  <c r="N5" i="13"/>
  <c r="N6" i="13"/>
  <c r="N4" i="13"/>
  <c r="N43" i="13"/>
  <c r="Q25" i="13"/>
  <c r="Q12" i="13"/>
  <c r="O28" i="13"/>
  <c r="O40" i="13"/>
  <c r="O52" i="13"/>
  <c r="Q48" i="13"/>
  <c r="N29" i="13"/>
  <c r="P12" i="13"/>
  <c r="N22" i="13"/>
  <c r="N42" i="13"/>
  <c r="N17" i="13"/>
  <c r="P17" i="13"/>
  <c r="P5" i="13"/>
  <c r="Q11" i="13"/>
  <c r="M10" i="13"/>
  <c r="P51" i="13"/>
  <c r="O53" i="13"/>
  <c r="O41" i="13"/>
  <c r="O30" i="13"/>
  <c r="M47" i="13"/>
  <c r="M35" i="13"/>
  <c r="N23" i="13"/>
  <c r="Q43" i="13"/>
  <c r="M26" i="13"/>
  <c r="M13" i="13"/>
  <c r="M38" i="13"/>
  <c r="M50" i="13"/>
  <c r="Q52" i="13"/>
  <c r="P34" i="13"/>
  <c r="M15" i="13"/>
  <c r="P36" i="13"/>
  <c r="M12" i="13"/>
  <c r="Q30" i="13"/>
  <c r="Q21" i="13"/>
  <c r="N53" i="13"/>
  <c r="P38" i="13"/>
  <c r="P20" i="13"/>
  <c r="N11" i="13"/>
  <c r="P10" i="13"/>
  <c r="P4" i="13"/>
  <c r="P39" i="13"/>
  <c r="M21" i="13"/>
  <c r="M11" i="13"/>
  <c r="O22" i="13"/>
  <c r="O42" i="13"/>
  <c r="O10" i="13"/>
  <c r="N47" i="13"/>
  <c r="Q16" i="13"/>
  <c r="N21" i="13"/>
  <c r="N32" i="13"/>
  <c r="N44" i="13"/>
  <c r="N25" i="13"/>
  <c r="Q44" i="13"/>
  <c r="P14" i="13"/>
  <c r="M24" i="13"/>
  <c r="M4" i="13"/>
  <c r="P49" i="13"/>
  <c r="O51" i="13"/>
  <c r="O39" i="13"/>
  <c r="O29" i="13"/>
  <c r="M45" i="13"/>
  <c r="M33" i="13"/>
  <c r="N20" i="13"/>
  <c r="Q38" i="13"/>
  <c r="P23" i="13"/>
  <c r="M19" i="13"/>
  <c r="M40" i="13"/>
  <c r="M52" i="13"/>
  <c r="N51" i="13"/>
  <c r="P33" i="13"/>
  <c r="O14" i="13"/>
  <c r="P35" i="13"/>
  <c r="O11" i="13"/>
  <c r="Q31" i="13"/>
  <c r="Q24" i="13"/>
  <c r="P48" i="13"/>
  <c r="P37" i="13"/>
  <c r="Q19" i="13"/>
  <c r="P21" i="13"/>
  <c r="M9" i="13"/>
  <c r="P9" i="13"/>
  <c r="Q34" i="13"/>
  <c r="P18" i="13"/>
  <c r="O21" i="13"/>
  <c r="O32" i="13"/>
  <c r="O44" i="13"/>
  <c r="O8" i="13"/>
  <c r="P42" i="13"/>
  <c r="M16" i="13"/>
  <c r="N24" i="13"/>
  <c r="N34" i="13"/>
  <c r="N46" i="13"/>
  <c r="N27" i="13"/>
  <c r="Q32" i="13"/>
  <c r="M8" i="13"/>
  <c r="Q4" i="13"/>
  <c r="Q22" i="13"/>
  <c r="P47" i="13"/>
  <c r="O49" i="13"/>
  <c r="O37" i="13"/>
  <c r="O18" i="13"/>
  <c r="M43" i="13"/>
  <c r="M31" i="13"/>
  <c r="M18" i="13"/>
  <c r="N37" i="13"/>
  <c r="P22" i="13"/>
  <c r="M22" i="13"/>
  <c r="M42" i="13"/>
  <c r="M25" i="13"/>
  <c r="P46" i="13"/>
  <c r="P30" i="13"/>
  <c r="O7" i="13"/>
  <c r="P29" i="13"/>
  <c r="Q20" i="13"/>
  <c r="Q33" i="13"/>
  <c r="Q26" i="13"/>
  <c r="Q47" i="13"/>
  <c r="N31" i="13"/>
  <c r="O17" i="13"/>
  <c r="P24" i="13"/>
  <c r="P8" i="13"/>
  <c r="P52" i="13"/>
  <c r="N33" i="13"/>
  <c r="Q15" i="13"/>
  <c r="O24" i="13"/>
  <c r="O34" i="13"/>
  <c r="O46" i="13"/>
  <c r="O6" i="13"/>
  <c r="Q41" i="13"/>
  <c r="P15" i="13"/>
  <c r="N26" i="13"/>
  <c r="N36" i="13"/>
  <c r="N48" i="13"/>
  <c r="Q9" i="13"/>
  <c r="N12" i="13"/>
  <c r="Q6" i="13"/>
  <c r="Q10" i="13"/>
  <c r="P45" i="13"/>
  <c r="O47" i="13"/>
  <c r="O35" i="13"/>
  <c r="M53" i="13"/>
  <c r="M41" i="13"/>
  <c r="M30" i="13"/>
  <c r="Q50" i="13"/>
  <c r="P32" i="13"/>
  <c r="M17" i="13"/>
  <c r="M32" i="13"/>
  <c r="M44" i="13"/>
  <c r="M27" i="13"/>
  <c r="Q45" i="13"/>
  <c r="P25" i="13"/>
  <c r="O5" i="13"/>
  <c r="M28" i="13"/>
  <c r="Q23" i="13"/>
  <c r="Q35" i="13"/>
  <c r="N9" i="13"/>
  <c r="P50" i="13"/>
  <c r="O27" i="13"/>
  <c r="Q17" i="13"/>
  <c r="P26" i="13"/>
  <c r="M7" i="13"/>
  <c r="Q51" i="13"/>
  <c r="N30" i="13"/>
  <c r="O15" i="13"/>
  <c r="O26" i="13"/>
  <c r="O36" i="13"/>
  <c r="O48" i="13"/>
  <c r="O4" i="13"/>
  <c r="Q36" i="13"/>
  <c r="Q14" i="13"/>
  <c r="N19" i="13"/>
  <c r="N38" i="13"/>
  <c r="N50" i="13"/>
  <c r="Q7" i="13"/>
  <c r="O9" i="13"/>
  <c r="P11" i="13"/>
  <c r="O20" i="13"/>
  <c r="P43" i="13"/>
  <c r="O45" i="13"/>
  <c r="O33" i="13"/>
  <c r="M51" i="13"/>
  <c r="M39" i="13"/>
  <c r="M29" i="13"/>
  <c r="N49" i="13"/>
  <c r="P31" i="13"/>
  <c r="P16" i="13"/>
  <c r="M34" i="13"/>
  <c r="M46" i="13"/>
  <c r="M20" i="13"/>
  <c r="Q40" i="13"/>
  <c r="N18" i="13"/>
  <c r="Q42" i="13"/>
  <c r="N16" i="13"/>
  <c r="Q18" i="13"/>
  <c r="Q37" i="13"/>
  <c r="N7" i="13"/>
  <c r="Q49" i="13"/>
  <c r="Q27" i="13"/>
  <c r="M14" i="13"/>
  <c r="P19" i="13"/>
  <c r="P6" i="13"/>
  <c r="N45" i="13"/>
  <c r="O25" i="13"/>
  <c r="O13" i="13"/>
  <c r="O19" i="13"/>
  <c r="O38" i="13"/>
  <c r="O50" i="13"/>
  <c r="Q53" i="13"/>
  <c r="N35" i="13"/>
  <c r="N13" i="13"/>
  <c r="N28" i="13"/>
  <c r="N40" i="13"/>
  <c r="N52" i="13"/>
  <c r="Q5" i="13"/>
  <c r="Q8" i="13"/>
  <c r="M6" i="13"/>
  <c r="P7" i="13"/>
  <c r="Q46" i="13"/>
  <c r="X15" i="13" l="1"/>
  <c r="X14" i="13"/>
  <c r="X16" i="13"/>
  <c r="Z16" i="13"/>
  <c r="Z15" i="13"/>
  <c r="Z14" i="13"/>
  <c r="W15" i="13"/>
  <c r="W14" i="13"/>
  <c r="W16" i="13"/>
  <c r="Y16" i="13"/>
  <c r="Y14" i="13"/>
  <c r="Y17" i="13" s="1"/>
  <c r="Y18" i="13" s="1"/>
  <c r="Y15" i="13"/>
  <c r="V16" i="13"/>
  <c r="V15" i="13"/>
  <c r="V14" i="13"/>
  <c r="V17" i="13" s="1"/>
  <c r="V18" i="13" s="1"/>
  <c r="Z17" i="13" l="1"/>
  <c r="Z18" i="13" s="1"/>
  <c r="Y21" i="13"/>
  <c r="Y23" i="13"/>
  <c r="Y20" i="13"/>
  <c r="Y22" i="13"/>
  <c r="V23" i="13"/>
  <c r="V20" i="13"/>
  <c r="V22" i="13"/>
  <c r="V21" i="13"/>
  <c r="W17" i="13"/>
  <c r="W18" i="13" s="1"/>
  <c r="X17" i="13"/>
  <c r="X18" i="13" s="1"/>
  <c r="H53" i="9"/>
  <c r="G53" i="9"/>
  <c r="H52" i="9"/>
  <c r="G52" i="9"/>
  <c r="H51" i="9"/>
  <c r="G51" i="9"/>
  <c r="F51" i="9"/>
  <c r="H50" i="9"/>
  <c r="G50" i="9"/>
  <c r="H49" i="9"/>
  <c r="G49" i="9"/>
  <c r="H48" i="9"/>
  <c r="G48" i="9"/>
  <c r="F48" i="9"/>
  <c r="H47" i="9"/>
  <c r="G47" i="9"/>
  <c r="H46" i="9"/>
  <c r="G46" i="9"/>
  <c r="H45" i="9"/>
  <c r="G45" i="9"/>
  <c r="F45" i="9"/>
  <c r="H44" i="9"/>
  <c r="G44" i="9"/>
  <c r="H43" i="9"/>
  <c r="G43" i="9"/>
  <c r="H42" i="9"/>
  <c r="G42" i="9"/>
  <c r="F42" i="9"/>
  <c r="H41" i="9"/>
  <c r="G41" i="9"/>
  <c r="H40" i="9"/>
  <c r="G40" i="9"/>
  <c r="H39" i="9"/>
  <c r="G39" i="9"/>
  <c r="F39" i="9"/>
  <c r="H38" i="9"/>
  <c r="G38" i="9"/>
  <c r="H37" i="9"/>
  <c r="G37" i="9"/>
  <c r="H36" i="9"/>
  <c r="G36" i="9"/>
  <c r="H35" i="9"/>
  <c r="G35" i="9"/>
  <c r="F35" i="9"/>
  <c r="H34" i="9"/>
  <c r="G34" i="9"/>
  <c r="H33" i="9"/>
  <c r="G33" i="9"/>
  <c r="H32" i="9"/>
  <c r="G32" i="9"/>
  <c r="H31" i="9"/>
  <c r="G31" i="9"/>
  <c r="F31" i="9"/>
  <c r="W30" i="9"/>
  <c r="V30" i="9"/>
  <c r="H30" i="9"/>
  <c r="G30" i="9"/>
  <c r="W29" i="9"/>
  <c r="V29" i="9"/>
  <c r="H29" i="9"/>
  <c r="G29" i="9"/>
  <c r="W28" i="9"/>
  <c r="V28" i="9"/>
  <c r="H28" i="9"/>
  <c r="G28" i="9"/>
  <c r="H27" i="9"/>
  <c r="G27" i="9"/>
  <c r="H26" i="9"/>
  <c r="G26" i="9"/>
  <c r="H25" i="9"/>
  <c r="G25" i="9"/>
  <c r="X24" i="9"/>
  <c r="W24" i="9"/>
  <c r="V24" i="9"/>
  <c r="H24" i="9"/>
  <c r="G24" i="9"/>
  <c r="X23" i="9"/>
  <c r="W23" i="9"/>
  <c r="V23" i="9"/>
  <c r="H23" i="9"/>
  <c r="G23" i="9"/>
  <c r="X22" i="9"/>
  <c r="W22" i="9"/>
  <c r="V22" i="9"/>
  <c r="H22" i="9"/>
  <c r="G22" i="9"/>
  <c r="H21" i="9"/>
  <c r="G21" i="9"/>
  <c r="H20" i="9"/>
  <c r="G20" i="9"/>
  <c r="H19" i="9"/>
  <c r="G19" i="9"/>
  <c r="H18" i="9"/>
  <c r="G18" i="9"/>
  <c r="H17" i="9"/>
  <c r="G17" i="9"/>
  <c r="H16" i="9"/>
  <c r="G16" i="9"/>
  <c r="H15" i="9"/>
  <c r="G15" i="9"/>
  <c r="H14" i="9"/>
  <c r="G14" i="9"/>
  <c r="H13" i="9"/>
  <c r="G13" i="9"/>
  <c r="F13" i="9"/>
  <c r="H12" i="9"/>
  <c r="G12" i="9"/>
  <c r="H11" i="9"/>
  <c r="G11" i="9"/>
  <c r="H10" i="9"/>
  <c r="G10" i="9"/>
  <c r="F10" i="9"/>
  <c r="H9" i="9"/>
  <c r="G9" i="9"/>
  <c r="F9" i="9"/>
  <c r="H8" i="9"/>
  <c r="G8" i="9"/>
  <c r="H7" i="9"/>
  <c r="G7" i="9"/>
  <c r="I7" i="9"/>
  <c r="F7" i="9"/>
  <c r="H6" i="9"/>
  <c r="G6" i="9"/>
  <c r="F6" i="9"/>
  <c r="H5" i="9"/>
  <c r="G5" i="9"/>
  <c r="F5" i="9"/>
  <c r="H4" i="9"/>
  <c r="G4" i="9"/>
  <c r="F32" i="9"/>
  <c r="E7" i="5"/>
  <c r="E6" i="5"/>
  <c r="E4" i="5"/>
  <c r="X5" i="9" l="1"/>
  <c r="X6" i="9"/>
  <c r="I13" i="9"/>
  <c r="Q13" i="9" s="1"/>
  <c r="I6" i="9"/>
  <c r="P6" i="9" s="1"/>
  <c r="I5" i="9"/>
  <c r="Q5" i="9" s="1"/>
  <c r="I8" i="9"/>
  <c r="Y5" i="9"/>
  <c r="I10" i="9"/>
  <c r="Q10" i="9" s="1"/>
  <c r="X22" i="13"/>
  <c r="X21" i="13"/>
  <c r="X20" i="13"/>
  <c r="X23" i="13"/>
  <c r="Z30" i="13" s="1"/>
  <c r="W22" i="13"/>
  <c r="W21" i="13"/>
  <c r="W23" i="13"/>
  <c r="W20" i="13"/>
  <c r="Y29" i="13" s="1"/>
  <c r="Z29" i="13"/>
  <c r="Y30" i="13"/>
  <c r="Z21" i="13"/>
  <c r="Z23" i="13"/>
  <c r="Z20" i="13"/>
  <c r="Z22" i="13"/>
  <c r="E6" i="6"/>
  <c r="Q6" i="9"/>
  <c r="O7" i="9"/>
  <c r="P7" i="9"/>
  <c r="Q7" i="9"/>
  <c r="I51" i="9"/>
  <c r="Q51" i="9" s="1"/>
  <c r="I48" i="9"/>
  <c r="P48" i="9" s="1"/>
  <c r="I45" i="9"/>
  <c r="Q45" i="9" s="1"/>
  <c r="I42" i="9"/>
  <c r="P42" i="9" s="1"/>
  <c r="I39" i="9"/>
  <c r="P39" i="9" s="1"/>
  <c r="I36" i="9"/>
  <c r="I33" i="9"/>
  <c r="I27" i="9"/>
  <c r="I53" i="9"/>
  <c r="I50" i="9"/>
  <c r="I47" i="9"/>
  <c r="I44" i="9"/>
  <c r="I41" i="9"/>
  <c r="I38" i="9"/>
  <c r="I35" i="9"/>
  <c r="Q35" i="9" s="1"/>
  <c r="I32" i="9"/>
  <c r="Q32" i="9" s="1"/>
  <c r="I26" i="9"/>
  <c r="I24" i="9"/>
  <c r="I21" i="9"/>
  <c r="X30" i="9"/>
  <c r="X29" i="9"/>
  <c r="X28" i="9"/>
  <c r="I11" i="9"/>
  <c r="O13" i="9"/>
  <c r="I20" i="9"/>
  <c r="F23" i="9"/>
  <c r="I31" i="9"/>
  <c r="O31" i="9" s="1"/>
  <c r="I12" i="9"/>
  <c r="P13" i="9"/>
  <c r="F22" i="9"/>
  <c r="I23" i="9"/>
  <c r="I30" i="9"/>
  <c r="O5" i="9"/>
  <c r="I9" i="9"/>
  <c r="Q9" i="9" s="1"/>
  <c r="F11" i="9"/>
  <c r="F12" i="9"/>
  <c r="I14" i="9"/>
  <c r="I17" i="9"/>
  <c r="F18" i="9"/>
  <c r="F19" i="9"/>
  <c r="I22" i="9"/>
  <c r="F27" i="9"/>
  <c r="F28" i="9"/>
  <c r="P31" i="9"/>
  <c r="I34" i="9"/>
  <c r="F8" i="9"/>
  <c r="I15" i="9"/>
  <c r="I18" i="9"/>
  <c r="I19" i="9"/>
  <c r="F25" i="9"/>
  <c r="I28" i="9"/>
  <c r="F29" i="9"/>
  <c r="F36" i="9"/>
  <c r="F37" i="9"/>
  <c r="F40" i="9"/>
  <c r="F43" i="9"/>
  <c r="F46" i="9"/>
  <c r="F49" i="9"/>
  <c r="F52" i="9"/>
  <c r="O48" i="9"/>
  <c r="Q48" i="9"/>
  <c r="O6" i="9"/>
  <c r="Y6" i="9"/>
  <c r="Y4" i="9"/>
  <c r="P4" i="9"/>
  <c r="P5" i="9"/>
  <c r="F24" i="9"/>
  <c r="F21" i="9"/>
  <c r="U30" i="9"/>
  <c r="U29" i="9"/>
  <c r="U28" i="9"/>
  <c r="F20" i="9"/>
  <c r="F17" i="9"/>
  <c r="F16" i="9"/>
  <c r="F53" i="9"/>
  <c r="F50" i="9"/>
  <c r="F47" i="9"/>
  <c r="F44" i="9"/>
  <c r="F41" i="9"/>
  <c r="F38" i="9"/>
  <c r="F14" i="9"/>
  <c r="F15" i="9"/>
  <c r="I16" i="9"/>
  <c r="I25" i="9"/>
  <c r="F26" i="9"/>
  <c r="I29" i="9"/>
  <c r="F30" i="9"/>
  <c r="F33" i="9"/>
  <c r="F34" i="9"/>
  <c r="I37" i="9"/>
  <c r="I40" i="9"/>
  <c r="I43" i="9"/>
  <c r="I46" i="9"/>
  <c r="I49" i="9"/>
  <c r="I52" i="9"/>
  <c r="E7" i="6"/>
  <c r="S6" i="9" l="1"/>
  <c r="O51" i="9"/>
  <c r="P10" i="9"/>
  <c r="P51" i="9"/>
  <c r="O10" i="9"/>
  <c r="O45" i="9"/>
  <c r="S7" i="9"/>
  <c r="S5" i="9"/>
  <c r="O9" i="9"/>
  <c r="O4" i="9"/>
  <c r="W4" i="9"/>
  <c r="J4" i="9" s="1"/>
  <c r="Q39" i="9"/>
  <c r="O39" i="9"/>
  <c r="V27" i="13"/>
  <c r="V28" i="13" s="1"/>
  <c r="V30" i="13"/>
  <c r="V29" i="13"/>
  <c r="Q24" i="9"/>
  <c r="P24" i="9"/>
  <c r="O24" i="9"/>
  <c r="Q29" i="9"/>
  <c r="P29" i="9"/>
  <c r="O29" i="9"/>
  <c r="Q28" i="9"/>
  <c r="P28" i="9"/>
  <c r="O28" i="9"/>
  <c r="O20" i="9"/>
  <c r="Q20" i="9"/>
  <c r="P20" i="9"/>
  <c r="Q43" i="9"/>
  <c r="P43" i="9"/>
  <c r="O43" i="9"/>
  <c r="P27" i="9"/>
  <c r="O27" i="9"/>
  <c r="Q27" i="9"/>
  <c r="W5" i="9"/>
  <c r="K25" i="9" s="1"/>
  <c r="W6" i="9"/>
  <c r="L14" i="9" s="1"/>
  <c r="Q34" i="9"/>
  <c r="P34" i="9"/>
  <c r="O34" i="9"/>
  <c r="Q47" i="9"/>
  <c r="P47" i="9"/>
  <c r="O47" i="9"/>
  <c r="Z4" i="9"/>
  <c r="Z5" i="9"/>
  <c r="Z6" i="9"/>
  <c r="S48" i="9"/>
  <c r="Q40" i="9"/>
  <c r="P40" i="9"/>
  <c r="O40" i="9"/>
  <c r="Q25" i="9"/>
  <c r="P25" i="9"/>
  <c r="O25" i="9"/>
  <c r="Q42" i="9"/>
  <c r="Q31" i="9"/>
  <c r="S31" i="9" s="1"/>
  <c r="Q12" i="9"/>
  <c r="P12" i="9"/>
  <c r="O12" i="9"/>
  <c r="Q23" i="9"/>
  <c r="P23" i="9"/>
  <c r="O23" i="9"/>
  <c r="P45" i="9"/>
  <c r="Q17" i="9"/>
  <c r="P17" i="9"/>
  <c r="O17" i="9"/>
  <c r="Q44" i="9"/>
  <c r="P44" i="9"/>
  <c r="O44" i="9"/>
  <c r="P33" i="9"/>
  <c r="O33" i="9"/>
  <c r="Q33" i="9"/>
  <c r="Q15" i="9"/>
  <c r="P15" i="9"/>
  <c r="O15" i="9"/>
  <c r="Q50" i="9"/>
  <c r="P50" i="9"/>
  <c r="O50" i="9"/>
  <c r="Q37" i="9"/>
  <c r="P37" i="9"/>
  <c r="O37" i="9"/>
  <c r="P9" i="9"/>
  <c r="Q19" i="9"/>
  <c r="P19" i="9"/>
  <c r="O19" i="9"/>
  <c r="P11" i="9"/>
  <c r="O11" i="9"/>
  <c r="Q11" i="9"/>
  <c r="Q22" i="9"/>
  <c r="P22" i="9"/>
  <c r="O22" i="9"/>
  <c r="O35" i="9"/>
  <c r="O32" i="9"/>
  <c r="Q41" i="9"/>
  <c r="P41" i="9"/>
  <c r="O41" i="9"/>
  <c r="P8" i="9"/>
  <c r="Q8" i="9"/>
  <c r="O8" i="9"/>
  <c r="O14" i="9"/>
  <c r="Q14" i="9"/>
  <c r="P14" i="9"/>
  <c r="Q53" i="9"/>
  <c r="P53" i="9"/>
  <c r="O53" i="9"/>
  <c r="Q52" i="9"/>
  <c r="P52" i="9"/>
  <c r="O52" i="9"/>
  <c r="P36" i="9"/>
  <c r="O36" i="9"/>
  <c r="Q36" i="9"/>
  <c r="O42" i="9"/>
  <c r="Q18" i="9"/>
  <c r="P18" i="9"/>
  <c r="O18" i="9"/>
  <c r="S13" i="9"/>
  <c r="P35" i="9"/>
  <c r="P32" i="9"/>
  <c r="Q26" i="9"/>
  <c r="P26" i="9"/>
  <c r="O26" i="9"/>
  <c r="Q46" i="9"/>
  <c r="P46" i="9"/>
  <c r="O46" i="9"/>
  <c r="Q30" i="9"/>
  <c r="P30" i="9"/>
  <c r="O30" i="9"/>
  <c r="Q38" i="9"/>
  <c r="P38" i="9"/>
  <c r="O38" i="9"/>
  <c r="Q16" i="9"/>
  <c r="P16" i="9"/>
  <c r="O16" i="9"/>
  <c r="Q21" i="9"/>
  <c r="P21" i="9"/>
  <c r="O21" i="9"/>
  <c r="Q49" i="9"/>
  <c r="P49" i="9"/>
  <c r="O49" i="9"/>
  <c r="Q4" i="9"/>
  <c r="S51" i="9" l="1"/>
  <c r="S9" i="9"/>
  <c r="S45" i="9"/>
  <c r="L18" i="9"/>
  <c r="K16" i="9"/>
  <c r="K8" i="9"/>
  <c r="J18" i="9"/>
  <c r="J11" i="9"/>
  <c r="N11" i="9" s="1"/>
  <c r="J16" i="9"/>
  <c r="J8" i="9"/>
  <c r="S17" i="9"/>
  <c r="S10" i="9"/>
  <c r="S4" i="9"/>
  <c r="J49" i="9"/>
  <c r="S36" i="9"/>
  <c r="S8" i="9"/>
  <c r="J15" i="9"/>
  <c r="J12" i="9"/>
  <c r="J25" i="9"/>
  <c r="J35" i="9"/>
  <c r="S39" i="9"/>
  <c r="J27" i="9"/>
  <c r="J19" i="9"/>
  <c r="J10" i="9"/>
  <c r="S20" i="9"/>
  <c r="J39" i="9"/>
  <c r="L8" i="9"/>
  <c r="L22" i="9"/>
  <c r="S15" i="9"/>
  <c r="J17" i="9"/>
  <c r="J30" i="9"/>
  <c r="S18" i="9"/>
  <c r="S50" i="9"/>
  <c r="S34" i="9"/>
  <c r="J33" i="9"/>
  <c r="J42" i="9"/>
  <c r="J31" i="9"/>
  <c r="J52" i="9"/>
  <c r="J41" i="9"/>
  <c r="J22" i="9"/>
  <c r="J20" i="9"/>
  <c r="J14" i="9"/>
  <c r="J45" i="9"/>
  <c r="J34" i="9"/>
  <c r="J24" i="9"/>
  <c r="J44" i="9"/>
  <c r="S38" i="9"/>
  <c r="S46" i="9"/>
  <c r="S33" i="9"/>
  <c r="J9" i="9"/>
  <c r="J48" i="9"/>
  <c r="J40" i="9"/>
  <c r="J23" i="9"/>
  <c r="J47" i="9"/>
  <c r="S14" i="9"/>
  <c r="S11" i="9"/>
  <c r="J5" i="9"/>
  <c r="J28" i="9"/>
  <c r="J43" i="9"/>
  <c r="J26" i="9"/>
  <c r="J50" i="9"/>
  <c r="S49" i="9"/>
  <c r="S41" i="9"/>
  <c r="S22" i="9"/>
  <c r="K27" i="9"/>
  <c r="J36" i="9"/>
  <c r="J13" i="9"/>
  <c r="J29" i="9"/>
  <c r="J46" i="9"/>
  <c r="J32" i="9"/>
  <c r="J53" i="9"/>
  <c r="L25" i="9"/>
  <c r="S16" i="9"/>
  <c r="S52" i="9"/>
  <c r="K11" i="9"/>
  <c r="S44" i="9"/>
  <c r="S12" i="9"/>
  <c r="S25" i="9"/>
  <c r="S40" i="9"/>
  <c r="S28" i="9"/>
  <c r="S24" i="9"/>
  <c r="J7" i="9"/>
  <c r="J6" i="9"/>
  <c r="J51" i="9"/>
  <c r="J37" i="9"/>
  <c r="J21" i="9"/>
  <c r="J38" i="9"/>
  <c r="L16" i="9"/>
  <c r="S42" i="9"/>
  <c r="L11" i="9"/>
  <c r="K42" i="9"/>
  <c r="S47" i="9"/>
  <c r="L24" i="9"/>
  <c r="L21" i="9"/>
  <c r="L52" i="9"/>
  <c r="L49" i="9"/>
  <c r="L46" i="9"/>
  <c r="L43" i="9"/>
  <c r="L40" i="9"/>
  <c r="L37" i="9"/>
  <c r="L34" i="9"/>
  <c r="L31" i="9"/>
  <c r="L30" i="9"/>
  <c r="L29" i="9"/>
  <c r="L28" i="9"/>
  <c r="L51" i="9"/>
  <c r="L48" i="9"/>
  <c r="L45" i="9"/>
  <c r="L42" i="9"/>
  <c r="L39" i="9"/>
  <c r="L36" i="9"/>
  <c r="L33" i="9"/>
  <c r="L27" i="9"/>
  <c r="L53" i="9"/>
  <c r="L50" i="9"/>
  <c r="L47" i="9"/>
  <c r="L44" i="9"/>
  <c r="L41" i="9"/>
  <c r="L38" i="9"/>
  <c r="L10" i="9"/>
  <c r="L9" i="9"/>
  <c r="L7" i="9"/>
  <c r="L32" i="9"/>
  <c r="L23" i="9"/>
  <c r="L6" i="9"/>
  <c r="L35" i="9"/>
  <c r="L26" i="9"/>
  <c r="L13" i="9"/>
  <c r="L5" i="9"/>
  <c r="L4" i="9"/>
  <c r="L12" i="9"/>
  <c r="S27" i="9"/>
  <c r="S30" i="9"/>
  <c r="S26" i="9"/>
  <c r="S32" i="9"/>
  <c r="L19" i="9"/>
  <c r="S37" i="9"/>
  <c r="K15" i="9"/>
  <c r="K53" i="9"/>
  <c r="K50" i="9"/>
  <c r="N50" i="9" s="1"/>
  <c r="K47" i="9"/>
  <c r="K44" i="9"/>
  <c r="K41" i="9"/>
  <c r="K38" i="9"/>
  <c r="K35" i="9"/>
  <c r="K32" i="9"/>
  <c r="K26" i="9"/>
  <c r="K23" i="9"/>
  <c r="K24" i="9"/>
  <c r="K21" i="9"/>
  <c r="K52" i="9"/>
  <c r="K49" i="9"/>
  <c r="N49" i="9" s="1"/>
  <c r="K46" i="9"/>
  <c r="K43" i="9"/>
  <c r="K40" i="9"/>
  <c r="K37" i="9"/>
  <c r="K34" i="9"/>
  <c r="K31" i="9"/>
  <c r="K30" i="9"/>
  <c r="K29" i="9"/>
  <c r="K28" i="9"/>
  <c r="K20" i="9"/>
  <c r="K7" i="9"/>
  <c r="K10" i="9"/>
  <c r="K9" i="9"/>
  <c r="K4" i="9"/>
  <c r="K17" i="9"/>
  <c r="K12" i="9"/>
  <c r="K19" i="9"/>
  <c r="K13" i="9"/>
  <c r="N13" i="9" s="1"/>
  <c r="K18" i="9"/>
  <c r="N18" i="9" s="1"/>
  <c r="K22" i="9"/>
  <c r="N22" i="9" s="1"/>
  <c r="K6" i="9"/>
  <c r="K5" i="9"/>
  <c r="K39" i="9"/>
  <c r="K51" i="9"/>
  <c r="K48" i="9"/>
  <c r="K45" i="9"/>
  <c r="S21" i="9"/>
  <c r="K36" i="9"/>
  <c r="S53" i="9"/>
  <c r="K14" i="9"/>
  <c r="S35" i="9"/>
  <c r="S19" i="9"/>
  <c r="L15" i="9"/>
  <c r="K33" i="9"/>
  <c r="L17" i="9"/>
  <c r="S23" i="9"/>
  <c r="S43" i="9"/>
  <c r="L20" i="9"/>
  <c r="S29" i="9"/>
  <c r="N8" i="9" l="1"/>
  <c r="N14" i="9"/>
  <c r="N10" i="9"/>
  <c r="N25" i="9"/>
  <c r="N43" i="9"/>
  <c r="N46" i="9"/>
  <c r="N16" i="9"/>
  <c r="N23" i="9"/>
  <c r="N42" i="9"/>
  <c r="N47" i="9"/>
  <c r="N36" i="9"/>
  <c r="N19" i="9"/>
  <c r="N35" i="9"/>
  <c r="N41" i="9"/>
  <c r="N27" i="9"/>
  <c r="N44" i="9"/>
  <c r="N26" i="9"/>
  <c r="N33" i="9"/>
  <c r="N9" i="9"/>
  <c r="N30" i="9"/>
  <c r="N53" i="9"/>
  <c r="N32" i="9"/>
  <c r="N28" i="9"/>
  <c r="N40" i="9"/>
  <c r="N24" i="9"/>
  <c r="N15" i="9"/>
  <c r="N45" i="9"/>
  <c r="N4" i="9"/>
  <c r="N29" i="9"/>
  <c r="N39" i="9"/>
  <c r="N17" i="9"/>
  <c r="N48" i="9"/>
  <c r="N31" i="9"/>
  <c r="N34" i="9"/>
  <c r="N52" i="9"/>
  <c r="Y17" i="9"/>
  <c r="N5" i="9"/>
  <c r="N12" i="9"/>
  <c r="N20" i="9"/>
  <c r="Y16" i="9"/>
  <c r="Y15" i="9"/>
  <c r="Z17" i="9"/>
  <c r="Z16" i="9"/>
  <c r="N7" i="9"/>
  <c r="N6" i="9"/>
  <c r="Z15" i="9"/>
  <c r="N38" i="9"/>
  <c r="N21" i="9"/>
  <c r="N37" i="9"/>
  <c r="N51" i="9"/>
  <c r="Y18" i="9" l="1"/>
  <c r="Z18" i="9"/>
  <c r="W16" i="9"/>
  <c r="V15" i="9"/>
  <c r="W17" i="9"/>
  <c r="W15" i="9"/>
  <c r="V16" i="9"/>
  <c r="V17" i="9"/>
  <c r="V18" i="9" l="1"/>
  <c r="W18" i="9"/>
</calcChain>
</file>

<file path=xl/sharedStrings.xml><?xml version="1.0" encoding="utf-8"?>
<sst xmlns="http://schemas.openxmlformats.org/spreadsheetml/2006/main" count="480" uniqueCount="130">
  <si>
    <t>BIG DATA DEFINED</t>
  </si>
  <si>
    <t>Laney (2012):
“Big data is high-volume, high-velocity and/or high-variety information assets that demand cost-effective, innovative forms of information processing that enable enhanced insight, decision making, and process automation”.
Mills et al. (2012, p. 10): “Big data is a term that is used to describe data that is high volume, high velocity, and/or high variety; requires new technologies and techniques to capture, store, and analyze it; and is used to enhance decision making, provide insight and discovery, and support and optimize processes.”</t>
  </si>
  <si>
    <t>BUSINESS VALUE OF BIG DATA IN PRICING DECISIONS</t>
  </si>
  <si>
    <t>First it is important to remember that we should always start a research question, and not the data, tools, or techniques. Examples of research questions where big data sets can help creating business value are:
•	How can customers be segmented based on certain criteria?
•	How sensitive are our customers to price changes?
•	What are the biggest drivers of sales?
•	How can demand for our product and services be forecasted?
•	What is the expected demand vs. the capacity over the next week?
•	What tools can be used to enhance our employees understanding of how the business is performing on a daily basis?</t>
  </si>
  <si>
    <t>SUPERVISED- AND USUPERVISED METHODS</t>
  </si>
  <si>
    <t>Regression analysis and classification techniques are examples of supervised methods, while cluster analysis and co-occurrence grouping are examples of unsupervised methods. 
The main difference between the two is that supervised methods predict the outcome of a given variable, while unsupervised methods are more explorative and aim at finding patterns in the data with limited “guidance”.</t>
  </si>
  <si>
    <t>CALCULATING EUCLIDEAN DISTANCE BETWEEN CUSTOMER 1 AND 3 NEAREST NEIGHBORS</t>
  </si>
  <si>
    <t>Customer</t>
  </si>
  <si>
    <t>Age</t>
  </si>
  <si>
    <t>Euclidean Distance</t>
  </si>
  <si>
    <t>Customer 1</t>
  </si>
  <si>
    <t>NORMALIZED VALUES FOR THE VARIOUS DIMENSIONS - CUSTOMER 1</t>
  </si>
  <si>
    <t>Mean</t>
  </si>
  <si>
    <t>Std.Dev</t>
  </si>
  <si>
    <t>Class</t>
  </si>
  <si>
    <t>NORMALIZED VALUES OF VARIABLES</t>
  </si>
  <si>
    <t xml:space="preserve">CALCULATION OF EUCLIDEAN DISTANCES BETWEEN EACH OBSERVATION AND NEW CUSTOMERS </t>
  </si>
  <si>
    <t>RANKING ALL OBSERVATIONS IN TERMS OF HOW NEAR THEY ARE TO THE NEW CUSTOMERS</t>
  </si>
  <si>
    <t>PROVIDING NUMERICAL VALUE TO RP LEVEL</t>
  </si>
  <si>
    <t>ED-1</t>
  </si>
  <si>
    <t>ED-2</t>
  </si>
  <si>
    <t>ED-3</t>
  </si>
  <si>
    <t>ED-4</t>
  </si>
  <si>
    <t>ED-5</t>
  </si>
  <si>
    <t>RANK-1</t>
  </si>
  <si>
    <t>RANK-2</t>
  </si>
  <si>
    <t>RANK-3</t>
  </si>
  <si>
    <t>RANK-4</t>
  </si>
  <si>
    <t>RANK-5</t>
  </si>
  <si>
    <t>LABEL</t>
  </si>
  <si>
    <t>Customer #</t>
  </si>
  <si>
    <t>vlookup</t>
  </si>
  <si>
    <t>k=1</t>
  </si>
  <si>
    <t>k=2</t>
  </si>
  <si>
    <t>k=3</t>
  </si>
  <si>
    <t>weight</t>
  </si>
  <si>
    <t>Predicted class RP</t>
  </si>
  <si>
    <t>Actual class RP</t>
  </si>
  <si>
    <t>n00</t>
  </si>
  <si>
    <t>n01</t>
  </si>
  <si>
    <t>n10</t>
  </si>
  <si>
    <t>n11</t>
  </si>
  <si>
    <t>Performance measures</t>
  </si>
  <si>
    <t>Confusion Matrix</t>
  </si>
  <si>
    <t>Overall error rate</t>
  </si>
  <si>
    <t>Actual class</t>
  </si>
  <si>
    <t>Predicted class</t>
  </si>
  <si>
    <t>Model accuracy</t>
  </si>
  <si>
    <t>Class 0 error rate</t>
  </si>
  <si>
    <t>Class 1 error rate</t>
  </si>
  <si>
    <t>EUCLIDEAN DISTANCE - FROM STARTING VALUES OF CLUSTERS</t>
  </si>
  <si>
    <t>EUCLIDEAN DISTANCE - FROM OPTIMAL VALUES OF CLUSTERS</t>
  </si>
  <si>
    <t>Starting values centroids</t>
  </si>
  <si>
    <t>ROW</t>
  </si>
  <si>
    <t>CLUSTER</t>
  </si>
  <si>
    <t>Cluster</t>
  </si>
  <si>
    <t>Percentile</t>
  </si>
  <si>
    <t>Cluster 1</t>
  </si>
  <si>
    <t>Cluster 2</t>
  </si>
  <si>
    <t>Cluster 3</t>
  </si>
  <si>
    <t>Optimal values centroids</t>
  </si>
  <si>
    <t>Distance</t>
  </si>
  <si>
    <t># of cases</t>
  </si>
  <si>
    <t>SUM</t>
  </si>
  <si>
    <t>Distances between centroids</t>
  </si>
  <si>
    <t>Transformed centroid values</t>
  </si>
  <si>
    <t>TRANSACTION DATA FROM MOVIE THEATRE KIOSK - POPCORN, CHOCOLATE, SODA - 3 SIZES</t>
  </si>
  <si>
    <t>Popcorn</t>
  </si>
  <si>
    <t>Chocolate</t>
  </si>
  <si>
    <t>Soda</t>
  </si>
  <si>
    <t>Basket</t>
  </si>
  <si>
    <t>Basket compact</t>
  </si>
  <si>
    <t>Product</t>
  </si>
  <si>
    <t>Size</t>
  </si>
  <si>
    <t>Support</t>
  </si>
  <si>
    <t>Transaction ID</t>
  </si>
  <si>
    <t>Small</t>
  </si>
  <si>
    <t>Medium</t>
  </si>
  <si>
    <t>Large</t>
  </si>
  <si>
    <t>Row</t>
  </si>
  <si>
    <t>Choclate</t>
  </si>
  <si>
    <t>Popcorn, Chocolate, Soda</t>
  </si>
  <si>
    <t>X {Popcorn, Chocolate}</t>
  </si>
  <si>
    <t>Y {Soda}</t>
  </si>
  <si>
    <t>Support (X)</t>
  </si>
  <si>
    <t>Support (Y)</t>
  </si>
  <si>
    <t>Support 
(X-&gt;Y)</t>
  </si>
  <si>
    <t>Confidence</t>
  </si>
  <si>
    <t>Lift</t>
  </si>
  <si>
    <t>Small, small</t>
  </si>
  <si>
    <t>Small, medium</t>
  </si>
  <si>
    <t>Small, large</t>
  </si>
  <si>
    <t>Medium, small</t>
  </si>
  <si>
    <t>Medium, medium</t>
  </si>
  <si>
    <t>Medium, Large</t>
  </si>
  <si>
    <t>Large, small</t>
  </si>
  <si>
    <t>Large, medium</t>
  </si>
  <si>
    <t>Large, Large</t>
  </si>
  <si>
    <t>EUCLIDEAN DISTANCE</t>
  </si>
  <si>
    <t>d(C_1,C_y) refers to the Euclidian distance between customer 1 (C_1) as indicated with the question mark in the figure, and the nearest customer who had previously accepted a similar offer (C_y), as indicated with a check mark within the dashed circle in the same figure. M_1 and M_y is the number of movies watched by customer 1 and the nearest (check mark) neighbor over the last year and A_1 and A_y is the age of the same two customers. Hence, in this simple example, the Euclidean distance is the length of a straight line between customer 1 and the neighbor of interest. This length is equal to the hypothenus and is found by taking the square root of the sum of the squared sides (Pythagoras' theorem).</t>
  </si>
  <si>
    <t>k-NN</t>
  </si>
  <si>
    <r>
      <t xml:space="preserve">k-NN algorithm can be used for classification of a potential new customer by examining what class the </t>
    </r>
    <r>
      <rPr>
        <i/>
        <sz val="11"/>
        <color theme="1"/>
        <rFont val="游ゴシック"/>
        <family val="2"/>
        <scheme val="minor"/>
      </rPr>
      <t>k</t>
    </r>
    <r>
      <rPr>
        <sz val="11"/>
        <color theme="1"/>
        <rFont val="游ゴシック"/>
        <family val="2"/>
        <scheme val="minor"/>
      </rPr>
      <t xml:space="preserve"> nearest neighbors, in terms of some given characteristics, belong to. Then we can calculate a summary metric of the classes the neighbors belong to (for example the average class) and define a given threshold (for exampl 0.5) and assign for the potential new customer to a given class depending on the average class of the neighbors and the defined threshold.</t>
    </r>
  </si>
  <si>
    <t>CLUSTER ANALYSIS</t>
  </si>
  <si>
    <t>The main objective of cluster analysis is to find cases in the data (for example customers) which exhibit similar characteristics and, as such, can be grouped together. Cluster analysis can therefore for example be used for segmentation.</t>
  </si>
  <si>
    <t>Neighbor 1</t>
  </si>
  <si>
    <t>Neighbor 2</t>
  </si>
  <si>
    <t>Neighbor 3</t>
  </si>
  <si>
    <t>Haircuts per annum</t>
  </si>
  <si>
    <t>Distance from city (km)</t>
  </si>
  <si>
    <t xml:space="preserve">Yes, the normalization affects the ranking. Before normalizing the numbers, Neighbor 1 was closest. After normalization, neighbor 2 is closest followed by neighbor 3. </t>
  </si>
  <si>
    <t>CLASSIFICATION OF CUSTOMER 1</t>
  </si>
  <si>
    <t>?</t>
  </si>
  <si>
    <t>Class k=1</t>
  </si>
  <si>
    <t>Class k=2</t>
  </si>
  <si>
    <t>Class k=3</t>
  </si>
  <si>
    <t xml:space="preserve">The nearest neighbor is a "no" and using only this observation in the classification induce a "no" prediction. Using the two nearest neighbors gives an average of 0.50. As the threshold to use was set to 0.51, this means that the classification also in this case will be a "no". Using k=3 induce an average of 0.67. As this is above the threshold of 0.51, the predicted class is "yes" in this case. </t>
  </si>
  <si>
    <t>Hair cuts/yr</t>
  </si>
  <si>
    <t>Distance city</t>
  </si>
  <si>
    <t>Response</t>
  </si>
  <si>
    <t>Yes</t>
  </si>
  <si>
    <t>No</t>
  </si>
  <si>
    <t>DATA ON HAIRDRESSER CUSTOMERS</t>
  </si>
  <si>
    <t>Distance city (KM)</t>
  </si>
  <si>
    <t>YES=1,NO=0</t>
  </si>
  <si>
    <t>INFORMATION ABOUT NEW CUSTOMERS THAT SHOULD BE CLASSIFIED INTO YES/NO</t>
  </si>
  <si>
    <t>Response-#</t>
  </si>
  <si>
    <t>YR.NO</t>
  </si>
  <si>
    <t>See solution in the Excel example file following chapter 12.</t>
  </si>
  <si>
    <t>OWN PROJECT</t>
  </si>
  <si>
    <t>Good luck. See examples and solutions to other problems for inspiration.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</si>
</sst>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_-&quot;kr&quot;\ * #,##0.00_-;\-&quot;kr&quot;\ * #,##0.00_-;_-&quot;kr&quot;\ * &quot;-&quot;??_-;_-@_-"/>
    <numFmt numFmtId="178" formatCode="0.0%"/>
    <numFmt numFmtId="179" formatCode="0.000"/>
    <numFmt numFmtId="180" formatCode="0.0\ %"/>
  </numFmts>
  <fonts count="10">
    <font>
      <sz val="11"/>
      <color theme="1"/>
      <name val="游ゴシック"/>
      <family val="2"/>
      <scheme val="minor"/>
    </font>
    <font>
      <sz val="11"/>
      <color theme="1"/>
      <name val="游ゴシック"/>
      <family val="2"/>
      <scheme val="minor"/>
    </font>
    <font>
      <b/>
      <sz val="11"/>
      <color theme="1"/>
      <name val="游ゴシック"/>
      <family val="2"/>
      <scheme val="minor"/>
    </font>
    <font>
      <b/>
      <sz val="12"/>
      <color theme="1"/>
      <name val="游ゴシック"/>
      <family val="2"/>
      <scheme val="minor"/>
    </font>
    <font>
      <b/>
      <sz val="11"/>
      <name val="游ゴシック"/>
      <family val="2"/>
      <scheme val="minor"/>
    </font>
    <font>
      <b/>
      <sz val="10"/>
      <name val="Arial"/>
      <family val="2"/>
    </font>
    <font>
      <b/>
      <sz val="10"/>
      <color theme="1"/>
      <name val="Arial"/>
      <family val="2"/>
    </font>
    <font>
      <sz val="10"/>
      <color theme="1"/>
      <name val="Arial"/>
      <family val="2"/>
    </font>
    <font>
      <i/>
      <sz val="11"/>
      <color theme="1"/>
      <name val="游ゴシック"/>
      <family val="2"/>
      <scheme val="minor"/>
    </font>
    <font>
      <sz val="6"/>
      <name val="游ゴシック"/>
      <family val="3"/>
      <charset val="128"/>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177" fontId="1" fillId="0" borderId="0" applyFont="0" applyFill="0" applyBorder="0" applyAlignment="0" applyProtection="0"/>
  </cellStyleXfs>
  <cellXfs count="140">
    <xf numFmtId="0" fontId="0" fillId="0" borderId="0" xfId="0"/>
    <xf numFmtId="0" fontId="0" fillId="0" borderId="1" xfId="0" applyBorder="1"/>
    <xf numFmtId="0" fontId="2" fillId="0" borderId="1" xfId="0" applyFont="1" applyBorder="1" applyAlignment="1">
      <alignment vertical="center" wrapText="1"/>
    </xf>
    <xf numFmtId="176" fontId="0" fillId="0" borderId="1" xfId="0" applyNumberFormat="1" applyBorder="1"/>
    <xf numFmtId="0" fontId="2" fillId="0" borderId="1" xfId="0" applyFont="1" applyBorder="1" applyAlignment="1">
      <alignment vertical="center"/>
    </xf>
    <xf numFmtId="0" fontId="2" fillId="0" borderId="1" xfId="0" applyFont="1" applyBorder="1"/>
    <xf numFmtId="2" fontId="0" fillId="0" borderId="1" xfId="0" applyNumberFormat="1" applyBorder="1"/>
    <xf numFmtId="2" fontId="0" fillId="2" borderId="1" xfId="0" applyNumberFormat="1" applyFill="1" applyBorder="1"/>
    <xf numFmtId="0" fontId="4" fillId="0" borderId="17" xfId="0" applyFont="1" applyBorder="1" applyAlignment="1">
      <alignment horizontal="center"/>
    </xf>
    <xf numFmtId="3" fontId="4" fillId="0" borderId="17" xfId="0" applyNumberFormat="1" applyFont="1" applyBorder="1" applyAlignment="1">
      <alignment horizontal="center"/>
    </xf>
    <xf numFmtId="0" fontId="4" fillId="0" borderId="18" xfId="0" applyFont="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2" fillId="0" borderId="19" xfId="0" applyFont="1" applyBorder="1"/>
    <xf numFmtId="0" fontId="2" fillId="0" borderId="20" xfId="0" applyFont="1" applyBorder="1"/>
    <xf numFmtId="0" fontId="2" fillId="0" borderId="21" xfId="0" applyFont="1" applyBorder="1"/>
    <xf numFmtId="0" fontId="0" fillId="0" borderId="22" xfId="0" applyBorder="1" applyAlignment="1">
      <alignment horizontal="center"/>
    </xf>
    <xf numFmtId="0" fontId="0" fillId="0" borderId="1" xfId="0" applyBorder="1" applyAlignment="1">
      <alignment horizontal="center"/>
    </xf>
    <xf numFmtId="0" fontId="0" fillId="0" borderId="23" xfId="0" applyBorder="1"/>
    <xf numFmtId="2" fontId="0" fillId="0" borderId="22" xfId="0" applyNumberFormat="1" applyBorder="1"/>
    <xf numFmtId="2" fontId="0" fillId="0" borderId="23" xfId="0" applyNumberFormat="1" applyBorder="1"/>
    <xf numFmtId="2" fontId="0" fillId="3" borderId="22" xfId="0" applyNumberFormat="1" applyFill="1" applyBorder="1"/>
    <xf numFmtId="2" fontId="0" fillId="3" borderId="1" xfId="0" applyNumberFormat="1" applyFill="1" applyBorder="1"/>
    <xf numFmtId="2" fontId="0" fillId="3" borderId="23" xfId="0" applyNumberFormat="1" applyFill="1" applyBorder="1"/>
    <xf numFmtId="0" fontId="0" fillId="0" borderId="22" xfId="0" applyBorder="1"/>
    <xf numFmtId="0" fontId="2" fillId="0" borderId="25" xfId="0" applyFont="1" applyBorder="1"/>
    <xf numFmtId="2" fontId="0" fillId="0" borderId="25" xfId="0" applyNumberFormat="1" applyBorder="1"/>
    <xf numFmtId="0" fontId="2" fillId="3" borderId="16" xfId="0" applyFont="1" applyFill="1" applyBorder="1"/>
    <xf numFmtId="0" fontId="0" fillId="3" borderId="17" xfId="0" applyFill="1" applyBorder="1"/>
    <xf numFmtId="0" fontId="2" fillId="4" borderId="16" xfId="0" applyFont="1" applyFill="1" applyBorder="1"/>
    <xf numFmtId="0" fontId="0" fillId="5" borderId="17" xfId="0" applyFill="1" applyBorder="1"/>
    <xf numFmtId="0" fontId="0" fillId="6" borderId="17" xfId="0" applyFill="1" applyBorder="1"/>
    <xf numFmtId="0" fontId="0" fillId="6" borderId="18" xfId="0" applyFill="1" applyBorder="1"/>
    <xf numFmtId="178" fontId="0" fillId="0" borderId="1" xfId="1" applyNumberFormat="1" applyFont="1" applyBorder="1"/>
    <xf numFmtId="178" fontId="0" fillId="0" borderId="1" xfId="0" applyNumberFormat="1" applyBorder="1"/>
    <xf numFmtId="0" fontId="0" fillId="7" borderId="1" xfId="0" applyFill="1"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xf numFmtId="2" fontId="0" fillId="0" borderId="8" xfId="0" applyNumberFormat="1" applyBorder="1"/>
    <xf numFmtId="2" fontId="0" fillId="0" borderId="9" xfId="0" applyNumberFormat="1" applyBorder="1"/>
    <xf numFmtId="2" fontId="0" fillId="0" borderId="10" xfId="0" applyNumberFormat="1" applyBorder="1"/>
    <xf numFmtId="2" fontId="0" fillId="3" borderId="8" xfId="0" applyNumberFormat="1" applyFill="1" applyBorder="1"/>
    <xf numFmtId="2" fontId="0" fillId="3" borderId="9" xfId="0" applyNumberFormat="1" applyFill="1" applyBorder="1"/>
    <xf numFmtId="2" fontId="0" fillId="3" borderId="10" xfId="0" applyNumberFormat="1" applyFill="1" applyBorder="1"/>
    <xf numFmtId="0" fontId="0" fillId="0" borderId="8" xfId="0" applyBorder="1"/>
    <xf numFmtId="0" fontId="0" fillId="0" borderId="9" xfId="0" applyBorder="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 xfId="0" applyFont="1" applyBorder="1" applyAlignment="1">
      <alignment horizontal="center"/>
    </xf>
    <xf numFmtId="2" fontId="0" fillId="3" borderId="27" xfId="0" applyNumberFormat="1" applyFill="1" applyBorder="1"/>
    <xf numFmtId="2" fontId="0" fillId="3" borderId="28" xfId="0" applyNumberFormat="1" applyFill="1" applyBorder="1"/>
    <xf numFmtId="0" fontId="5" fillId="0" borderId="1" xfId="0" applyFont="1" applyBorder="1" applyAlignment="1">
      <alignment horizontal="center" vertical="center"/>
    </xf>
    <xf numFmtId="179" fontId="0" fillId="0" borderId="1" xfId="0" applyNumberFormat="1" applyBorder="1"/>
    <xf numFmtId="179" fontId="0" fillId="0" borderId="1" xfId="0" applyNumberFormat="1" applyBorder="1" applyAlignment="1">
      <alignment horizontal="center"/>
    </xf>
    <xf numFmtId="2" fontId="0" fillId="0" borderId="0" xfId="0" applyNumberFormat="1"/>
    <xf numFmtId="2" fontId="0" fillId="3" borderId="25" xfId="0" applyNumberFormat="1" applyFill="1" applyBorder="1"/>
    <xf numFmtId="2" fontId="0" fillId="3" borderId="29" xfId="0" applyNumberFormat="1" applyFill="1" applyBorder="1"/>
    <xf numFmtId="0" fontId="0" fillId="0" borderId="19" xfId="0" applyBorder="1"/>
    <xf numFmtId="0" fontId="0" fillId="0" borderId="20" xfId="0" applyBorder="1"/>
    <xf numFmtId="0" fontId="0" fillId="0" borderId="21" xfId="0" applyBorder="1"/>
    <xf numFmtId="0" fontId="6" fillId="0" borderId="1" xfId="0" applyFont="1" applyBorder="1" applyAlignment="1">
      <alignment horizontal="center"/>
    </xf>
    <xf numFmtId="0" fontId="2" fillId="0" borderId="1" xfId="0" applyFont="1" applyBorder="1" applyAlignment="1">
      <alignment horizontal="center"/>
    </xf>
    <xf numFmtId="0" fontId="6" fillId="0" borderId="1" xfId="0" applyFont="1" applyBorder="1"/>
    <xf numFmtId="0" fontId="6" fillId="0" borderId="0" xfId="0" applyFont="1" applyAlignment="1">
      <alignment horizontal="center"/>
    </xf>
    <xf numFmtId="0" fontId="7" fillId="8" borderId="1" xfId="0" applyFont="1" applyFill="1" applyBorder="1" applyAlignment="1">
      <alignment horizontal="left"/>
    </xf>
    <xf numFmtId="178" fontId="0" fillId="8" borderId="1" xfId="1" applyNumberFormat="1" applyFont="1" applyFill="1" applyBorder="1"/>
    <xf numFmtId="0" fontId="7" fillId="8" borderId="1" xfId="0" applyFont="1" applyFill="1" applyBorder="1"/>
    <xf numFmtId="0" fontId="7" fillId="9" borderId="1" xfId="0" applyFont="1" applyFill="1" applyBorder="1"/>
    <xf numFmtId="0" fontId="7" fillId="10" borderId="1" xfId="0" applyFont="1" applyFill="1" applyBorder="1"/>
    <xf numFmtId="0" fontId="0" fillId="11" borderId="1" xfId="0" applyFill="1" applyBorder="1"/>
    <xf numFmtId="0" fontId="0" fillId="8" borderId="1" xfId="0" applyFill="1" applyBorder="1" applyAlignment="1">
      <alignment horizontal="left"/>
    </xf>
    <xf numFmtId="0" fontId="0" fillId="9" borderId="1" xfId="0" applyFill="1" applyBorder="1" applyAlignment="1">
      <alignment horizontal="left"/>
    </xf>
    <xf numFmtId="178" fontId="0" fillId="9" borderId="1" xfId="1" applyNumberFormat="1" applyFont="1" applyFill="1" applyBorder="1"/>
    <xf numFmtId="0" fontId="0" fillId="10" borderId="1" xfId="0" applyFill="1" applyBorder="1" applyAlignment="1">
      <alignment horizontal="left"/>
    </xf>
    <xf numFmtId="178" fontId="0" fillId="10" borderId="1" xfId="1" applyNumberFormat="1" applyFont="1" applyFill="1" applyBorder="1"/>
    <xf numFmtId="0" fontId="0" fillId="8" borderId="1" xfId="0" applyFill="1" applyBorder="1"/>
    <xf numFmtId="10" fontId="0" fillId="0" borderId="1" xfId="1" applyNumberFormat="1" applyFont="1" applyBorder="1"/>
    <xf numFmtId="180" fontId="0" fillId="0" borderId="1" xfId="0" applyNumberFormat="1" applyBorder="1"/>
    <xf numFmtId="0" fontId="0" fillId="9" borderId="1" xfId="0" applyFill="1" applyBorder="1"/>
    <xf numFmtId="0" fontId="0" fillId="10" borderId="1" xfId="0" applyFill="1" applyBorder="1"/>
    <xf numFmtId="0" fontId="6" fillId="0" borderId="0" xfId="0" applyFont="1"/>
    <xf numFmtId="0" fontId="7" fillId="0" borderId="0" xfId="0" applyFont="1"/>
    <xf numFmtId="4" fontId="0" fillId="0" borderId="1" xfId="2" applyNumberFormat="1" applyFont="1" applyBorder="1" applyAlignment="1">
      <alignment horizontal="center"/>
    </xf>
    <xf numFmtId="4" fontId="0" fillId="0" borderId="1" xfId="0" applyNumberFormat="1" applyBorder="1"/>
    <xf numFmtId="3" fontId="4" fillId="0" borderId="3" xfId="0" applyNumberFormat="1" applyFont="1" applyBorder="1" applyAlignment="1">
      <alignment horizontal="center"/>
    </xf>
    <xf numFmtId="4" fontId="0" fillId="0" borderId="9" xfId="2" applyNumberFormat="1" applyFont="1" applyBorder="1" applyAlignment="1">
      <alignment horizontal="center"/>
    </xf>
    <xf numFmtId="0" fontId="4" fillId="0" borderId="30" xfId="0" applyFont="1" applyBorder="1" applyAlignment="1">
      <alignment horizontal="center"/>
    </xf>
    <xf numFmtId="2" fontId="0" fillId="0" borderId="27" xfId="0" applyNumberFormat="1" applyBorder="1"/>
    <xf numFmtId="2" fontId="0" fillId="0" borderId="31" xfId="0" applyNumberFormat="1" applyBorder="1"/>
    <xf numFmtId="0" fontId="3" fillId="0" borderId="1" xfId="0" applyFont="1" applyBorder="1" applyAlignment="1">
      <alignment horizontal="center" vertical="center"/>
    </xf>
    <xf numFmtId="0" fontId="0" fillId="0" borderId="1" xfId="0"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2" fillId="0" borderId="1" xfId="0" applyFont="1" applyBorder="1" applyAlignment="1">
      <alignment horizontal="center"/>
    </xf>
    <xf numFmtId="0" fontId="2" fillId="7" borderId="1" xfId="0" applyFont="1" applyFill="1" applyBorder="1" applyAlignment="1">
      <alignment horizontal="center"/>
    </xf>
    <xf numFmtId="0" fontId="0" fillId="7" borderId="1" xfId="0" applyFill="1" applyBorder="1" applyAlignment="1">
      <alignment horizontal="center" wrapText="1"/>
    </xf>
    <xf numFmtId="0" fontId="0" fillId="7" borderId="26" xfId="0" applyFill="1" applyBorder="1" applyAlignment="1">
      <alignment horizontal="center"/>
    </xf>
    <xf numFmtId="0" fontId="0" fillId="7" borderId="27" xfId="0" applyFill="1" applyBorder="1" applyAlignment="1">
      <alignment horizont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13" xfId="0" applyFont="1" applyBorder="1" applyAlignment="1">
      <alignment horizont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6" fillId="0" borderId="1" xfId="0" applyFont="1" applyBorder="1" applyAlignment="1">
      <alignment horizontal="center"/>
    </xf>
    <xf numFmtId="0" fontId="6"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xf>
    <xf numFmtId="0" fontId="2" fillId="0" borderId="24" xfId="0" applyFont="1" applyBorder="1" applyAlignment="1">
      <alignment horizontal="center"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vertical="center"/>
    </xf>
  </cellXfs>
  <cellStyles count="3">
    <cellStyle name="Currency 2" xfId="2" xr:uid="{D75D8DA7-8250-4714-830E-90100B1AD5A3}"/>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209549</xdr:colOff>
      <xdr:row>4</xdr:row>
      <xdr:rowOff>123825</xdr:rowOff>
    </xdr:from>
    <xdr:to>
      <xdr:col>10</xdr:col>
      <xdr:colOff>352424</xdr:colOff>
      <xdr:row>26</xdr:row>
      <xdr:rowOff>142875</xdr:rowOff>
    </xdr:to>
    <xdr:pic>
      <xdr:nvPicPr>
        <xdr:cNvPr id="2" name="Picture 1">
          <a:extLst>
            <a:ext uri="{FF2B5EF4-FFF2-40B4-BE49-F238E27FC236}">
              <a16:creationId xmlns:a16="http://schemas.microsoft.com/office/drawing/2014/main" id="{3B77CC4B-0B92-452A-B8E5-5CBA3B1CAC8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8349" y="885825"/>
          <a:ext cx="4410075" cy="4210050"/>
        </a:xfrm>
        <a:prstGeom prst="rect">
          <a:avLst/>
        </a:prstGeom>
        <a:noFill/>
        <a:effectLst/>
      </xdr:spPr>
    </xdr:pic>
    <xdr:clientData/>
  </xdr:twoCellAnchor>
  <xdr:twoCellAnchor editAs="oneCell">
    <xdr:from>
      <xdr:col>3</xdr:col>
      <xdr:colOff>257174</xdr:colOff>
      <xdr:row>1</xdr:row>
      <xdr:rowOff>28575</xdr:rowOff>
    </xdr:from>
    <xdr:to>
      <xdr:col>8</xdr:col>
      <xdr:colOff>38099</xdr:colOff>
      <xdr:row>4</xdr:row>
      <xdr:rowOff>19050</xdr:rowOff>
    </xdr:to>
    <xdr:pic>
      <xdr:nvPicPr>
        <xdr:cNvPr id="3" name="Picture 2">
          <a:extLst>
            <a:ext uri="{FF2B5EF4-FFF2-40B4-BE49-F238E27FC236}">
              <a16:creationId xmlns:a16="http://schemas.microsoft.com/office/drawing/2014/main" id="{F3B58B7C-F271-42DC-A6D7-2006C496BFF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5000" r="25828"/>
        <a:stretch/>
      </xdr:blipFill>
      <xdr:spPr bwMode="auto">
        <a:xfrm>
          <a:off x="2085974" y="219075"/>
          <a:ext cx="282892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D078-A46D-4A13-B0A0-C5B0E6087FE5}">
  <dimension ref="A1:C30"/>
  <sheetViews>
    <sheetView workbookViewId="0">
      <selection sqref="A1:C2"/>
    </sheetView>
  </sheetViews>
  <sheetFormatPr baseColWidth="10" defaultColWidth="8.83203125" defaultRowHeight="18"/>
  <sheetData>
    <row r="1" spans="1:3">
      <c r="A1" s="92" t="s">
        <v>0</v>
      </c>
      <c r="B1" s="92"/>
      <c r="C1" s="92"/>
    </row>
    <row r="2" spans="1:3">
      <c r="A2" s="92"/>
      <c r="B2" s="92"/>
      <c r="C2" s="92"/>
    </row>
    <row r="3" spans="1:3">
      <c r="A3" s="1"/>
      <c r="B3" s="1"/>
      <c r="C3" s="1"/>
    </row>
    <row r="4" spans="1:3" ht="15" customHeight="1">
      <c r="A4" s="93" t="s">
        <v>1</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12155-637E-46C1-B9ED-E29D060B10FD}">
  <dimension ref="A1:L53"/>
  <sheetViews>
    <sheetView workbookViewId="0">
      <selection sqref="A1:D2"/>
    </sheetView>
  </sheetViews>
  <sheetFormatPr baseColWidth="10" defaultColWidth="8.83203125" defaultRowHeight="18"/>
  <cols>
    <col min="1" max="1" width="11.1640625" bestFit="1" customWidth="1"/>
    <col min="2" max="2" width="20.6640625" customWidth="1"/>
    <col min="3" max="3" width="12.1640625" bestFit="1" customWidth="1"/>
    <col min="7" max="7" width="17.33203125" bestFit="1" customWidth="1"/>
  </cols>
  <sheetData>
    <row r="1" spans="1:12">
      <c r="A1" s="102" t="s">
        <v>121</v>
      </c>
      <c r="B1" s="102"/>
      <c r="C1" s="102"/>
      <c r="D1" s="103"/>
      <c r="G1" s="96" t="s">
        <v>124</v>
      </c>
      <c r="H1" s="97"/>
      <c r="I1" s="97"/>
      <c r="J1" s="97"/>
      <c r="K1" s="97"/>
      <c r="L1" s="98"/>
    </row>
    <row r="2" spans="1:12" ht="19" thickBot="1">
      <c r="A2" s="104"/>
      <c r="B2" s="104"/>
      <c r="C2" s="104"/>
      <c r="D2" s="105"/>
      <c r="G2" s="99"/>
      <c r="H2" s="100"/>
      <c r="I2" s="100"/>
      <c r="J2" s="100"/>
      <c r="K2" s="100"/>
      <c r="L2" s="101"/>
    </row>
    <row r="3" spans="1:12" ht="19" thickBot="1">
      <c r="A3" s="8" t="s">
        <v>116</v>
      </c>
      <c r="B3" s="8" t="s">
        <v>8</v>
      </c>
      <c r="C3" s="9" t="s">
        <v>117</v>
      </c>
      <c r="D3" s="10" t="s">
        <v>118</v>
      </c>
      <c r="G3" s="14" t="s">
        <v>30</v>
      </c>
      <c r="H3" s="15">
        <v>1</v>
      </c>
      <c r="I3" s="15">
        <v>2</v>
      </c>
      <c r="J3" s="15">
        <v>3</v>
      </c>
      <c r="K3" s="15">
        <v>4</v>
      </c>
      <c r="L3" s="16">
        <v>5</v>
      </c>
    </row>
    <row r="4" spans="1:12">
      <c r="A4" s="18">
        <v>10</v>
      </c>
      <c r="B4" s="18">
        <v>65</v>
      </c>
      <c r="C4" s="85">
        <v>14</v>
      </c>
      <c r="D4" s="19" t="s">
        <v>119</v>
      </c>
      <c r="G4" s="5" t="s">
        <v>116</v>
      </c>
      <c r="H4" s="1">
        <v>6</v>
      </c>
      <c r="I4" s="1">
        <v>8</v>
      </c>
      <c r="J4" s="1">
        <v>2</v>
      </c>
      <c r="K4" s="1">
        <v>15</v>
      </c>
      <c r="L4" s="1">
        <v>12</v>
      </c>
    </row>
    <row r="5" spans="1:12">
      <c r="A5" s="18">
        <v>14</v>
      </c>
      <c r="B5" s="18">
        <v>49</v>
      </c>
      <c r="C5" s="85">
        <v>3</v>
      </c>
      <c r="D5" s="19" t="s">
        <v>119</v>
      </c>
      <c r="G5" s="5" t="s">
        <v>8</v>
      </c>
      <c r="H5" s="1">
        <v>25</v>
      </c>
      <c r="I5" s="1">
        <v>65</v>
      </c>
      <c r="J5" s="1">
        <v>52</v>
      </c>
      <c r="K5" s="1">
        <v>79</v>
      </c>
      <c r="L5" s="1">
        <v>16</v>
      </c>
    </row>
    <row r="6" spans="1:12">
      <c r="A6" s="18">
        <v>8</v>
      </c>
      <c r="B6" s="18">
        <v>52</v>
      </c>
      <c r="C6" s="85">
        <v>23</v>
      </c>
      <c r="D6" s="19" t="s">
        <v>119</v>
      </c>
      <c r="G6" s="5" t="s">
        <v>122</v>
      </c>
      <c r="H6" s="86">
        <v>5.8</v>
      </c>
      <c r="I6" s="86">
        <v>16.05</v>
      </c>
      <c r="J6" s="86">
        <v>2.14</v>
      </c>
      <c r="K6" s="86">
        <v>0.6</v>
      </c>
      <c r="L6" s="86">
        <v>0.75</v>
      </c>
    </row>
    <row r="7" spans="1:12">
      <c r="A7" s="18">
        <v>23</v>
      </c>
      <c r="B7" s="18">
        <v>16</v>
      </c>
      <c r="C7" s="85">
        <v>16</v>
      </c>
      <c r="D7" s="19" t="s">
        <v>119</v>
      </c>
    </row>
    <row r="8" spans="1:12">
      <c r="A8" s="18">
        <v>1</v>
      </c>
      <c r="B8" s="18">
        <v>43</v>
      </c>
      <c r="C8" s="85">
        <v>12</v>
      </c>
      <c r="D8" s="19" t="s">
        <v>119</v>
      </c>
    </row>
    <row r="9" spans="1:12">
      <c r="A9" s="18">
        <v>5</v>
      </c>
      <c r="B9" s="18">
        <v>38</v>
      </c>
      <c r="C9" s="85">
        <v>3</v>
      </c>
      <c r="D9" s="19" t="s">
        <v>119</v>
      </c>
    </row>
    <row r="10" spans="1:12">
      <c r="A10" s="18">
        <v>2</v>
      </c>
      <c r="B10" s="18">
        <v>53</v>
      </c>
      <c r="C10" s="85">
        <v>24</v>
      </c>
      <c r="D10" s="19" t="s">
        <v>120</v>
      </c>
    </row>
    <row r="11" spans="1:12">
      <c r="A11" s="18">
        <v>19</v>
      </c>
      <c r="B11" s="18">
        <v>74</v>
      </c>
      <c r="C11" s="85">
        <v>12</v>
      </c>
      <c r="D11" s="19" t="s">
        <v>119</v>
      </c>
    </row>
    <row r="12" spans="1:12">
      <c r="A12" s="18">
        <v>4</v>
      </c>
      <c r="B12" s="18">
        <v>79</v>
      </c>
      <c r="C12" s="85">
        <v>4</v>
      </c>
      <c r="D12" s="19" t="s">
        <v>119</v>
      </c>
    </row>
    <row r="13" spans="1:12">
      <c r="A13" s="18">
        <v>5</v>
      </c>
      <c r="B13" s="18">
        <v>20</v>
      </c>
      <c r="C13" s="85">
        <v>26</v>
      </c>
      <c r="D13" s="19" t="s">
        <v>120</v>
      </c>
    </row>
    <row r="14" spans="1:12">
      <c r="A14" s="18">
        <v>16</v>
      </c>
      <c r="B14" s="18">
        <v>36</v>
      </c>
      <c r="C14" s="85">
        <v>24</v>
      </c>
      <c r="D14" s="19" t="s">
        <v>120</v>
      </c>
    </row>
    <row r="15" spans="1:12">
      <c r="A15" s="18">
        <v>25</v>
      </c>
      <c r="B15" s="18">
        <v>44</v>
      </c>
      <c r="C15" s="85">
        <v>13</v>
      </c>
      <c r="D15" s="19" t="s">
        <v>119</v>
      </c>
    </row>
    <row r="16" spans="1:12">
      <c r="A16" s="18">
        <v>15</v>
      </c>
      <c r="B16" s="18">
        <v>22</v>
      </c>
      <c r="C16" s="85">
        <v>30</v>
      </c>
      <c r="D16" s="19" t="s">
        <v>119</v>
      </c>
    </row>
    <row r="17" spans="1:4">
      <c r="A17" s="18">
        <v>15</v>
      </c>
      <c r="B17" s="18">
        <v>17</v>
      </c>
      <c r="C17" s="85">
        <v>27</v>
      </c>
      <c r="D17" s="19" t="s">
        <v>120</v>
      </c>
    </row>
    <row r="18" spans="1:4">
      <c r="A18" s="18">
        <v>20</v>
      </c>
      <c r="B18" s="18">
        <v>35</v>
      </c>
      <c r="C18" s="85">
        <v>24</v>
      </c>
      <c r="D18" s="19" t="s">
        <v>120</v>
      </c>
    </row>
    <row r="19" spans="1:4">
      <c r="A19" s="18">
        <v>6</v>
      </c>
      <c r="B19" s="18">
        <v>77</v>
      </c>
      <c r="C19" s="85">
        <v>10</v>
      </c>
      <c r="D19" s="19" t="s">
        <v>119</v>
      </c>
    </row>
    <row r="20" spans="1:4">
      <c r="A20" s="18">
        <v>10</v>
      </c>
      <c r="B20" s="18">
        <v>34</v>
      </c>
      <c r="C20" s="85">
        <v>1</v>
      </c>
      <c r="D20" s="19" t="s">
        <v>119</v>
      </c>
    </row>
    <row r="21" spans="1:4">
      <c r="A21" s="18">
        <v>25</v>
      </c>
      <c r="B21" s="18">
        <v>23</v>
      </c>
      <c r="C21" s="85">
        <v>6</v>
      </c>
      <c r="D21" s="19" t="s">
        <v>120</v>
      </c>
    </row>
    <row r="22" spans="1:4">
      <c r="A22" s="18">
        <v>18</v>
      </c>
      <c r="B22" s="18">
        <v>53</v>
      </c>
      <c r="C22" s="85">
        <v>11</v>
      </c>
      <c r="D22" s="19" t="s">
        <v>119</v>
      </c>
    </row>
    <row r="23" spans="1:4">
      <c r="A23" s="18">
        <v>17</v>
      </c>
      <c r="B23" s="18">
        <v>22</v>
      </c>
      <c r="C23" s="85">
        <v>9</v>
      </c>
      <c r="D23" s="19" t="s">
        <v>119</v>
      </c>
    </row>
    <row r="24" spans="1:4">
      <c r="A24" s="18">
        <v>5</v>
      </c>
      <c r="B24" s="18">
        <v>79</v>
      </c>
      <c r="C24" s="85">
        <v>6</v>
      </c>
      <c r="D24" s="19" t="s">
        <v>119</v>
      </c>
    </row>
    <row r="25" spans="1:4">
      <c r="A25" s="18">
        <v>2</v>
      </c>
      <c r="B25" s="18">
        <v>54</v>
      </c>
      <c r="C25" s="85">
        <v>2</v>
      </c>
      <c r="D25" s="19" t="s">
        <v>119</v>
      </c>
    </row>
    <row r="26" spans="1:4">
      <c r="A26" s="18">
        <v>3</v>
      </c>
      <c r="B26" s="18">
        <v>72</v>
      </c>
      <c r="C26" s="85">
        <v>14</v>
      </c>
      <c r="D26" s="19" t="s">
        <v>119</v>
      </c>
    </row>
    <row r="27" spans="1:4">
      <c r="A27" s="18">
        <v>17</v>
      </c>
      <c r="B27" s="18">
        <v>77</v>
      </c>
      <c r="C27" s="85">
        <v>22</v>
      </c>
      <c r="D27" s="19" t="s">
        <v>119</v>
      </c>
    </row>
    <row r="28" spans="1:4">
      <c r="A28" s="18">
        <v>9</v>
      </c>
      <c r="B28" s="18">
        <v>57</v>
      </c>
      <c r="C28" s="85">
        <v>23</v>
      </c>
      <c r="D28" s="19" t="s">
        <v>120</v>
      </c>
    </row>
    <row r="29" spans="1:4">
      <c r="A29" s="18">
        <v>8</v>
      </c>
      <c r="B29" s="18">
        <v>41</v>
      </c>
      <c r="C29" s="85">
        <v>3</v>
      </c>
      <c r="D29" s="19" t="s">
        <v>119</v>
      </c>
    </row>
    <row r="30" spans="1:4" ht="15" customHeight="1">
      <c r="A30" s="18">
        <v>4</v>
      </c>
      <c r="B30" s="18">
        <v>39</v>
      </c>
      <c r="C30" s="85">
        <v>12</v>
      </c>
      <c r="D30" s="19" t="s">
        <v>119</v>
      </c>
    </row>
    <row r="31" spans="1:4">
      <c r="A31" s="18">
        <v>15</v>
      </c>
      <c r="B31" s="18">
        <v>36</v>
      </c>
      <c r="C31" s="85">
        <v>20</v>
      </c>
      <c r="D31" s="19" t="s">
        <v>119</v>
      </c>
    </row>
    <row r="32" spans="1:4">
      <c r="A32" s="18">
        <v>7</v>
      </c>
      <c r="B32" s="18">
        <v>70</v>
      </c>
      <c r="C32" s="85">
        <v>2</v>
      </c>
      <c r="D32" s="19" t="s">
        <v>120</v>
      </c>
    </row>
    <row r="33" spans="1:4">
      <c r="A33" s="18">
        <v>20</v>
      </c>
      <c r="B33" s="18">
        <v>62</v>
      </c>
      <c r="C33" s="85">
        <v>4</v>
      </c>
      <c r="D33" s="19" t="s">
        <v>119</v>
      </c>
    </row>
    <row r="34" spans="1:4">
      <c r="A34" s="18">
        <v>3</v>
      </c>
      <c r="B34" s="18">
        <v>69</v>
      </c>
      <c r="C34" s="85">
        <v>19</v>
      </c>
      <c r="D34" s="19" t="s">
        <v>119</v>
      </c>
    </row>
    <row r="35" spans="1:4">
      <c r="A35" s="18">
        <v>2</v>
      </c>
      <c r="B35" s="18">
        <v>76</v>
      </c>
      <c r="C35" s="85">
        <v>23</v>
      </c>
      <c r="D35" s="19" t="s">
        <v>120</v>
      </c>
    </row>
    <row r="36" spans="1:4">
      <c r="A36" s="18">
        <v>16</v>
      </c>
      <c r="B36" s="18">
        <v>16</v>
      </c>
      <c r="C36" s="85">
        <v>26</v>
      </c>
      <c r="D36" s="19" t="s">
        <v>120</v>
      </c>
    </row>
    <row r="37" spans="1:4">
      <c r="A37" s="18">
        <v>5</v>
      </c>
      <c r="B37" s="18">
        <v>36</v>
      </c>
      <c r="C37" s="85">
        <v>30</v>
      </c>
      <c r="D37" s="19" t="s">
        <v>120</v>
      </c>
    </row>
    <row r="38" spans="1:4">
      <c r="A38" s="18">
        <v>15</v>
      </c>
      <c r="B38" s="18">
        <v>54</v>
      </c>
      <c r="C38" s="85">
        <v>2</v>
      </c>
      <c r="D38" s="19" t="s">
        <v>120</v>
      </c>
    </row>
    <row r="39" spans="1:4">
      <c r="A39" s="18">
        <v>3</v>
      </c>
      <c r="B39" s="18">
        <v>43</v>
      </c>
      <c r="C39" s="85">
        <v>17</v>
      </c>
      <c r="D39" s="19" t="s">
        <v>119</v>
      </c>
    </row>
    <row r="40" spans="1:4">
      <c r="A40" s="18">
        <v>6</v>
      </c>
      <c r="B40" s="18">
        <v>73</v>
      </c>
      <c r="C40" s="85">
        <v>9</v>
      </c>
      <c r="D40" s="19" t="s">
        <v>120</v>
      </c>
    </row>
    <row r="41" spans="1:4">
      <c r="A41" s="18">
        <v>17</v>
      </c>
      <c r="B41" s="18">
        <v>85</v>
      </c>
      <c r="C41" s="85">
        <v>30</v>
      </c>
      <c r="D41" s="19" t="s">
        <v>120</v>
      </c>
    </row>
    <row r="42" spans="1:4">
      <c r="A42" s="18">
        <v>9</v>
      </c>
      <c r="B42" s="18">
        <v>55</v>
      </c>
      <c r="C42" s="85">
        <v>16</v>
      </c>
      <c r="D42" s="19" t="s">
        <v>119</v>
      </c>
    </row>
    <row r="43" spans="1:4">
      <c r="A43" s="18">
        <v>6</v>
      </c>
      <c r="B43" s="18">
        <v>30</v>
      </c>
      <c r="C43" s="85">
        <v>21</v>
      </c>
      <c r="D43" s="19" t="s">
        <v>120</v>
      </c>
    </row>
    <row r="44" spans="1:4">
      <c r="A44" s="18">
        <v>6</v>
      </c>
      <c r="B44" s="18">
        <v>83</v>
      </c>
      <c r="C44" s="85">
        <v>11</v>
      </c>
      <c r="D44" s="19" t="s">
        <v>119</v>
      </c>
    </row>
    <row r="45" spans="1:4">
      <c r="A45" s="18">
        <v>2</v>
      </c>
      <c r="B45" s="18">
        <v>80</v>
      </c>
      <c r="C45" s="85">
        <v>17</v>
      </c>
      <c r="D45" s="19" t="s">
        <v>119</v>
      </c>
    </row>
    <row r="46" spans="1:4">
      <c r="A46" s="18">
        <v>1</v>
      </c>
      <c r="B46" s="18">
        <v>18</v>
      </c>
      <c r="C46" s="85">
        <v>16</v>
      </c>
      <c r="D46" s="19" t="s">
        <v>119</v>
      </c>
    </row>
    <row r="47" spans="1:4">
      <c r="A47" s="18">
        <v>12</v>
      </c>
      <c r="B47" s="18">
        <v>60</v>
      </c>
      <c r="C47" s="85">
        <v>7</v>
      </c>
      <c r="D47" s="19" t="s">
        <v>119</v>
      </c>
    </row>
    <row r="48" spans="1:4">
      <c r="A48" s="18">
        <v>8</v>
      </c>
      <c r="B48" s="18">
        <v>58</v>
      </c>
      <c r="C48" s="85">
        <v>17</v>
      </c>
      <c r="D48" s="19" t="s">
        <v>120</v>
      </c>
    </row>
    <row r="49" spans="1:4">
      <c r="A49" s="18">
        <v>19</v>
      </c>
      <c r="B49" s="18">
        <v>48</v>
      </c>
      <c r="C49" s="85">
        <v>14</v>
      </c>
      <c r="D49" s="19" t="s">
        <v>119</v>
      </c>
    </row>
    <row r="50" spans="1:4">
      <c r="A50" s="18">
        <v>2</v>
      </c>
      <c r="B50" s="18">
        <v>40</v>
      </c>
      <c r="C50" s="85">
        <v>12</v>
      </c>
      <c r="D50" s="19" t="s">
        <v>119</v>
      </c>
    </row>
    <row r="51" spans="1:4">
      <c r="A51" s="18">
        <v>7</v>
      </c>
      <c r="B51" s="18">
        <v>60</v>
      </c>
      <c r="C51" s="85">
        <v>14</v>
      </c>
      <c r="D51" s="19" t="s">
        <v>119</v>
      </c>
    </row>
    <row r="52" spans="1:4">
      <c r="A52" s="18">
        <v>24</v>
      </c>
      <c r="B52" s="18">
        <v>68</v>
      </c>
      <c r="C52" s="85">
        <v>20</v>
      </c>
      <c r="D52" s="19" t="s">
        <v>119</v>
      </c>
    </row>
    <row r="53" spans="1:4">
      <c r="A53" s="18">
        <v>22</v>
      </c>
      <c r="B53" s="18">
        <v>28</v>
      </c>
      <c r="C53" s="85">
        <v>23</v>
      </c>
      <c r="D53" s="19" t="s">
        <v>120</v>
      </c>
    </row>
  </sheetData>
  <mergeCells count="2">
    <mergeCell ref="G1:L2"/>
    <mergeCell ref="A1:D2"/>
  </mergeCells>
  <phoneticPr fontId="9"/>
  <printOptions headings="1" gridLine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C3BCC-C4D1-4BFC-B8CC-5DC36E64D439}">
  <dimension ref="A1:Z53"/>
  <sheetViews>
    <sheetView workbookViewId="0">
      <selection sqref="A1:D2"/>
    </sheetView>
  </sheetViews>
  <sheetFormatPr baseColWidth="10" defaultColWidth="8.83203125" defaultRowHeight="18"/>
  <cols>
    <col min="1" max="1" width="11.1640625" bestFit="1" customWidth="1"/>
    <col min="2" max="2" width="20.6640625" customWidth="1"/>
    <col min="3" max="3" width="12.1640625" bestFit="1" customWidth="1"/>
    <col min="5" max="5" width="11.1640625" bestFit="1" customWidth="1"/>
    <col min="6" max="6" width="15.6640625" bestFit="1" customWidth="1"/>
    <col min="7" max="7" width="12.1640625" bestFit="1" customWidth="1"/>
    <col min="8" max="12" width="11.1640625" customWidth="1"/>
    <col min="13" max="17" width="10.33203125" customWidth="1"/>
    <col min="19" max="19" width="18.33203125" bestFit="1" customWidth="1"/>
    <col min="21" max="21" width="21.83203125" bestFit="1" customWidth="1"/>
    <col min="22" max="22" width="9.5" customWidth="1"/>
  </cols>
  <sheetData>
    <row r="1" spans="1:26">
      <c r="A1" s="102" t="s">
        <v>121</v>
      </c>
      <c r="B1" s="102"/>
      <c r="C1" s="102"/>
      <c r="D1" s="103"/>
      <c r="E1" s="111" t="s">
        <v>15</v>
      </c>
      <c r="F1" s="112"/>
      <c r="G1" s="113"/>
      <c r="H1" s="117" t="s">
        <v>16</v>
      </c>
      <c r="I1" s="118"/>
      <c r="J1" s="118"/>
      <c r="K1" s="118"/>
      <c r="L1" s="119"/>
      <c r="M1" s="123" t="s">
        <v>17</v>
      </c>
      <c r="N1" s="124"/>
      <c r="O1" s="124"/>
      <c r="P1" s="124"/>
      <c r="Q1" s="125"/>
      <c r="R1" s="123" t="s">
        <v>18</v>
      </c>
      <c r="S1" s="125"/>
      <c r="U1" s="96" t="s">
        <v>124</v>
      </c>
      <c r="V1" s="97"/>
      <c r="W1" s="97"/>
      <c r="X1" s="97"/>
      <c r="Y1" s="97"/>
      <c r="Z1" s="98"/>
    </row>
    <row r="2" spans="1:26" ht="19" thickBot="1">
      <c r="A2" s="104"/>
      <c r="B2" s="104"/>
      <c r="C2" s="104"/>
      <c r="D2" s="105"/>
      <c r="E2" s="114"/>
      <c r="F2" s="115"/>
      <c r="G2" s="116"/>
      <c r="H2" s="120"/>
      <c r="I2" s="121"/>
      <c r="J2" s="121"/>
      <c r="K2" s="121"/>
      <c r="L2" s="122"/>
      <c r="M2" s="126"/>
      <c r="N2" s="127"/>
      <c r="O2" s="127"/>
      <c r="P2" s="127"/>
      <c r="Q2" s="128"/>
      <c r="R2" s="126"/>
      <c r="S2" s="128"/>
      <c r="U2" s="99"/>
      <c r="V2" s="100"/>
      <c r="W2" s="100"/>
      <c r="X2" s="100"/>
      <c r="Y2" s="100"/>
      <c r="Z2" s="101"/>
    </row>
    <row r="3" spans="1:26" ht="19" thickBot="1">
      <c r="A3" s="8" t="s">
        <v>116</v>
      </c>
      <c r="B3" s="8" t="s">
        <v>8</v>
      </c>
      <c r="C3" s="9" t="s">
        <v>117</v>
      </c>
      <c r="D3" s="10" t="s">
        <v>118</v>
      </c>
      <c r="E3" s="8" t="s">
        <v>116</v>
      </c>
      <c r="F3" s="8" t="s">
        <v>8</v>
      </c>
      <c r="G3" s="9" t="s">
        <v>117</v>
      </c>
      <c r="H3" s="11" t="s">
        <v>19</v>
      </c>
      <c r="I3" s="12" t="s">
        <v>20</v>
      </c>
      <c r="J3" s="12" t="s">
        <v>21</v>
      </c>
      <c r="K3" s="12" t="s">
        <v>22</v>
      </c>
      <c r="L3" s="13" t="s">
        <v>23</v>
      </c>
      <c r="M3" s="11" t="s">
        <v>24</v>
      </c>
      <c r="N3" s="12" t="s">
        <v>25</v>
      </c>
      <c r="O3" s="12" t="s">
        <v>26</v>
      </c>
      <c r="P3" s="12" t="s">
        <v>27</v>
      </c>
      <c r="Q3" s="13" t="s">
        <v>28</v>
      </c>
      <c r="R3" s="11" t="s">
        <v>29</v>
      </c>
      <c r="S3" s="13" t="s">
        <v>123</v>
      </c>
      <c r="U3" s="14" t="s">
        <v>30</v>
      </c>
      <c r="V3" s="15">
        <v>1</v>
      </c>
      <c r="W3" s="15">
        <v>2</v>
      </c>
      <c r="X3" s="15">
        <v>3</v>
      </c>
      <c r="Y3" s="15">
        <v>4</v>
      </c>
      <c r="Z3" s="16">
        <v>5</v>
      </c>
    </row>
    <row r="4" spans="1:26">
      <c r="A4" s="18">
        <v>10</v>
      </c>
      <c r="B4" s="18">
        <v>65</v>
      </c>
      <c r="C4" s="85">
        <v>14</v>
      </c>
      <c r="D4" s="19" t="s">
        <v>119</v>
      </c>
      <c r="E4" s="20">
        <f>(A4-AVERAGE($A$4:$A$53))/_xlfn.STDEV.S($A$4:$A$53)</f>
        <v>-9.0619248340711639E-2</v>
      </c>
      <c r="F4" s="6">
        <f>(B4-AVERAGE($B$4:$B$53))/_xlfn.STDEV.S($B$4:$B$53)</f>
        <v>0.71272905252164076</v>
      </c>
      <c r="G4" s="21">
        <f>(C4-AVERAGE($C$4:$C$53))/_xlfn.STDEV.S($C$4:$C$53)</f>
        <v>-0.10410396976821165</v>
      </c>
      <c r="H4" s="22">
        <f t="shared" ref="H4:H35" si="0">SQRT(SUMXMY2($E4:$G4,V$10:V$12))</f>
        <v>2.2461496052323491</v>
      </c>
      <c r="I4" s="23">
        <f t="shared" ref="I4:I35" si="1">SQRT(SUMXMY2($E4:$G4,W$10:W$12))</f>
        <v>0.36636147262233587</v>
      </c>
      <c r="J4" s="23">
        <f t="shared" ref="J4:J35" si="2">SQRT(SUMXMY2($E4:$G4,X$10:X$12))</f>
        <v>1.8912096438365684</v>
      </c>
      <c r="K4" s="23">
        <f t="shared" ref="K4:K35" si="3">SQRT(SUMXMY2($E4:$G4,Y$10:Y$12))</f>
        <v>1.8574250377177359</v>
      </c>
      <c r="L4" s="24">
        <f t="shared" ref="L4:L35" si="4">SQRT(SUMXMY2($E4:$G4,Z$10:Z$12))</f>
        <v>2.8702918211221946</v>
      </c>
      <c r="M4" s="25">
        <f>RANK(H4,H$4:H$53,1)</f>
        <v>21</v>
      </c>
      <c r="N4" s="1">
        <f t="shared" ref="N4:Q35" si="5">RANK(I4,I$4:I$53,1)</f>
        <v>2</v>
      </c>
      <c r="O4" s="1">
        <f t="shared" si="5"/>
        <v>19</v>
      </c>
      <c r="P4" s="1">
        <f t="shared" si="5"/>
        <v>13</v>
      </c>
      <c r="Q4" s="19">
        <f t="shared" si="5"/>
        <v>26</v>
      </c>
      <c r="R4" s="25" t="str">
        <f>D4</f>
        <v>Yes</v>
      </c>
      <c r="S4" s="19">
        <f>IF(R4="Yes",1,0)</f>
        <v>1</v>
      </c>
      <c r="U4" s="5" t="s">
        <v>116</v>
      </c>
      <c r="V4" s="1">
        <v>6</v>
      </c>
      <c r="W4" s="1">
        <v>8</v>
      </c>
      <c r="X4" s="1">
        <v>2</v>
      </c>
      <c r="Y4" s="1">
        <v>15</v>
      </c>
      <c r="Z4" s="1">
        <v>12</v>
      </c>
    </row>
    <row r="5" spans="1:26">
      <c r="A5" s="18">
        <v>14</v>
      </c>
      <c r="B5" s="18">
        <v>49</v>
      </c>
      <c r="C5" s="85">
        <v>3</v>
      </c>
      <c r="D5" s="19" t="s">
        <v>119</v>
      </c>
      <c r="E5" s="20">
        <f t="shared" ref="E5:E53" si="6">(A5-AVERAGE($A$4:$A$53))/_xlfn.STDEV.S($A$4:$A$53)</f>
        <v>0.45858831736057087</v>
      </c>
      <c r="F5" s="6">
        <f t="shared" ref="F5:F53" si="7">(B5-AVERAGE($B$4:$B$53))/_xlfn.STDEV.S($B$4:$B$53)</f>
        <v>-6.7275382522562668E-2</v>
      </c>
      <c r="G5" s="21">
        <f t="shared" ref="G5:G53" si="8">(C5-AVERAGE($C$4:$C$53))/_xlfn.STDEV.S($C$4:$C$53)</f>
        <v>-1.4054035918708561</v>
      </c>
      <c r="H5" s="22">
        <f t="shared" si="0"/>
        <v>1.6386431099596463</v>
      </c>
      <c r="I5" s="23">
        <f t="shared" si="1"/>
        <v>1.9158380481291002</v>
      </c>
      <c r="J5" s="23">
        <f t="shared" si="2"/>
        <v>1.657226741390347</v>
      </c>
      <c r="K5" s="23">
        <f t="shared" si="3"/>
        <v>1.4961259647787299</v>
      </c>
      <c r="L5" s="24">
        <f t="shared" si="4"/>
        <v>1.6535907356370025</v>
      </c>
      <c r="M5" s="25">
        <f t="shared" ref="M5:Q36" si="9">RANK(H5,H$4:H$53,1)</f>
        <v>10</v>
      </c>
      <c r="N5" s="1">
        <f t="shared" si="5"/>
        <v>29</v>
      </c>
      <c r="O5" s="1">
        <f t="shared" si="5"/>
        <v>15</v>
      </c>
      <c r="P5" s="1">
        <f t="shared" si="5"/>
        <v>6</v>
      </c>
      <c r="Q5" s="19">
        <f t="shared" si="5"/>
        <v>5</v>
      </c>
      <c r="R5" s="25" t="str">
        <f t="shared" ref="R5:R53" si="10">D5</f>
        <v>Yes</v>
      </c>
      <c r="S5" s="19">
        <f t="shared" ref="S5:S53" si="11">IF(R5="Yes",1,0)</f>
        <v>1</v>
      </c>
      <c r="U5" s="5" t="s">
        <v>8</v>
      </c>
      <c r="V5" s="1">
        <v>25</v>
      </c>
      <c r="W5" s="1">
        <v>65</v>
      </c>
      <c r="X5" s="1">
        <v>52</v>
      </c>
      <c r="Y5" s="1">
        <v>79</v>
      </c>
      <c r="Z5" s="1">
        <v>16</v>
      </c>
    </row>
    <row r="6" spans="1:26">
      <c r="A6" s="18">
        <v>8</v>
      </c>
      <c r="B6" s="18">
        <v>52</v>
      </c>
      <c r="C6" s="85">
        <v>23</v>
      </c>
      <c r="D6" s="19" t="s">
        <v>119</v>
      </c>
      <c r="E6" s="20">
        <f t="shared" si="6"/>
        <v>-0.36522303119135291</v>
      </c>
      <c r="F6" s="6">
        <f t="shared" si="7"/>
        <v>7.8975449048225482E-2</v>
      </c>
      <c r="G6" s="21">
        <f t="shared" si="8"/>
        <v>0.96059572104304292</v>
      </c>
      <c r="H6" s="22">
        <f t="shared" si="0"/>
        <v>2.4388904967316596</v>
      </c>
      <c r="I6" s="23">
        <f t="shared" si="1"/>
        <v>1.0380902713766442</v>
      </c>
      <c r="J6" s="23">
        <f t="shared" si="2"/>
        <v>2.6016134297265077</v>
      </c>
      <c r="K6" s="23">
        <f t="shared" si="3"/>
        <v>3.1110037532261337</v>
      </c>
      <c r="L6" s="24">
        <f t="shared" si="4"/>
        <v>3.2109235716113096</v>
      </c>
      <c r="M6" s="25">
        <f t="shared" si="9"/>
        <v>25</v>
      </c>
      <c r="N6" s="1">
        <f t="shared" si="5"/>
        <v>10</v>
      </c>
      <c r="O6" s="1">
        <f t="shared" si="5"/>
        <v>30</v>
      </c>
      <c r="P6" s="1">
        <f t="shared" si="5"/>
        <v>35</v>
      </c>
      <c r="Q6" s="19">
        <f t="shared" si="5"/>
        <v>34</v>
      </c>
      <c r="R6" s="25" t="str">
        <f t="shared" si="10"/>
        <v>Yes</v>
      </c>
      <c r="S6" s="19">
        <f t="shared" si="11"/>
        <v>1</v>
      </c>
      <c r="U6" s="5" t="s">
        <v>122</v>
      </c>
      <c r="V6" s="86">
        <v>5.8</v>
      </c>
      <c r="W6" s="86">
        <v>16.05</v>
      </c>
      <c r="X6" s="86">
        <v>2.14</v>
      </c>
      <c r="Y6" s="86">
        <v>0.6</v>
      </c>
      <c r="Z6" s="86">
        <v>0.75</v>
      </c>
    </row>
    <row r="7" spans="1:26">
      <c r="A7" s="18">
        <v>23</v>
      </c>
      <c r="B7" s="18">
        <v>16</v>
      </c>
      <c r="C7" s="85">
        <v>16</v>
      </c>
      <c r="D7" s="19" t="s">
        <v>119</v>
      </c>
      <c r="E7" s="20">
        <f t="shared" si="6"/>
        <v>1.6943053401884565</v>
      </c>
      <c r="F7" s="6">
        <f t="shared" si="7"/>
        <v>-1.6760345298012322</v>
      </c>
      <c r="G7" s="21">
        <f t="shared" si="8"/>
        <v>0.13249596152317825</v>
      </c>
      <c r="H7" s="22">
        <f t="shared" si="0"/>
        <v>2.6639639965600193</v>
      </c>
      <c r="I7" s="23">
        <f t="shared" si="1"/>
        <v>3.1540265617072811</v>
      </c>
      <c r="J7" s="23">
        <f t="shared" si="2"/>
        <v>3.7526149783866649</v>
      </c>
      <c r="K7" s="23">
        <f t="shared" si="3"/>
        <v>3.7360709060192567</v>
      </c>
      <c r="L7" s="24">
        <f t="shared" si="4"/>
        <v>2.3528182359395191</v>
      </c>
      <c r="M7" s="25">
        <f t="shared" si="9"/>
        <v>35</v>
      </c>
      <c r="N7" s="1">
        <f t="shared" si="5"/>
        <v>49</v>
      </c>
      <c r="O7" s="1">
        <f t="shared" si="5"/>
        <v>44</v>
      </c>
      <c r="P7" s="1">
        <f t="shared" si="5"/>
        <v>43</v>
      </c>
      <c r="Q7" s="19">
        <f t="shared" si="5"/>
        <v>13</v>
      </c>
      <c r="R7" s="25" t="str">
        <f t="shared" si="10"/>
        <v>Yes</v>
      </c>
      <c r="S7" s="19">
        <f t="shared" si="11"/>
        <v>1</v>
      </c>
    </row>
    <row r="8" spans="1:26" ht="19" thickBot="1">
      <c r="A8" s="18">
        <v>1</v>
      </c>
      <c r="B8" s="18">
        <v>43</v>
      </c>
      <c r="C8" s="85">
        <v>12</v>
      </c>
      <c r="D8" s="19" t="s">
        <v>119</v>
      </c>
      <c r="E8" s="20">
        <f t="shared" si="6"/>
        <v>-1.3263362711685973</v>
      </c>
      <c r="F8" s="6">
        <f t="shared" si="7"/>
        <v>-0.35977704566413898</v>
      </c>
      <c r="G8" s="21">
        <f t="shared" si="8"/>
        <v>-0.34070390105960152</v>
      </c>
      <c r="H8" s="22">
        <f t="shared" si="0"/>
        <v>1.3338941113673515</v>
      </c>
      <c r="I8" s="23">
        <f t="shared" si="1"/>
        <v>1.5177480161762662</v>
      </c>
      <c r="J8" s="23">
        <f t="shared" si="2"/>
        <v>1.2537672745076247</v>
      </c>
      <c r="K8" s="23">
        <f t="shared" si="3"/>
        <v>2.9315165894388122</v>
      </c>
      <c r="L8" s="24">
        <f t="shared" si="4"/>
        <v>2.4051673408535561</v>
      </c>
      <c r="M8" s="25">
        <f t="shared" si="9"/>
        <v>6</v>
      </c>
      <c r="N8" s="1">
        <f t="shared" si="5"/>
        <v>19</v>
      </c>
      <c r="O8" s="1">
        <f t="shared" si="5"/>
        <v>5</v>
      </c>
      <c r="P8" s="1">
        <f t="shared" si="5"/>
        <v>29</v>
      </c>
      <c r="Q8" s="19">
        <f t="shared" si="5"/>
        <v>15</v>
      </c>
      <c r="R8" s="25" t="str">
        <f t="shared" si="10"/>
        <v>Yes</v>
      </c>
      <c r="S8" s="19">
        <f t="shared" si="11"/>
        <v>1</v>
      </c>
    </row>
    <row r="9" spans="1:26" ht="19" thickBot="1">
      <c r="A9" s="18">
        <v>5</v>
      </c>
      <c r="B9" s="18">
        <v>38</v>
      </c>
      <c r="C9" s="85">
        <v>3</v>
      </c>
      <c r="D9" s="19" t="s">
        <v>119</v>
      </c>
      <c r="E9" s="20">
        <f t="shared" si="6"/>
        <v>-0.77712870546731483</v>
      </c>
      <c r="F9" s="6">
        <f t="shared" si="7"/>
        <v>-0.60352843161545255</v>
      </c>
      <c r="G9" s="21">
        <f t="shared" si="8"/>
        <v>-1.4054035918708561</v>
      </c>
      <c r="H9" s="22">
        <f t="shared" si="0"/>
        <v>0.72815885161083249</v>
      </c>
      <c r="I9" s="23">
        <f t="shared" si="1"/>
        <v>2.0701602399368024</v>
      </c>
      <c r="J9" s="23">
        <f t="shared" si="2"/>
        <v>0.80363452281125769</v>
      </c>
      <c r="K9" s="23">
        <f t="shared" si="3"/>
        <v>2.4414828387475316</v>
      </c>
      <c r="L9" s="24">
        <f t="shared" si="4"/>
        <v>1.4645330587532295</v>
      </c>
      <c r="M9" s="25">
        <f t="shared" si="9"/>
        <v>1</v>
      </c>
      <c r="N9" s="1">
        <f t="shared" si="5"/>
        <v>34</v>
      </c>
      <c r="O9" s="1">
        <f t="shared" si="5"/>
        <v>2</v>
      </c>
      <c r="P9" s="1">
        <f t="shared" si="5"/>
        <v>22</v>
      </c>
      <c r="Q9" s="19">
        <f t="shared" si="5"/>
        <v>4</v>
      </c>
      <c r="R9" s="25" t="str">
        <f t="shared" si="10"/>
        <v>Yes</v>
      </c>
      <c r="S9" s="19">
        <f t="shared" si="11"/>
        <v>1</v>
      </c>
      <c r="U9" s="14" t="s">
        <v>7</v>
      </c>
      <c r="V9" s="15">
        <v>1</v>
      </c>
      <c r="W9" s="15">
        <v>2</v>
      </c>
      <c r="X9" s="15">
        <v>3</v>
      </c>
      <c r="Y9" s="15">
        <v>4</v>
      </c>
      <c r="Z9" s="16">
        <v>5</v>
      </c>
    </row>
    <row r="10" spans="1:26">
      <c r="A10" s="18">
        <v>2</v>
      </c>
      <c r="B10" s="18">
        <v>53</v>
      </c>
      <c r="C10" s="85">
        <v>24</v>
      </c>
      <c r="D10" s="19" t="s">
        <v>120</v>
      </c>
      <c r="E10" s="20">
        <f t="shared" si="6"/>
        <v>-1.1890343797432767</v>
      </c>
      <c r="F10" s="6">
        <f t="shared" si="7"/>
        <v>0.12772572623848819</v>
      </c>
      <c r="G10" s="21">
        <f t="shared" si="8"/>
        <v>1.0788956866887378</v>
      </c>
      <c r="H10" s="22">
        <f t="shared" si="0"/>
        <v>2.6077844638530632</v>
      </c>
      <c r="I10" s="23">
        <f t="shared" si="1"/>
        <v>1.3803642820886086</v>
      </c>
      <c r="J10" s="23">
        <f t="shared" si="2"/>
        <v>2.5864967123154505</v>
      </c>
      <c r="K10" s="23">
        <f t="shared" si="3"/>
        <v>3.5292446534784161</v>
      </c>
      <c r="L10" s="24">
        <f t="shared" si="4"/>
        <v>3.5642447070839021</v>
      </c>
      <c r="M10" s="25">
        <f t="shared" si="9"/>
        <v>29</v>
      </c>
      <c r="N10" s="1">
        <f t="shared" si="5"/>
        <v>16</v>
      </c>
      <c r="O10" s="1">
        <f t="shared" si="5"/>
        <v>29</v>
      </c>
      <c r="P10" s="1">
        <f t="shared" si="5"/>
        <v>40</v>
      </c>
      <c r="Q10" s="19">
        <f t="shared" si="5"/>
        <v>42</v>
      </c>
      <c r="R10" s="25" t="str">
        <f t="shared" si="10"/>
        <v>No</v>
      </c>
      <c r="S10" s="19">
        <f t="shared" si="11"/>
        <v>0</v>
      </c>
      <c r="U10" s="5" t="s">
        <v>116</v>
      </c>
      <c r="V10" s="6">
        <f>(V4-AVERAGE($A$4:$A$53))/_xlfn.STDEV.S($A$4:$A$53)</f>
        <v>-0.63982681404199415</v>
      </c>
      <c r="W10" s="6">
        <f>(W4-AVERAGE($A$4:$A$53))/_xlfn.STDEV.S($A$4:$A$53)</f>
        <v>-0.36522303119135291</v>
      </c>
      <c r="X10" s="6">
        <f>(X4-AVERAGE($A$4:$A$53))/_xlfn.STDEV.S($A$4:$A$53)</f>
        <v>-1.1890343797432767</v>
      </c>
      <c r="Y10" s="6">
        <f>(Y4-AVERAGE($A$4:$A$53))/_xlfn.STDEV.S($A$4:$A$53)</f>
        <v>0.5958902087858915</v>
      </c>
      <c r="Z10" s="6">
        <f>(Z4-AVERAGE($A$4:$A$53))/_xlfn.STDEV.S($A$4:$A$53)</f>
        <v>0.18398453450992963</v>
      </c>
    </row>
    <row r="11" spans="1:26">
      <c r="A11" s="18">
        <v>19</v>
      </c>
      <c r="B11" s="18">
        <v>74</v>
      </c>
      <c r="C11" s="85">
        <v>12</v>
      </c>
      <c r="D11" s="19" t="s">
        <v>119</v>
      </c>
      <c r="E11" s="20">
        <f t="shared" si="6"/>
        <v>1.145097774487174</v>
      </c>
      <c r="F11" s="6">
        <f t="shared" si="7"/>
        <v>1.1514815472340052</v>
      </c>
      <c r="G11" s="21">
        <f t="shared" si="8"/>
        <v>-0.34070390105960152</v>
      </c>
      <c r="H11" s="22">
        <f t="shared" si="0"/>
        <v>3.0708484980732873</v>
      </c>
      <c r="I11" s="23">
        <f t="shared" si="1"/>
        <v>1.6441179208266989</v>
      </c>
      <c r="J11" s="23">
        <f t="shared" si="2"/>
        <v>2.8211733483923238</v>
      </c>
      <c r="K11" s="23">
        <f t="shared" si="3"/>
        <v>1.476420853426381</v>
      </c>
      <c r="L11" s="24">
        <f t="shared" si="4"/>
        <v>3.2695279571902294</v>
      </c>
      <c r="M11" s="25">
        <f t="shared" si="9"/>
        <v>45</v>
      </c>
      <c r="N11" s="1">
        <f t="shared" si="5"/>
        <v>23</v>
      </c>
      <c r="O11" s="1">
        <f t="shared" si="5"/>
        <v>35</v>
      </c>
      <c r="P11" s="1">
        <f t="shared" si="5"/>
        <v>5</v>
      </c>
      <c r="Q11" s="19">
        <f t="shared" si="5"/>
        <v>35</v>
      </c>
      <c r="R11" s="25" t="str">
        <f t="shared" si="10"/>
        <v>Yes</v>
      </c>
      <c r="S11" s="19">
        <f t="shared" si="11"/>
        <v>1</v>
      </c>
      <c r="U11" s="5" t="s">
        <v>8</v>
      </c>
      <c r="V11" s="6">
        <f>(V5-AVERAGE($B$4:$B$53))/_xlfn.STDEV.S($B$4:$B$53)</f>
        <v>-1.2372820350888678</v>
      </c>
      <c r="W11" s="6">
        <f>(W5-AVERAGE($B$4:$B$53))/_xlfn.STDEV.S($B$4:$B$53)</f>
        <v>0.71272905252164076</v>
      </c>
      <c r="X11" s="6">
        <f>(X5-AVERAGE($B$4:$B$53))/_xlfn.STDEV.S($B$4:$B$53)</f>
        <v>7.8975449048225482E-2</v>
      </c>
      <c r="Y11" s="6">
        <f>(Y5-AVERAGE($B$4:$B$53))/_xlfn.STDEV.S($B$4:$B$53)</f>
        <v>1.3952329331853188</v>
      </c>
      <c r="Z11" s="6">
        <f>(Z5-AVERAGE($B$4:$B$53))/_xlfn.STDEV.S($B$4:$B$53)</f>
        <v>-1.6760345298012322</v>
      </c>
    </row>
    <row r="12" spans="1:26">
      <c r="A12" s="18">
        <v>4</v>
      </c>
      <c r="B12" s="18">
        <v>79</v>
      </c>
      <c r="C12" s="85">
        <v>4</v>
      </c>
      <c r="D12" s="19" t="s">
        <v>119</v>
      </c>
      <c r="E12" s="20">
        <f t="shared" si="6"/>
        <v>-0.91443059689263539</v>
      </c>
      <c r="F12" s="6">
        <f t="shared" si="7"/>
        <v>1.3952329331853188</v>
      </c>
      <c r="G12" s="21">
        <f t="shared" si="8"/>
        <v>-1.2871036262251612</v>
      </c>
      <c r="H12" s="22">
        <f t="shared" si="0"/>
        <v>2.6553503936407465</v>
      </c>
      <c r="I12" s="23">
        <f t="shared" si="1"/>
        <v>1.6731803047880316</v>
      </c>
      <c r="J12" s="23">
        <f t="shared" si="2"/>
        <v>1.3624821816913339</v>
      </c>
      <c r="K12" s="23">
        <f t="shared" si="3"/>
        <v>1.5629618583008116</v>
      </c>
      <c r="L12" s="24">
        <f t="shared" si="4"/>
        <v>3.284359993950809</v>
      </c>
      <c r="M12" s="25">
        <f t="shared" si="9"/>
        <v>34</v>
      </c>
      <c r="N12" s="1">
        <f t="shared" si="5"/>
        <v>24</v>
      </c>
      <c r="O12" s="1">
        <f t="shared" si="5"/>
        <v>8</v>
      </c>
      <c r="P12" s="1">
        <f t="shared" si="5"/>
        <v>8</v>
      </c>
      <c r="Q12" s="19">
        <f t="shared" si="5"/>
        <v>38</v>
      </c>
      <c r="R12" s="25" t="str">
        <f t="shared" si="10"/>
        <v>Yes</v>
      </c>
      <c r="S12" s="19">
        <f t="shared" si="11"/>
        <v>1</v>
      </c>
      <c r="U12" s="5" t="s">
        <v>122</v>
      </c>
      <c r="V12" s="6">
        <f>(V6-AVERAGE($C$4:$C$53))/_xlfn.STDEV.S($C$4:$C$53)</f>
        <v>-1.0741636880629104</v>
      </c>
      <c r="W12" s="6">
        <f>(W6-AVERAGE($C$4:$C$53))/_xlfn.STDEV.S($C$4:$C$53)</f>
        <v>0.13841095980546309</v>
      </c>
      <c r="X12" s="6">
        <f>(X6-AVERAGE($C$4:$C$53))/_xlfn.STDEV.S($C$4:$C$53)</f>
        <v>-1.5071415623261537</v>
      </c>
      <c r="Y12" s="6">
        <f>(Y6-AVERAGE($C$4:$C$53))/_xlfn.STDEV.S($C$4:$C$53)</f>
        <v>-1.6893235094205241</v>
      </c>
      <c r="Z12" s="6">
        <f>(Z6-AVERAGE($C$4:$C$53))/_xlfn.STDEV.S($C$4:$C$53)</f>
        <v>-1.6715785145736697</v>
      </c>
    </row>
    <row r="13" spans="1:26">
      <c r="A13" s="18">
        <v>5</v>
      </c>
      <c r="B13" s="18">
        <v>20</v>
      </c>
      <c r="C13" s="85">
        <v>26</v>
      </c>
      <c r="D13" s="19" t="s">
        <v>120</v>
      </c>
      <c r="E13" s="20">
        <f t="shared" si="6"/>
        <v>-0.77712870546731483</v>
      </c>
      <c r="F13" s="6">
        <f t="shared" si="7"/>
        <v>-1.4810334210401814</v>
      </c>
      <c r="G13" s="21">
        <f t="shared" si="8"/>
        <v>1.3154956179801278</v>
      </c>
      <c r="H13" s="22">
        <f t="shared" si="0"/>
        <v>2.4059796646065505</v>
      </c>
      <c r="I13" s="23">
        <f t="shared" si="1"/>
        <v>2.5234477144214793</v>
      </c>
      <c r="J13" s="23">
        <f t="shared" si="2"/>
        <v>3.2512420105096203</v>
      </c>
      <c r="K13" s="23">
        <f t="shared" si="3"/>
        <v>4.3802998833115891</v>
      </c>
      <c r="L13" s="24">
        <f t="shared" si="4"/>
        <v>3.1439427421391786</v>
      </c>
      <c r="M13" s="25">
        <f t="shared" si="9"/>
        <v>24</v>
      </c>
      <c r="N13" s="1">
        <f t="shared" si="5"/>
        <v>42</v>
      </c>
      <c r="O13" s="1">
        <f t="shared" si="5"/>
        <v>37</v>
      </c>
      <c r="P13" s="1">
        <f t="shared" si="5"/>
        <v>49</v>
      </c>
      <c r="Q13" s="19">
        <f t="shared" si="5"/>
        <v>33</v>
      </c>
      <c r="R13" s="25" t="str">
        <f t="shared" si="10"/>
        <v>No</v>
      </c>
      <c r="S13" s="19">
        <f t="shared" si="11"/>
        <v>0</v>
      </c>
      <c r="U13" s="5" t="s">
        <v>31</v>
      </c>
      <c r="V13" s="1">
        <v>7</v>
      </c>
      <c r="W13" s="1">
        <v>6</v>
      </c>
      <c r="X13" s="1">
        <v>5</v>
      </c>
      <c r="Y13" s="1">
        <v>4</v>
      </c>
      <c r="Z13" s="1">
        <v>3</v>
      </c>
    </row>
    <row r="14" spans="1:26">
      <c r="A14" s="18">
        <v>16</v>
      </c>
      <c r="B14" s="18">
        <v>36</v>
      </c>
      <c r="C14" s="85">
        <v>24</v>
      </c>
      <c r="D14" s="19" t="s">
        <v>120</v>
      </c>
      <c r="E14" s="20">
        <f t="shared" si="6"/>
        <v>0.73319210021121217</v>
      </c>
      <c r="F14" s="6">
        <f t="shared" si="7"/>
        <v>-0.70102898599597796</v>
      </c>
      <c r="G14" s="21">
        <f t="shared" si="8"/>
        <v>1.0788956866887378</v>
      </c>
      <c r="H14" s="22">
        <f t="shared" si="0"/>
        <v>2.60929357159451</v>
      </c>
      <c r="I14" s="23">
        <f t="shared" si="1"/>
        <v>2.0223103406421101</v>
      </c>
      <c r="J14" s="23">
        <f t="shared" si="2"/>
        <v>3.3152602027924383</v>
      </c>
      <c r="K14" s="23">
        <f t="shared" si="3"/>
        <v>3.4750832164002103</v>
      </c>
      <c r="L14" s="24">
        <f t="shared" si="4"/>
        <v>2.9694061851630513</v>
      </c>
      <c r="M14" s="25">
        <f t="shared" si="9"/>
        <v>30</v>
      </c>
      <c r="N14" s="1">
        <f t="shared" si="5"/>
        <v>33</v>
      </c>
      <c r="O14" s="1">
        <f t="shared" si="5"/>
        <v>38</v>
      </c>
      <c r="P14" s="1">
        <f t="shared" si="5"/>
        <v>38</v>
      </c>
      <c r="Q14" s="19">
        <f t="shared" si="5"/>
        <v>27</v>
      </c>
      <c r="R14" s="25" t="str">
        <f t="shared" si="10"/>
        <v>No</v>
      </c>
      <c r="S14" s="19">
        <f t="shared" si="11"/>
        <v>0</v>
      </c>
      <c r="U14" s="5" t="s">
        <v>32</v>
      </c>
      <c r="V14" s="1">
        <f>_xlfn.IFNA(VLOOKUP(RIGHT($U14,1)+0,M$4:$S$53,V$13,FALSE),"CHECK")</f>
        <v>1</v>
      </c>
      <c r="W14" s="1">
        <f>_xlfn.IFNA(VLOOKUP(RIGHT($U14,1)+0,N$4:$S$53,W$13,FALSE),"CHECK")</f>
        <v>0</v>
      </c>
      <c r="X14" s="1">
        <f>_xlfn.IFNA(VLOOKUP(RIGHT($U14,1)+0,O$4:$S$53,X$13,FALSE),"CHECK")</f>
        <v>1</v>
      </c>
      <c r="Y14" s="1">
        <f>_xlfn.IFNA(VLOOKUP(RIGHT($U14,1)+0,P$4:$S$53,Y$13,FALSE),"CHECK")</f>
        <v>1</v>
      </c>
      <c r="Z14" s="1">
        <f>_xlfn.IFNA(VLOOKUP(RIGHT($U14,1)+0,Q$4:$S$53,Z$13,FALSE),"CHECK")</f>
        <v>1</v>
      </c>
    </row>
    <row r="15" spans="1:26">
      <c r="A15" s="18">
        <v>25</v>
      </c>
      <c r="B15" s="18">
        <v>44</v>
      </c>
      <c r="C15" s="85">
        <v>13</v>
      </c>
      <c r="D15" s="19" t="s">
        <v>119</v>
      </c>
      <c r="E15" s="20">
        <f t="shared" si="6"/>
        <v>1.9689091230390978</v>
      </c>
      <c r="F15" s="6">
        <f t="shared" si="7"/>
        <v>-0.31102676847387628</v>
      </c>
      <c r="G15" s="21">
        <f t="shared" si="8"/>
        <v>-0.2224039354139066</v>
      </c>
      <c r="H15" s="22">
        <f t="shared" si="0"/>
        <v>2.8963678434520475</v>
      </c>
      <c r="I15" s="23">
        <f t="shared" si="1"/>
        <v>2.5741865284098697</v>
      </c>
      <c r="J15" s="23">
        <f t="shared" si="2"/>
        <v>3.4315098231597241</v>
      </c>
      <c r="K15" s="23">
        <f t="shared" si="3"/>
        <v>2.6359734719846735</v>
      </c>
      <c r="L15" s="24">
        <f t="shared" si="4"/>
        <v>2.6738191666795301</v>
      </c>
      <c r="M15" s="25">
        <f t="shared" si="9"/>
        <v>40</v>
      </c>
      <c r="N15" s="1">
        <f t="shared" si="5"/>
        <v>44</v>
      </c>
      <c r="O15" s="1">
        <f t="shared" si="5"/>
        <v>41</v>
      </c>
      <c r="P15" s="1">
        <f t="shared" si="5"/>
        <v>24</v>
      </c>
      <c r="Q15" s="19">
        <f t="shared" si="5"/>
        <v>22</v>
      </c>
      <c r="R15" s="25" t="str">
        <f t="shared" si="10"/>
        <v>Yes</v>
      </c>
      <c r="S15" s="19">
        <f t="shared" si="11"/>
        <v>1</v>
      </c>
      <c r="U15" s="5" t="s">
        <v>33</v>
      </c>
      <c r="V15" s="1">
        <f>_xlfn.IFNA(VLOOKUP(RIGHT($U15,1)+0,M$4:$S$53,V$13,FALSE),"CHECK")</f>
        <v>1</v>
      </c>
      <c r="W15" s="1">
        <f>_xlfn.IFNA(VLOOKUP(RIGHT($U15,1)+0,N$4:$S$53,W$13,FALSE),"CHECK")</f>
        <v>1</v>
      </c>
      <c r="X15" s="1">
        <f>_xlfn.IFNA(VLOOKUP(RIGHT($U15,1)+0,O$4:$S$53,X$13,FALSE),"CHECK")</f>
        <v>1</v>
      </c>
      <c r="Y15" s="1">
        <f>_xlfn.IFNA(VLOOKUP(RIGHT($U15,1)+0,P$4:$S$53,Y$13,FALSE),"CHECK")</f>
        <v>0</v>
      </c>
      <c r="Z15" s="1">
        <f>_xlfn.IFNA(VLOOKUP(RIGHT($U15,1)+0,Q$4:$S$53,Z$13,FALSE),"CHECK")</f>
        <v>1</v>
      </c>
    </row>
    <row r="16" spans="1:26">
      <c r="A16" s="18">
        <v>15</v>
      </c>
      <c r="B16" s="18">
        <v>22</v>
      </c>
      <c r="C16" s="85">
        <v>30</v>
      </c>
      <c r="D16" s="19" t="s">
        <v>119</v>
      </c>
      <c r="E16" s="20">
        <f t="shared" si="6"/>
        <v>0.5958902087858915</v>
      </c>
      <c r="F16" s="6">
        <f t="shared" si="7"/>
        <v>-1.383532866659656</v>
      </c>
      <c r="G16" s="21">
        <f t="shared" si="8"/>
        <v>1.7886954805629076</v>
      </c>
      <c r="H16" s="22">
        <f t="shared" si="0"/>
        <v>3.1215939014591041</v>
      </c>
      <c r="I16" s="23">
        <f t="shared" si="1"/>
        <v>2.8357524033880033</v>
      </c>
      <c r="J16" s="23">
        <f t="shared" si="2"/>
        <v>4.0233603086885514</v>
      </c>
      <c r="K16" s="23">
        <f t="shared" si="3"/>
        <v>4.4517586934910849</v>
      </c>
      <c r="L16" s="24">
        <f t="shared" si="4"/>
        <v>3.4969586255573248</v>
      </c>
      <c r="M16" s="25">
        <f t="shared" si="9"/>
        <v>46</v>
      </c>
      <c r="N16" s="1">
        <f t="shared" si="5"/>
        <v>46</v>
      </c>
      <c r="O16" s="1">
        <f t="shared" si="5"/>
        <v>49</v>
      </c>
      <c r="P16" s="1">
        <f t="shared" si="5"/>
        <v>50</v>
      </c>
      <c r="Q16" s="19">
        <f t="shared" si="5"/>
        <v>41</v>
      </c>
      <c r="R16" s="25" t="str">
        <f t="shared" si="10"/>
        <v>Yes</v>
      </c>
      <c r="S16" s="19">
        <f t="shared" si="11"/>
        <v>1</v>
      </c>
      <c r="U16" s="5" t="s">
        <v>34</v>
      </c>
      <c r="V16" s="1">
        <f>_xlfn.IFNA(VLOOKUP(RIGHT($U16,1)+0,M$4:$S$53,V$13,FALSE),"CHECK")</f>
        <v>1</v>
      </c>
      <c r="W16" s="1">
        <f>_xlfn.IFNA(VLOOKUP(RIGHT($U16,1)+0,N$4:$S$53,W$13,FALSE),"CHECK")</f>
        <v>1</v>
      </c>
      <c r="X16" s="1">
        <f>_xlfn.IFNA(VLOOKUP(RIGHT($U16,1)+0,O$4:$S$53,X$13,FALSE),"CHECK")</f>
        <v>1</v>
      </c>
      <c r="Y16" s="1">
        <f>_xlfn.IFNA(VLOOKUP(RIGHT($U16,1)+0,P$4:$S$53,Y$13,FALSE),"CHECK")</f>
        <v>0</v>
      </c>
      <c r="Z16" s="1">
        <f>_xlfn.IFNA(VLOOKUP(RIGHT($U16,1)+0,Q$4:$S$53,Z$13,FALSE),"CHECK")</f>
        <v>1</v>
      </c>
    </row>
    <row r="17" spans="1:26" ht="19" thickBot="1">
      <c r="A17" s="18">
        <v>15</v>
      </c>
      <c r="B17" s="18">
        <v>17</v>
      </c>
      <c r="C17" s="85">
        <v>27</v>
      </c>
      <c r="D17" s="19" t="s">
        <v>120</v>
      </c>
      <c r="E17" s="20">
        <f t="shared" si="6"/>
        <v>0.5958902087858915</v>
      </c>
      <c r="F17" s="6">
        <f t="shared" si="7"/>
        <v>-1.6272842526109697</v>
      </c>
      <c r="G17" s="21">
        <f t="shared" si="8"/>
        <v>1.4337955836258227</v>
      </c>
      <c r="H17" s="22">
        <f t="shared" si="0"/>
        <v>2.8229342887549209</v>
      </c>
      <c r="I17" s="23">
        <f t="shared" si="1"/>
        <v>2.8420806202300835</v>
      </c>
      <c r="J17" s="23">
        <f t="shared" si="2"/>
        <v>3.8401027659012335</v>
      </c>
      <c r="K17" s="23">
        <f t="shared" si="3"/>
        <v>4.3462032865231404</v>
      </c>
      <c r="L17" s="24">
        <f t="shared" si="4"/>
        <v>3.13295246752886</v>
      </c>
      <c r="M17" s="25">
        <f t="shared" si="9"/>
        <v>38</v>
      </c>
      <c r="N17" s="1">
        <f t="shared" si="5"/>
        <v>47</v>
      </c>
      <c r="O17" s="1">
        <f t="shared" si="5"/>
        <v>47</v>
      </c>
      <c r="P17" s="1">
        <f t="shared" si="5"/>
        <v>48</v>
      </c>
      <c r="Q17" s="19">
        <f t="shared" si="5"/>
        <v>32</v>
      </c>
      <c r="R17" s="25" t="str">
        <f t="shared" si="10"/>
        <v>No</v>
      </c>
      <c r="S17" s="19">
        <f t="shared" si="11"/>
        <v>0</v>
      </c>
      <c r="U17" s="26" t="s">
        <v>35</v>
      </c>
      <c r="V17" s="27">
        <f>AVERAGE(V14:V16)</f>
        <v>1</v>
      </c>
      <c r="W17" s="27">
        <f t="shared" ref="W17:Z17" si="12">AVERAGE(W14:W16)</f>
        <v>0.66666666666666663</v>
      </c>
      <c r="X17" s="27">
        <f t="shared" si="12"/>
        <v>1</v>
      </c>
      <c r="Y17" s="27">
        <f>AVERAGE(Y14:Y16)</f>
        <v>0.33333333333333331</v>
      </c>
      <c r="Z17" s="27">
        <f t="shared" si="12"/>
        <v>1</v>
      </c>
    </row>
    <row r="18" spans="1:26" ht="19" thickBot="1">
      <c r="A18" s="18">
        <v>20</v>
      </c>
      <c r="B18" s="18">
        <v>35</v>
      </c>
      <c r="C18" s="85">
        <v>24</v>
      </c>
      <c r="D18" s="19" t="s">
        <v>120</v>
      </c>
      <c r="E18" s="20">
        <f t="shared" si="6"/>
        <v>1.2823996659124948</v>
      </c>
      <c r="F18" s="6">
        <f t="shared" si="7"/>
        <v>-0.74977926318624066</v>
      </c>
      <c r="G18" s="21">
        <f t="shared" si="8"/>
        <v>1.0788956866887378</v>
      </c>
      <c r="H18" s="22">
        <f t="shared" si="0"/>
        <v>2.9271621519924258</v>
      </c>
      <c r="I18" s="23">
        <f t="shared" si="1"/>
        <v>2.3954337074999947</v>
      </c>
      <c r="J18" s="23">
        <f t="shared" si="2"/>
        <v>3.6718400385051901</v>
      </c>
      <c r="K18" s="23">
        <f t="shared" si="3"/>
        <v>3.5686706313436676</v>
      </c>
      <c r="L18" s="24">
        <f t="shared" si="4"/>
        <v>3.1031553218677601</v>
      </c>
      <c r="M18" s="25">
        <f t="shared" si="9"/>
        <v>42</v>
      </c>
      <c r="N18" s="1">
        <f t="shared" si="5"/>
        <v>40</v>
      </c>
      <c r="O18" s="1">
        <f t="shared" si="5"/>
        <v>43</v>
      </c>
      <c r="P18" s="1">
        <f t="shared" si="5"/>
        <v>41</v>
      </c>
      <c r="Q18" s="19">
        <f t="shared" si="5"/>
        <v>31</v>
      </c>
      <c r="R18" s="25" t="str">
        <f t="shared" si="10"/>
        <v>No</v>
      </c>
      <c r="S18" s="19">
        <f t="shared" si="11"/>
        <v>0</v>
      </c>
      <c r="U18" s="28" t="s">
        <v>36</v>
      </c>
      <c r="V18" s="29" t="str">
        <f>IF(V17&gt;0.5,"Yes","No")</f>
        <v>Yes</v>
      </c>
      <c r="W18" s="29" t="str">
        <f t="shared" ref="W18:Z18" si="13">IF(W17&gt;0.5,"Yes","No")</f>
        <v>Yes</v>
      </c>
      <c r="X18" s="29" t="str">
        <f t="shared" si="13"/>
        <v>Yes</v>
      </c>
      <c r="Y18" s="29" t="str">
        <f t="shared" si="13"/>
        <v>No</v>
      </c>
      <c r="Z18" s="29" t="str">
        <f t="shared" si="13"/>
        <v>Yes</v>
      </c>
    </row>
    <row r="19" spans="1:26">
      <c r="A19" s="18">
        <v>6</v>
      </c>
      <c r="B19" s="18">
        <v>77</v>
      </c>
      <c r="C19" s="85">
        <v>10</v>
      </c>
      <c r="D19" s="19" t="s">
        <v>119</v>
      </c>
      <c r="E19" s="20">
        <f t="shared" si="6"/>
        <v>-0.63982681404199415</v>
      </c>
      <c r="F19" s="6">
        <f t="shared" si="7"/>
        <v>1.2977323788047934</v>
      </c>
      <c r="G19" s="21">
        <f t="shared" si="8"/>
        <v>-0.57730383235099147</v>
      </c>
      <c r="H19" s="22">
        <f t="shared" si="0"/>
        <v>2.5832475287642667</v>
      </c>
      <c r="I19" s="23">
        <f t="shared" si="1"/>
        <v>0.96430482370969817</v>
      </c>
      <c r="J19" s="23">
        <f t="shared" si="2"/>
        <v>1.6283720730037554</v>
      </c>
      <c r="K19" s="23">
        <f t="shared" si="3"/>
        <v>1.6652599439129465</v>
      </c>
      <c r="L19" s="24">
        <f t="shared" si="4"/>
        <v>3.2740482349648912</v>
      </c>
      <c r="M19" s="25">
        <f t="shared" si="9"/>
        <v>27</v>
      </c>
      <c r="N19" s="1">
        <f t="shared" si="5"/>
        <v>9</v>
      </c>
      <c r="O19" s="1">
        <f t="shared" si="5"/>
        <v>14</v>
      </c>
      <c r="P19" s="1">
        <f t="shared" si="5"/>
        <v>10</v>
      </c>
      <c r="Q19" s="19">
        <f t="shared" si="5"/>
        <v>36</v>
      </c>
      <c r="R19" s="25" t="str">
        <f t="shared" si="10"/>
        <v>Yes</v>
      </c>
      <c r="S19" s="19">
        <f t="shared" si="11"/>
        <v>1</v>
      </c>
      <c r="U19" s="30" t="s">
        <v>37</v>
      </c>
      <c r="V19" s="31" t="s">
        <v>119</v>
      </c>
      <c r="W19" s="32" t="s">
        <v>120</v>
      </c>
      <c r="X19" s="32" t="s">
        <v>119</v>
      </c>
      <c r="Y19" s="31" t="s">
        <v>120</v>
      </c>
      <c r="Z19" s="33" t="s">
        <v>119</v>
      </c>
    </row>
    <row r="20" spans="1:26">
      <c r="A20" s="18">
        <v>10</v>
      </c>
      <c r="B20" s="18">
        <v>34</v>
      </c>
      <c r="C20" s="85">
        <v>1</v>
      </c>
      <c r="D20" s="19" t="s">
        <v>119</v>
      </c>
      <c r="E20" s="20">
        <f t="shared" si="6"/>
        <v>-9.0619248340711639E-2</v>
      </c>
      <c r="F20" s="6">
        <f t="shared" si="7"/>
        <v>-0.79852954037650337</v>
      </c>
      <c r="G20" s="21">
        <f t="shared" si="8"/>
        <v>-1.6420035231622461</v>
      </c>
      <c r="H20" s="22">
        <f t="shared" si="0"/>
        <v>0.90364527341512313</v>
      </c>
      <c r="I20" s="23">
        <f t="shared" si="1"/>
        <v>2.35142201727498</v>
      </c>
      <c r="J20" s="23">
        <f t="shared" si="2"/>
        <v>1.4123450555158126</v>
      </c>
      <c r="K20" s="23">
        <f t="shared" si="3"/>
        <v>2.2991581516354702</v>
      </c>
      <c r="L20" s="24">
        <f t="shared" si="4"/>
        <v>0.91994397880423207</v>
      </c>
      <c r="M20" s="25">
        <f t="shared" si="9"/>
        <v>3</v>
      </c>
      <c r="N20" s="1">
        <f t="shared" si="5"/>
        <v>39</v>
      </c>
      <c r="O20" s="1">
        <f t="shared" si="5"/>
        <v>9</v>
      </c>
      <c r="P20" s="1">
        <f t="shared" si="5"/>
        <v>18</v>
      </c>
      <c r="Q20" s="19">
        <f t="shared" si="5"/>
        <v>1</v>
      </c>
      <c r="R20" s="25" t="str">
        <f t="shared" si="10"/>
        <v>Yes</v>
      </c>
      <c r="S20" s="19">
        <f t="shared" si="11"/>
        <v>1</v>
      </c>
      <c r="U20" s="5" t="s">
        <v>38</v>
      </c>
      <c r="V20" s="1">
        <f>IF(AND(V19="No",V18="No"),1,0)</f>
        <v>0</v>
      </c>
      <c r="W20" s="1">
        <f t="shared" ref="W20:Z20" si="14">IF(AND(W19="No",W18="No"),1,0)</f>
        <v>0</v>
      </c>
      <c r="X20" s="1">
        <f t="shared" si="14"/>
        <v>0</v>
      </c>
      <c r="Y20" s="1">
        <f t="shared" si="14"/>
        <v>1</v>
      </c>
      <c r="Z20" s="1">
        <f t="shared" si="14"/>
        <v>0</v>
      </c>
    </row>
    <row r="21" spans="1:26">
      <c r="A21" s="18">
        <v>25</v>
      </c>
      <c r="B21" s="18">
        <v>23</v>
      </c>
      <c r="C21" s="85">
        <v>6</v>
      </c>
      <c r="D21" s="19" t="s">
        <v>120</v>
      </c>
      <c r="E21" s="20">
        <f t="shared" si="6"/>
        <v>1.9689091230390978</v>
      </c>
      <c r="F21" s="6">
        <f t="shared" si="7"/>
        <v>-1.3347825894693932</v>
      </c>
      <c r="G21" s="21">
        <f t="shared" si="8"/>
        <v>-1.0505036949337712</v>
      </c>
      <c r="H21" s="22">
        <f t="shared" si="0"/>
        <v>2.6106645404566522</v>
      </c>
      <c r="I21" s="23">
        <f t="shared" si="1"/>
        <v>3.3247548622048839</v>
      </c>
      <c r="J21" s="23">
        <f t="shared" si="2"/>
        <v>3.489962335065417</v>
      </c>
      <c r="K21" s="23">
        <f t="shared" si="3"/>
        <v>3.1218994936118021</v>
      </c>
      <c r="L21" s="24">
        <f t="shared" si="4"/>
        <v>1.9204537497963856</v>
      </c>
      <c r="M21" s="25">
        <f t="shared" si="9"/>
        <v>31</v>
      </c>
      <c r="N21" s="1">
        <f t="shared" si="5"/>
        <v>50</v>
      </c>
      <c r="O21" s="1">
        <f t="shared" si="5"/>
        <v>42</v>
      </c>
      <c r="P21" s="1">
        <f t="shared" si="5"/>
        <v>36</v>
      </c>
      <c r="Q21" s="19">
        <f t="shared" si="5"/>
        <v>7</v>
      </c>
      <c r="R21" s="25" t="str">
        <f t="shared" si="10"/>
        <v>No</v>
      </c>
      <c r="S21" s="19">
        <f t="shared" si="11"/>
        <v>0</v>
      </c>
      <c r="U21" s="5" t="s">
        <v>39</v>
      </c>
      <c r="V21" s="1">
        <f>IF(AND(V19="No",V18="Yes"),1,0)</f>
        <v>0</v>
      </c>
      <c r="W21" s="1">
        <f t="shared" ref="W21:Z21" si="15">IF(AND(W19="No",W18="Yes"),1,0)</f>
        <v>1</v>
      </c>
      <c r="X21" s="1">
        <f t="shared" si="15"/>
        <v>0</v>
      </c>
      <c r="Y21" s="1">
        <f t="shared" si="15"/>
        <v>0</v>
      </c>
      <c r="Z21" s="1">
        <f t="shared" si="15"/>
        <v>0</v>
      </c>
    </row>
    <row r="22" spans="1:26">
      <c r="A22" s="18">
        <v>18</v>
      </c>
      <c r="B22" s="18">
        <v>53</v>
      </c>
      <c r="C22" s="85">
        <v>11</v>
      </c>
      <c r="D22" s="19" t="s">
        <v>119</v>
      </c>
      <c r="E22" s="20">
        <f t="shared" si="6"/>
        <v>1.0077958830618534</v>
      </c>
      <c r="F22" s="6">
        <f t="shared" si="7"/>
        <v>0.12772572623848819</v>
      </c>
      <c r="G22" s="21">
        <f t="shared" si="8"/>
        <v>-0.45900386670529647</v>
      </c>
      <c r="H22" s="22">
        <f t="shared" si="0"/>
        <v>2.2262812819382032</v>
      </c>
      <c r="I22" s="23">
        <f t="shared" si="1"/>
        <v>1.6075802641219155</v>
      </c>
      <c r="J22" s="23">
        <f t="shared" si="2"/>
        <v>2.4345497370322882</v>
      </c>
      <c r="K22" s="23">
        <f t="shared" si="3"/>
        <v>1.8138156541980268</v>
      </c>
      <c r="L22" s="24">
        <f t="shared" si="4"/>
        <v>2.3243393633298317</v>
      </c>
      <c r="M22" s="25">
        <f t="shared" si="9"/>
        <v>19</v>
      </c>
      <c r="N22" s="1">
        <f t="shared" si="5"/>
        <v>22</v>
      </c>
      <c r="O22" s="1">
        <f t="shared" si="5"/>
        <v>26</v>
      </c>
      <c r="P22" s="1">
        <f t="shared" si="5"/>
        <v>12</v>
      </c>
      <c r="Q22" s="19">
        <f t="shared" si="5"/>
        <v>12</v>
      </c>
      <c r="R22" s="25" t="str">
        <f t="shared" si="10"/>
        <v>Yes</v>
      </c>
      <c r="S22" s="19">
        <f t="shared" si="11"/>
        <v>1</v>
      </c>
      <c r="U22" s="5" t="s">
        <v>40</v>
      </c>
      <c r="V22" s="1">
        <f>IF(AND(V19="Yes",V18="No"),1,0)</f>
        <v>0</v>
      </c>
      <c r="W22" s="1">
        <f t="shared" ref="W22:Z22" si="16">IF(AND(W19="Yes",W18="No"),1,0)</f>
        <v>0</v>
      </c>
      <c r="X22" s="1">
        <f t="shared" si="16"/>
        <v>0</v>
      </c>
      <c r="Y22" s="1">
        <f t="shared" si="16"/>
        <v>0</v>
      </c>
      <c r="Z22" s="1">
        <f t="shared" si="16"/>
        <v>0</v>
      </c>
    </row>
    <row r="23" spans="1:26">
      <c r="A23" s="18">
        <v>17</v>
      </c>
      <c r="B23" s="18">
        <v>22</v>
      </c>
      <c r="C23" s="85">
        <v>9</v>
      </c>
      <c r="D23" s="19" t="s">
        <v>119</v>
      </c>
      <c r="E23" s="20">
        <f t="shared" si="6"/>
        <v>0.87049399163653274</v>
      </c>
      <c r="F23" s="6">
        <f t="shared" si="7"/>
        <v>-1.383532866659656</v>
      </c>
      <c r="G23" s="21">
        <f t="shared" si="8"/>
        <v>-0.69560379799668637</v>
      </c>
      <c r="H23" s="22">
        <f t="shared" si="0"/>
        <v>1.5638944440618532</v>
      </c>
      <c r="I23" s="23">
        <f t="shared" si="1"/>
        <v>2.5723318624446661</v>
      </c>
      <c r="J23" s="23">
        <f t="shared" si="2"/>
        <v>2.6531455348257742</v>
      </c>
      <c r="K23" s="23">
        <f t="shared" si="3"/>
        <v>2.9638531462972724</v>
      </c>
      <c r="L23" s="24">
        <f t="shared" si="4"/>
        <v>1.2285679082014045</v>
      </c>
      <c r="M23" s="25">
        <f t="shared" si="9"/>
        <v>8</v>
      </c>
      <c r="N23" s="1">
        <f t="shared" si="5"/>
        <v>43</v>
      </c>
      <c r="O23" s="1">
        <f t="shared" si="5"/>
        <v>31</v>
      </c>
      <c r="P23" s="1">
        <f t="shared" si="5"/>
        <v>31</v>
      </c>
      <c r="Q23" s="19">
        <f t="shared" si="5"/>
        <v>2</v>
      </c>
      <c r="R23" s="25" t="str">
        <f t="shared" si="10"/>
        <v>Yes</v>
      </c>
      <c r="S23" s="19">
        <f t="shared" si="11"/>
        <v>1</v>
      </c>
      <c r="U23" s="5" t="s">
        <v>41</v>
      </c>
      <c r="V23" s="1">
        <f>IF(AND(V19="Yes",V18="Yes"),1,0)</f>
        <v>1</v>
      </c>
      <c r="W23" s="1">
        <f t="shared" ref="W23:Z23" si="17">IF(AND(W19="High RP",W18="High RP"),1,0)</f>
        <v>0</v>
      </c>
      <c r="X23" s="1">
        <f t="shared" si="17"/>
        <v>0</v>
      </c>
      <c r="Y23" s="1">
        <f t="shared" si="17"/>
        <v>0</v>
      </c>
      <c r="Z23" s="1">
        <f t="shared" si="17"/>
        <v>0</v>
      </c>
    </row>
    <row r="24" spans="1:26">
      <c r="A24" s="18">
        <v>5</v>
      </c>
      <c r="B24" s="18">
        <v>79</v>
      </c>
      <c r="C24" s="85">
        <v>6</v>
      </c>
      <c r="D24" s="19" t="s">
        <v>119</v>
      </c>
      <c r="E24" s="20">
        <f t="shared" si="6"/>
        <v>-0.77712870546731483</v>
      </c>
      <c r="F24" s="6">
        <f t="shared" si="7"/>
        <v>1.3952329331853188</v>
      </c>
      <c r="G24" s="21">
        <f t="shared" si="8"/>
        <v>-1.0505036949337712</v>
      </c>
      <c r="H24" s="22">
        <f t="shared" si="0"/>
        <v>2.6361992835996833</v>
      </c>
      <c r="I24" s="23">
        <f t="shared" si="1"/>
        <v>1.4314314122148595</v>
      </c>
      <c r="J24" s="23">
        <f t="shared" si="2"/>
        <v>1.4528310951326409</v>
      </c>
      <c r="K24" s="23">
        <f t="shared" si="3"/>
        <v>1.5143552074325042</v>
      </c>
      <c r="L24" s="24">
        <f t="shared" si="4"/>
        <v>3.2775229092792215</v>
      </c>
      <c r="M24" s="25">
        <f t="shared" si="9"/>
        <v>32</v>
      </c>
      <c r="N24" s="1">
        <f t="shared" si="5"/>
        <v>17</v>
      </c>
      <c r="O24" s="1">
        <f t="shared" si="5"/>
        <v>11</v>
      </c>
      <c r="P24" s="1">
        <f t="shared" si="5"/>
        <v>7</v>
      </c>
      <c r="Q24" s="19">
        <f t="shared" si="5"/>
        <v>37</v>
      </c>
      <c r="R24" s="25" t="str">
        <f t="shared" si="10"/>
        <v>Yes</v>
      </c>
      <c r="S24" s="19">
        <f t="shared" si="11"/>
        <v>1</v>
      </c>
    </row>
    <row r="25" spans="1:26">
      <c r="A25" s="18">
        <v>2</v>
      </c>
      <c r="B25" s="18">
        <v>54</v>
      </c>
      <c r="C25" s="85">
        <v>2</v>
      </c>
      <c r="D25" s="19" t="s">
        <v>119</v>
      </c>
      <c r="E25" s="20">
        <f t="shared" si="6"/>
        <v>-1.1890343797432767</v>
      </c>
      <c r="F25" s="6">
        <f t="shared" si="7"/>
        <v>0.17647600342875092</v>
      </c>
      <c r="G25" s="21">
        <f t="shared" si="8"/>
        <v>-1.523703557516551</v>
      </c>
      <c r="H25" s="22">
        <f t="shared" si="0"/>
        <v>1.5819060768342441</v>
      </c>
      <c r="I25" s="23">
        <f t="shared" si="1"/>
        <v>1.9310248935104262</v>
      </c>
      <c r="J25" s="23">
        <f t="shared" si="2"/>
        <v>9.8897208197180869E-2</v>
      </c>
      <c r="K25" s="23">
        <f t="shared" si="3"/>
        <v>2.1676609995648191</v>
      </c>
      <c r="L25" s="24">
        <f t="shared" si="4"/>
        <v>2.310593693739714</v>
      </c>
      <c r="M25" s="25">
        <f t="shared" si="9"/>
        <v>9</v>
      </c>
      <c r="N25" s="1">
        <f t="shared" si="5"/>
        <v>30</v>
      </c>
      <c r="O25" s="1">
        <f t="shared" si="5"/>
        <v>1</v>
      </c>
      <c r="P25" s="1">
        <f t="shared" si="5"/>
        <v>16</v>
      </c>
      <c r="Q25" s="19">
        <f t="shared" si="5"/>
        <v>11</v>
      </c>
      <c r="R25" s="25" t="str">
        <f t="shared" si="10"/>
        <v>Yes</v>
      </c>
      <c r="S25" s="19">
        <f t="shared" si="11"/>
        <v>1</v>
      </c>
    </row>
    <row r="26" spans="1:26">
      <c r="A26" s="18">
        <v>3</v>
      </c>
      <c r="B26" s="18">
        <v>72</v>
      </c>
      <c r="C26" s="85">
        <v>14</v>
      </c>
      <c r="D26" s="19" t="s">
        <v>119</v>
      </c>
      <c r="E26" s="20">
        <f t="shared" si="6"/>
        <v>-1.051732488317956</v>
      </c>
      <c r="F26" s="6">
        <f t="shared" si="7"/>
        <v>1.0539809928534798</v>
      </c>
      <c r="G26" s="21">
        <f t="shared" si="8"/>
        <v>-0.10410396976821165</v>
      </c>
      <c r="H26" s="22">
        <f t="shared" si="0"/>
        <v>2.5220167336427926</v>
      </c>
      <c r="I26" s="23">
        <f t="shared" si="1"/>
        <v>0.80409054998217255</v>
      </c>
      <c r="J26" s="23">
        <f t="shared" si="2"/>
        <v>1.7140601232076826</v>
      </c>
      <c r="K26" s="23">
        <f t="shared" si="3"/>
        <v>2.3117167706463286</v>
      </c>
      <c r="L26" s="24">
        <f t="shared" si="4"/>
        <v>3.3818571470503263</v>
      </c>
      <c r="M26" s="25">
        <f t="shared" si="9"/>
        <v>26</v>
      </c>
      <c r="N26" s="1">
        <f t="shared" si="5"/>
        <v>6</v>
      </c>
      <c r="O26" s="1">
        <f t="shared" si="5"/>
        <v>16</v>
      </c>
      <c r="P26" s="1">
        <f t="shared" si="5"/>
        <v>19</v>
      </c>
      <c r="Q26" s="19">
        <f t="shared" si="5"/>
        <v>40</v>
      </c>
      <c r="R26" s="25" t="str">
        <f t="shared" si="10"/>
        <v>Yes</v>
      </c>
      <c r="S26" s="19">
        <f t="shared" si="11"/>
        <v>1</v>
      </c>
      <c r="U26" s="106" t="s">
        <v>42</v>
      </c>
      <c r="V26" s="106"/>
      <c r="X26" s="107" t="s">
        <v>43</v>
      </c>
      <c r="Y26" s="107"/>
      <c r="Z26" s="107"/>
    </row>
    <row r="27" spans="1:26">
      <c r="A27" s="18">
        <v>17</v>
      </c>
      <c r="B27" s="18">
        <v>77</v>
      </c>
      <c r="C27" s="85">
        <v>22</v>
      </c>
      <c r="D27" s="19" t="s">
        <v>119</v>
      </c>
      <c r="E27" s="20">
        <f t="shared" si="6"/>
        <v>0.87049399163653274</v>
      </c>
      <c r="F27" s="6">
        <f t="shared" si="7"/>
        <v>1.2977323788047934</v>
      </c>
      <c r="G27" s="21">
        <f t="shared" si="8"/>
        <v>0.84229575539734791</v>
      </c>
      <c r="H27" s="22">
        <f t="shared" si="0"/>
        <v>3.5185485378408607</v>
      </c>
      <c r="I27" s="23">
        <f t="shared" si="1"/>
        <v>1.5377513640814615</v>
      </c>
      <c r="J27" s="23">
        <f t="shared" si="2"/>
        <v>3.3536370221387748</v>
      </c>
      <c r="K27" s="23">
        <f t="shared" si="3"/>
        <v>2.5483346910595115</v>
      </c>
      <c r="L27" s="24">
        <f t="shared" si="4"/>
        <v>3.9540041358939946</v>
      </c>
      <c r="M27" s="25">
        <f t="shared" si="9"/>
        <v>48</v>
      </c>
      <c r="N27" s="1">
        <f t="shared" si="5"/>
        <v>20</v>
      </c>
      <c r="O27" s="1">
        <f t="shared" si="5"/>
        <v>39</v>
      </c>
      <c r="P27" s="1">
        <f t="shared" si="5"/>
        <v>23</v>
      </c>
      <c r="Q27" s="19">
        <f t="shared" si="5"/>
        <v>48</v>
      </c>
      <c r="R27" s="25" t="str">
        <f t="shared" si="10"/>
        <v>Yes</v>
      </c>
      <c r="S27" s="19">
        <f t="shared" si="11"/>
        <v>1</v>
      </c>
      <c r="U27" s="1" t="s">
        <v>44</v>
      </c>
      <c r="V27" s="34">
        <f>(Y30+Z29)/SUM(Y29:Z30)</f>
        <v>0.33333333333333331</v>
      </c>
      <c r="X27" s="108" t="s">
        <v>45</v>
      </c>
      <c r="Y27" s="109" t="s">
        <v>46</v>
      </c>
      <c r="Z27" s="110"/>
    </row>
    <row r="28" spans="1:26">
      <c r="A28" s="18">
        <v>9</v>
      </c>
      <c r="B28" s="18">
        <v>57</v>
      </c>
      <c r="C28" s="85">
        <v>23</v>
      </c>
      <c r="D28" s="19" t="s">
        <v>120</v>
      </c>
      <c r="E28" s="20">
        <f t="shared" si="6"/>
        <v>-0.22792113976603226</v>
      </c>
      <c r="F28" s="6">
        <f t="shared" si="7"/>
        <v>0.32272683499953908</v>
      </c>
      <c r="G28" s="21">
        <f t="shared" si="8"/>
        <v>0.96059572104304292</v>
      </c>
      <c r="H28" s="22">
        <f t="shared" si="0"/>
        <v>2.5968326500181815</v>
      </c>
      <c r="I28" s="23">
        <f t="shared" si="1"/>
        <v>0.92029414899390916</v>
      </c>
      <c r="J28" s="23">
        <f t="shared" si="2"/>
        <v>2.6594888038762496</v>
      </c>
      <c r="K28" s="23">
        <f t="shared" si="3"/>
        <v>2.975064099583276</v>
      </c>
      <c r="L28" s="24">
        <f t="shared" si="4"/>
        <v>3.3306237380654999</v>
      </c>
      <c r="M28" s="25">
        <f t="shared" si="9"/>
        <v>28</v>
      </c>
      <c r="N28" s="1">
        <f t="shared" si="5"/>
        <v>7</v>
      </c>
      <c r="O28" s="1">
        <f t="shared" si="5"/>
        <v>32</v>
      </c>
      <c r="P28" s="1">
        <f t="shared" si="5"/>
        <v>32</v>
      </c>
      <c r="Q28" s="19">
        <f t="shared" si="5"/>
        <v>39</v>
      </c>
      <c r="R28" s="25" t="str">
        <f t="shared" si="10"/>
        <v>No</v>
      </c>
      <c r="S28" s="19">
        <f t="shared" si="11"/>
        <v>0</v>
      </c>
      <c r="U28" s="1" t="s">
        <v>47</v>
      </c>
      <c r="V28" s="35">
        <f>(1-V27)</f>
        <v>0.66666666666666674</v>
      </c>
      <c r="X28" s="108"/>
      <c r="Y28" s="36">
        <v>0</v>
      </c>
      <c r="Z28" s="36">
        <v>1</v>
      </c>
    </row>
    <row r="29" spans="1:26">
      <c r="A29" s="18">
        <v>8</v>
      </c>
      <c r="B29" s="18">
        <v>41</v>
      </c>
      <c r="C29" s="85">
        <v>3</v>
      </c>
      <c r="D29" s="19" t="s">
        <v>119</v>
      </c>
      <c r="E29" s="20">
        <f t="shared" si="6"/>
        <v>-0.36522303119135291</v>
      </c>
      <c r="F29" s="6">
        <f t="shared" si="7"/>
        <v>-0.45727760004466439</v>
      </c>
      <c r="G29" s="21">
        <f t="shared" si="8"/>
        <v>-1.4054035918708561</v>
      </c>
      <c r="H29" s="22">
        <f t="shared" si="0"/>
        <v>0.89080527059464931</v>
      </c>
      <c r="I29" s="23">
        <f t="shared" si="1"/>
        <v>1.937080002740456</v>
      </c>
      <c r="J29" s="23">
        <f t="shared" si="2"/>
        <v>0.98822218417556462</v>
      </c>
      <c r="K29" s="23">
        <f t="shared" si="3"/>
        <v>2.1062156716179383</v>
      </c>
      <c r="L29" s="24">
        <f t="shared" si="4"/>
        <v>1.3630284272637285</v>
      </c>
      <c r="M29" s="25">
        <f t="shared" si="9"/>
        <v>2</v>
      </c>
      <c r="N29" s="1">
        <f t="shared" si="5"/>
        <v>31</v>
      </c>
      <c r="O29" s="1">
        <f t="shared" si="5"/>
        <v>3</v>
      </c>
      <c r="P29" s="1">
        <f t="shared" si="5"/>
        <v>14</v>
      </c>
      <c r="Q29" s="19">
        <f t="shared" si="5"/>
        <v>3</v>
      </c>
      <c r="R29" s="25" t="str">
        <f t="shared" si="10"/>
        <v>Yes</v>
      </c>
      <c r="S29" s="19">
        <f t="shared" si="11"/>
        <v>1</v>
      </c>
      <c r="U29" s="1" t="s">
        <v>48</v>
      </c>
      <c r="V29" s="34">
        <f>Z29/(Z29+Y29)</f>
        <v>0.5</v>
      </c>
      <c r="X29" s="36">
        <v>0</v>
      </c>
      <c r="Y29" s="1">
        <f>SUM(V20:Z20)</f>
        <v>1</v>
      </c>
      <c r="Z29" s="1">
        <f>SUM(V21:Z21)</f>
        <v>1</v>
      </c>
    </row>
    <row r="30" spans="1:26" ht="15" customHeight="1">
      <c r="A30" s="18">
        <v>4</v>
      </c>
      <c r="B30" s="18">
        <v>39</v>
      </c>
      <c r="C30" s="85">
        <v>12</v>
      </c>
      <c r="D30" s="19" t="s">
        <v>119</v>
      </c>
      <c r="E30" s="20">
        <f t="shared" si="6"/>
        <v>-0.91443059689263539</v>
      </c>
      <c r="F30" s="6">
        <f t="shared" si="7"/>
        <v>-0.55477815442518985</v>
      </c>
      <c r="G30" s="21">
        <f t="shared" si="8"/>
        <v>-0.34070390105960152</v>
      </c>
      <c r="H30" s="22">
        <f t="shared" si="0"/>
        <v>1.0388368706528477</v>
      </c>
      <c r="I30" s="23">
        <f t="shared" si="1"/>
        <v>1.4621061930610355</v>
      </c>
      <c r="J30" s="23">
        <f t="shared" si="2"/>
        <v>1.355591267710295</v>
      </c>
      <c r="K30" s="23">
        <f t="shared" si="3"/>
        <v>2.811118465295428</v>
      </c>
      <c r="L30" s="24">
        <f t="shared" si="4"/>
        <v>2.0579015761478376</v>
      </c>
      <c r="M30" s="25">
        <f t="shared" si="9"/>
        <v>4</v>
      </c>
      <c r="N30" s="1">
        <f t="shared" si="5"/>
        <v>18</v>
      </c>
      <c r="O30" s="1">
        <f t="shared" si="5"/>
        <v>7</v>
      </c>
      <c r="P30" s="1">
        <f t="shared" si="5"/>
        <v>28</v>
      </c>
      <c r="Q30" s="19">
        <f t="shared" si="5"/>
        <v>8</v>
      </c>
      <c r="R30" s="25" t="str">
        <f t="shared" si="10"/>
        <v>Yes</v>
      </c>
      <c r="S30" s="19">
        <f t="shared" si="11"/>
        <v>1</v>
      </c>
      <c r="U30" s="1" t="s">
        <v>49</v>
      </c>
      <c r="V30" s="34">
        <f>Y30/(Y30+Z30)</f>
        <v>0</v>
      </c>
      <c r="X30" s="36">
        <v>1</v>
      </c>
      <c r="Y30" s="1">
        <f>SUM(V22:Z22)</f>
        <v>0</v>
      </c>
      <c r="Z30" s="1">
        <f>SUM(V23:Z23)</f>
        <v>1</v>
      </c>
    </row>
    <row r="31" spans="1:26">
      <c r="A31" s="18">
        <v>15</v>
      </c>
      <c r="B31" s="18">
        <v>36</v>
      </c>
      <c r="C31" s="85">
        <v>20</v>
      </c>
      <c r="D31" s="19" t="s">
        <v>119</v>
      </c>
      <c r="E31" s="20">
        <f t="shared" si="6"/>
        <v>0.5958902087858915</v>
      </c>
      <c r="F31" s="6">
        <f t="shared" si="7"/>
        <v>-0.70102898599597796</v>
      </c>
      <c r="G31" s="21">
        <f t="shared" si="8"/>
        <v>0.60569582410595801</v>
      </c>
      <c r="H31" s="22">
        <f t="shared" si="0"/>
        <v>2.1532514655265564</v>
      </c>
      <c r="I31" s="23">
        <f t="shared" si="1"/>
        <v>1.7722318121332414</v>
      </c>
      <c r="J31" s="23">
        <f t="shared" si="2"/>
        <v>2.873750950748851</v>
      </c>
      <c r="K31" s="23">
        <f t="shared" si="3"/>
        <v>3.1082837346468208</v>
      </c>
      <c r="L31" s="24">
        <f t="shared" si="4"/>
        <v>2.5112308752005359</v>
      </c>
      <c r="M31" s="25">
        <f t="shared" si="9"/>
        <v>18</v>
      </c>
      <c r="N31" s="1">
        <f t="shared" si="5"/>
        <v>27</v>
      </c>
      <c r="O31" s="1">
        <f t="shared" si="5"/>
        <v>36</v>
      </c>
      <c r="P31" s="1">
        <f t="shared" si="5"/>
        <v>34</v>
      </c>
      <c r="Q31" s="19">
        <f t="shared" si="5"/>
        <v>17</v>
      </c>
      <c r="R31" s="25" t="str">
        <f t="shared" si="10"/>
        <v>Yes</v>
      </c>
      <c r="S31" s="19">
        <f t="shared" si="11"/>
        <v>1</v>
      </c>
    </row>
    <row r="32" spans="1:26">
      <c r="A32" s="18">
        <v>7</v>
      </c>
      <c r="B32" s="18">
        <v>70</v>
      </c>
      <c r="C32" s="85">
        <v>2</v>
      </c>
      <c r="D32" s="19" t="s">
        <v>120</v>
      </c>
      <c r="E32" s="20">
        <f t="shared" si="6"/>
        <v>-0.50252492261667359</v>
      </c>
      <c r="F32" s="6">
        <f t="shared" si="7"/>
        <v>0.95648043847295439</v>
      </c>
      <c r="G32" s="21">
        <f t="shared" si="8"/>
        <v>-1.523703557516551</v>
      </c>
      <c r="H32" s="22">
        <f t="shared" si="0"/>
        <v>2.243553363311301</v>
      </c>
      <c r="I32" s="23">
        <f t="shared" si="1"/>
        <v>1.6854943536644518</v>
      </c>
      <c r="J32" s="23">
        <f t="shared" si="2"/>
        <v>1.114264125274723</v>
      </c>
      <c r="K32" s="23">
        <f t="shared" si="3"/>
        <v>1.1943406218408179</v>
      </c>
      <c r="L32" s="24">
        <f t="shared" si="4"/>
        <v>2.7245728648425884</v>
      </c>
      <c r="M32" s="25">
        <f t="shared" si="9"/>
        <v>20</v>
      </c>
      <c r="N32" s="1">
        <f t="shared" si="5"/>
        <v>25</v>
      </c>
      <c r="O32" s="1">
        <f t="shared" si="5"/>
        <v>4</v>
      </c>
      <c r="P32" s="1">
        <f t="shared" si="5"/>
        <v>2</v>
      </c>
      <c r="Q32" s="19">
        <f t="shared" si="5"/>
        <v>23</v>
      </c>
      <c r="R32" s="25" t="str">
        <f t="shared" si="10"/>
        <v>No</v>
      </c>
      <c r="S32" s="19">
        <f t="shared" si="11"/>
        <v>0</v>
      </c>
    </row>
    <row r="33" spans="1:19">
      <c r="A33" s="18">
        <v>20</v>
      </c>
      <c r="B33" s="18">
        <v>62</v>
      </c>
      <c r="C33" s="85">
        <v>4</v>
      </c>
      <c r="D33" s="19" t="s">
        <v>119</v>
      </c>
      <c r="E33" s="20">
        <f t="shared" si="6"/>
        <v>1.2823996659124948</v>
      </c>
      <c r="F33" s="6">
        <f t="shared" si="7"/>
        <v>0.56647822095085265</v>
      </c>
      <c r="G33" s="21">
        <f t="shared" si="8"/>
        <v>-1.2871036262251612</v>
      </c>
      <c r="H33" s="22">
        <f t="shared" si="0"/>
        <v>2.6445886483102141</v>
      </c>
      <c r="I33" s="23">
        <f t="shared" si="1"/>
        <v>2.1836074951174185</v>
      </c>
      <c r="J33" s="23">
        <f t="shared" si="2"/>
        <v>2.5286482333378806</v>
      </c>
      <c r="K33" s="23">
        <f t="shared" si="3"/>
        <v>1.1488735536223245</v>
      </c>
      <c r="L33" s="24">
        <f t="shared" si="4"/>
        <v>2.5264995899367162</v>
      </c>
      <c r="M33" s="25">
        <f t="shared" si="9"/>
        <v>33</v>
      </c>
      <c r="N33" s="1">
        <f t="shared" si="5"/>
        <v>35</v>
      </c>
      <c r="O33" s="1">
        <f t="shared" si="5"/>
        <v>27</v>
      </c>
      <c r="P33" s="1">
        <f t="shared" si="5"/>
        <v>1</v>
      </c>
      <c r="Q33" s="19">
        <f t="shared" si="5"/>
        <v>18</v>
      </c>
      <c r="R33" s="25" t="str">
        <f t="shared" si="10"/>
        <v>Yes</v>
      </c>
      <c r="S33" s="19">
        <f t="shared" si="11"/>
        <v>1</v>
      </c>
    </row>
    <row r="34" spans="1:19">
      <c r="A34" s="18">
        <v>3</v>
      </c>
      <c r="B34" s="18">
        <v>69</v>
      </c>
      <c r="C34" s="85">
        <v>19</v>
      </c>
      <c r="D34" s="19" t="s">
        <v>119</v>
      </c>
      <c r="E34" s="20">
        <f t="shared" si="6"/>
        <v>-1.051732488317956</v>
      </c>
      <c r="F34" s="6">
        <f t="shared" si="7"/>
        <v>0.90773016128269168</v>
      </c>
      <c r="G34" s="21">
        <f t="shared" si="8"/>
        <v>0.48739585846026312</v>
      </c>
      <c r="H34" s="22">
        <f t="shared" si="0"/>
        <v>2.6849975464460178</v>
      </c>
      <c r="I34" s="23">
        <f t="shared" si="1"/>
        <v>0.79442502895578726</v>
      </c>
      <c r="J34" s="23">
        <f t="shared" si="2"/>
        <v>2.1642240423202805</v>
      </c>
      <c r="K34" s="23">
        <f t="shared" si="3"/>
        <v>2.7731618616899802</v>
      </c>
      <c r="L34" s="24">
        <f t="shared" si="4"/>
        <v>3.58664284294044</v>
      </c>
      <c r="M34" s="25">
        <f t="shared" si="9"/>
        <v>36</v>
      </c>
      <c r="N34" s="1">
        <f t="shared" si="5"/>
        <v>5</v>
      </c>
      <c r="O34" s="1">
        <f t="shared" si="5"/>
        <v>23</v>
      </c>
      <c r="P34" s="1">
        <f t="shared" si="5"/>
        <v>27</v>
      </c>
      <c r="Q34" s="19">
        <f t="shared" si="5"/>
        <v>44</v>
      </c>
      <c r="R34" s="25" t="str">
        <f t="shared" si="10"/>
        <v>Yes</v>
      </c>
      <c r="S34" s="19">
        <f t="shared" si="11"/>
        <v>1</v>
      </c>
    </row>
    <row r="35" spans="1:19">
      <c r="A35" s="18">
        <v>2</v>
      </c>
      <c r="B35" s="18">
        <v>76</v>
      </c>
      <c r="C35" s="85">
        <v>23</v>
      </c>
      <c r="D35" s="19" t="s">
        <v>120</v>
      </c>
      <c r="E35" s="20">
        <f t="shared" si="6"/>
        <v>-1.1890343797432767</v>
      </c>
      <c r="F35" s="6">
        <f t="shared" si="7"/>
        <v>1.2489821016145306</v>
      </c>
      <c r="G35" s="21">
        <f t="shared" si="8"/>
        <v>0.96059572104304292</v>
      </c>
      <c r="H35" s="22">
        <f t="shared" si="0"/>
        <v>3.2593533347316352</v>
      </c>
      <c r="I35" s="23">
        <f t="shared" si="1"/>
        <v>1.2814914171681591</v>
      </c>
      <c r="J35" s="23">
        <f t="shared" si="2"/>
        <v>2.7310516045618387</v>
      </c>
      <c r="K35" s="23">
        <f t="shared" si="3"/>
        <v>3.1983459819806535</v>
      </c>
      <c r="L35" s="24">
        <f t="shared" si="4"/>
        <v>4.1676425518031524</v>
      </c>
      <c r="M35" s="25">
        <f t="shared" si="9"/>
        <v>47</v>
      </c>
      <c r="N35" s="1">
        <f t="shared" si="5"/>
        <v>15</v>
      </c>
      <c r="O35" s="1">
        <f t="shared" si="5"/>
        <v>34</v>
      </c>
      <c r="P35" s="1">
        <f t="shared" si="5"/>
        <v>37</v>
      </c>
      <c r="Q35" s="19">
        <f t="shared" si="5"/>
        <v>49</v>
      </c>
      <c r="R35" s="25" t="str">
        <f t="shared" si="10"/>
        <v>No</v>
      </c>
      <c r="S35" s="19">
        <f t="shared" si="11"/>
        <v>0</v>
      </c>
    </row>
    <row r="36" spans="1:19">
      <c r="A36" s="18">
        <v>16</v>
      </c>
      <c r="B36" s="18">
        <v>16</v>
      </c>
      <c r="C36" s="85">
        <v>26</v>
      </c>
      <c r="D36" s="19" t="s">
        <v>120</v>
      </c>
      <c r="E36" s="20">
        <f t="shared" si="6"/>
        <v>0.73319210021121217</v>
      </c>
      <c r="F36" s="6">
        <f t="shared" si="7"/>
        <v>-1.6760345298012322</v>
      </c>
      <c r="G36" s="21">
        <f t="shared" si="8"/>
        <v>1.3154956179801278</v>
      </c>
      <c r="H36" s="22">
        <f t="shared" ref="H36:H53" si="18">SQRT(SUMXMY2($E36:$G36,V$10:V$12))</f>
        <v>2.7907268389205475</v>
      </c>
      <c r="I36" s="23">
        <f t="shared" ref="I36:I53" si="19">SQRT(SUMXMY2($E36:$G36,W$10:W$12))</f>
        <v>2.8806658163758403</v>
      </c>
      <c r="J36" s="23">
        <f t="shared" ref="J36:J53" si="20">SQRT(SUMXMY2($E36:$G36,X$10:X$12))</f>
        <v>3.8395696787201028</v>
      </c>
      <c r="K36" s="23">
        <f t="shared" ref="K36:K53" si="21">SQRT(SUMXMY2($E36:$G36,Y$10:Y$12))</f>
        <v>4.2988921394914801</v>
      </c>
      <c r="L36" s="24">
        <f t="shared" ref="L36:L53" si="22">SQRT(SUMXMY2($E36:$G36,Z$10:Z$12))</f>
        <v>3.0371435302921643</v>
      </c>
      <c r="M36" s="25">
        <f t="shared" si="9"/>
        <v>37</v>
      </c>
      <c r="N36" s="1">
        <f t="shared" si="9"/>
        <v>48</v>
      </c>
      <c r="O36" s="1">
        <f t="shared" si="9"/>
        <v>46</v>
      </c>
      <c r="P36" s="1">
        <f t="shared" si="9"/>
        <v>47</v>
      </c>
      <c r="Q36" s="19">
        <f t="shared" si="9"/>
        <v>29</v>
      </c>
      <c r="R36" s="25" t="str">
        <f t="shared" si="10"/>
        <v>No</v>
      </c>
      <c r="S36" s="19">
        <f t="shared" si="11"/>
        <v>0</v>
      </c>
    </row>
    <row r="37" spans="1:19">
      <c r="A37" s="18">
        <v>5</v>
      </c>
      <c r="B37" s="18">
        <v>36</v>
      </c>
      <c r="C37" s="85">
        <v>30</v>
      </c>
      <c r="D37" s="19" t="s">
        <v>120</v>
      </c>
      <c r="E37" s="20">
        <f t="shared" si="6"/>
        <v>-0.77712870546731483</v>
      </c>
      <c r="F37" s="6">
        <f t="shared" si="7"/>
        <v>-0.70102898599597796</v>
      </c>
      <c r="G37" s="21">
        <f t="shared" si="8"/>
        <v>1.7886954805629076</v>
      </c>
      <c r="H37" s="22">
        <f t="shared" si="18"/>
        <v>2.9158843875289882</v>
      </c>
      <c r="I37" s="23">
        <f t="shared" si="19"/>
        <v>2.2117452555449391</v>
      </c>
      <c r="J37" s="23">
        <f t="shared" si="20"/>
        <v>3.4118345529156411</v>
      </c>
      <c r="K37" s="23">
        <f t="shared" si="21"/>
        <v>4.2867366454439528</v>
      </c>
      <c r="L37" s="24">
        <f t="shared" si="22"/>
        <v>3.721272711308456</v>
      </c>
      <c r="M37" s="25">
        <f t="shared" ref="M37:Q53" si="23">RANK(H37,H$4:H$53,1)</f>
        <v>41</v>
      </c>
      <c r="N37" s="1">
        <f t="shared" si="23"/>
        <v>36</v>
      </c>
      <c r="O37" s="1">
        <f t="shared" si="23"/>
        <v>40</v>
      </c>
      <c r="P37" s="1">
        <f t="shared" si="23"/>
        <v>46</v>
      </c>
      <c r="Q37" s="19">
        <f t="shared" si="23"/>
        <v>45</v>
      </c>
      <c r="R37" s="25" t="str">
        <f t="shared" si="10"/>
        <v>No</v>
      </c>
      <c r="S37" s="19">
        <f t="shared" si="11"/>
        <v>0</v>
      </c>
    </row>
    <row r="38" spans="1:19">
      <c r="A38" s="18">
        <v>15</v>
      </c>
      <c r="B38" s="18">
        <v>54</v>
      </c>
      <c r="C38" s="85">
        <v>2</v>
      </c>
      <c r="D38" s="19" t="s">
        <v>120</v>
      </c>
      <c r="E38" s="20">
        <f t="shared" si="6"/>
        <v>0.5958902087858915</v>
      </c>
      <c r="F38" s="6">
        <f t="shared" si="7"/>
        <v>0.17647600342875092</v>
      </c>
      <c r="G38" s="21">
        <f t="shared" si="8"/>
        <v>-1.523703557516551</v>
      </c>
      <c r="H38" s="22">
        <f t="shared" si="18"/>
        <v>1.9307497109175475</v>
      </c>
      <c r="I38" s="23">
        <f t="shared" si="19"/>
        <v>1.9934720116955666</v>
      </c>
      <c r="J38" s="23">
        <f t="shared" si="20"/>
        <v>1.7876622848080723</v>
      </c>
      <c r="K38" s="23">
        <f t="shared" si="21"/>
        <v>1.2299587075582377</v>
      </c>
      <c r="L38" s="24">
        <f t="shared" si="22"/>
        <v>1.9035042850367887</v>
      </c>
      <c r="M38" s="25">
        <f t="shared" si="23"/>
        <v>14</v>
      </c>
      <c r="N38" s="1">
        <f t="shared" si="23"/>
        <v>32</v>
      </c>
      <c r="O38" s="1">
        <f t="shared" si="23"/>
        <v>17</v>
      </c>
      <c r="P38" s="1">
        <f t="shared" si="23"/>
        <v>3</v>
      </c>
      <c r="Q38" s="19">
        <f t="shared" si="23"/>
        <v>6</v>
      </c>
      <c r="R38" s="25" t="str">
        <f t="shared" si="10"/>
        <v>No</v>
      </c>
      <c r="S38" s="19">
        <f t="shared" si="11"/>
        <v>0</v>
      </c>
    </row>
    <row r="39" spans="1:19">
      <c r="A39" s="18">
        <v>3</v>
      </c>
      <c r="B39" s="18">
        <v>43</v>
      </c>
      <c r="C39" s="85">
        <v>17</v>
      </c>
      <c r="D39" s="19" t="s">
        <v>119</v>
      </c>
      <c r="E39" s="20">
        <f t="shared" si="6"/>
        <v>-1.051732488317956</v>
      </c>
      <c r="F39" s="6">
        <f t="shared" si="7"/>
        <v>-0.35977704566413898</v>
      </c>
      <c r="G39" s="21">
        <f t="shared" si="8"/>
        <v>0.25079592716887322</v>
      </c>
      <c r="H39" s="22">
        <f t="shared" si="18"/>
        <v>1.641706207870697</v>
      </c>
      <c r="I39" s="23">
        <f t="shared" si="19"/>
        <v>1.278356345570054</v>
      </c>
      <c r="J39" s="23">
        <f t="shared" si="20"/>
        <v>1.8170580007191217</v>
      </c>
      <c r="K39" s="23">
        <f t="shared" si="21"/>
        <v>3.0917283202288148</v>
      </c>
      <c r="L39" s="24">
        <f t="shared" si="22"/>
        <v>2.6372436025741872</v>
      </c>
      <c r="M39" s="25">
        <f t="shared" si="23"/>
        <v>11</v>
      </c>
      <c r="N39" s="1">
        <f t="shared" si="23"/>
        <v>14</v>
      </c>
      <c r="O39" s="1">
        <f t="shared" si="23"/>
        <v>18</v>
      </c>
      <c r="P39" s="1">
        <f t="shared" si="23"/>
        <v>33</v>
      </c>
      <c r="Q39" s="19">
        <f t="shared" si="23"/>
        <v>20</v>
      </c>
      <c r="R39" s="25" t="str">
        <f t="shared" si="10"/>
        <v>Yes</v>
      </c>
      <c r="S39" s="19">
        <f t="shared" si="11"/>
        <v>1</v>
      </c>
    </row>
    <row r="40" spans="1:19">
      <c r="A40" s="18">
        <v>6</v>
      </c>
      <c r="B40" s="18">
        <v>73</v>
      </c>
      <c r="C40" s="85">
        <v>9</v>
      </c>
      <c r="D40" s="19" t="s">
        <v>120</v>
      </c>
      <c r="E40" s="20">
        <f t="shared" si="6"/>
        <v>-0.63982681404199415</v>
      </c>
      <c r="F40" s="6">
        <f t="shared" si="7"/>
        <v>1.1027312700437426</v>
      </c>
      <c r="G40" s="21">
        <f t="shared" si="8"/>
        <v>-0.69560379799668637</v>
      </c>
      <c r="H40" s="22">
        <f t="shared" si="18"/>
        <v>2.3704366387998217</v>
      </c>
      <c r="I40" s="23">
        <f t="shared" si="19"/>
        <v>0.96077551148008411</v>
      </c>
      <c r="J40" s="23">
        <f t="shared" si="20"/>
        <v>1.4171444789359353</v>
      </c>
      <c r="K40" s="23">
        <f t="shared" si="21"/>
        <v>1.6124616734420314</v>
      </c>
      <c r="L40" s="24">
        <f t="shared" si="22"/>
        <v>3.0582235294020852</v>
      </c>
      <c r="M40" s="25">
        <f t="shared" si="23"/>
        <v>23</v>
      </c>
      <c r="N40" s="1">
        <f t="shared" si="23"/>
        <v>8</v>
      </c>
      <c r="O40" s="1">
        <f t="shared" si="23"/>
        <v>10</v>
      </c>
      <c r="P40" s="1">
        <f t="shared" si="23"/>
        <v>9</v>
      </c>
      <c r="Q40" s="19">
        <f t="shared" si="23"/>
        <v>30</v>
      </c>
      <c r="R40" s="25" t="str">
        <f t="shared" si="10"/>
        <v>No</v>
      </c>
      <c r="S40" s="19">
        <f t="shared" si="11"/>
        <v>0</v>
      </c>
    </row>
    <row r="41" spans="1:19">
      <c r="A41" s="18">
        <v>17</v>
      </c>
      <c r="B41" s="18">
        <v>85</v>
      </c>
      <c r="C41" s="85">
        <v>30</v>
      </c>
      <c r="D41" s="19" t="s">
        <v>120</v>
      </c>
      <c r="E41" s="20">
        <f t="shared" si="6"/>
        <v>0.87049399163653274</v>
      </c>
      <c r="F41" s="6">
        <f t="shared" si="7"/>
        <v>1.687734596326895</v>
      </c>
      <c r="G41" s="21">
        <f t="shared" si="8"/>
        <v>1.7886954805629076</v>
      </c>
      <c r="H41" s="22">
        <f t="shared" si="18"/>
        <v>4.3626544499317337</v>
      </c>
      <c r="I41" s="23">
        <f t="shared" si="19"/>
        <v>2.2805857516018162</v>
      </c>
      <c r="J41" s="23">
        <f t="shared" si="20"/>
        <v>4.2062221671888507</v>
      </c>
      <c r="K41" s="23">
        <f t="shared" si="21"/>
        <v>3.5010827689704569</v>
      </c>
      <c r="L41" s="24">
        <f t="shared" si="22"/>
        <v>4.8743957666602631</v>
      </c>
      <c r="M41" s="25">
        <f t="shared" si="23"/>
        <v>50</v>
      </c>
      <c r="N41" s="1">
        <f t="shared" si="23"/>
        <v>38</v>
      </c>
      <c r="O41" s="1">
        <f t="shared" si="23"/>
        <v>50</v>
      </c>
      <c r="P41" s="1">
        <f t="shared" si="23"/>
        <v>39</v>
      </c>
      <c r="Q41" s="19">
        <f t="shared" si="23"/>
        <v>50</v>
      </c>
      <c r="R41" s="25" t="str">
        <f t="shared" si="10"/>
        <v>No</v>
      </c>
      <c r="S41" s="19">
        <f t="shared" si="11"/>
        <v>0</v>
      </c>
    </row>
    <row r="42" spans="1:19">
      <c r="A42" s="18">
        <v>9</v>
      </c>
      <c r="B42" s="18">
        <v>55</v>
      </c>
      <c r="C42" s="85">
        <v>16</v>
      </c>
      <c r="D42" s="19" t="s">
        <v>119</v>
      </c>
      <c r="E42" s="20">
        <f t="shared" si="6"/>
        <v>-0.22792113976603226</v>
      </c>
      <c r="F42" s="6">
        <f t="shared" si="7"/>
        <v>0.22522628061901362</v>
      </c>
      <c r="G42" s="21">
        <f t="shared" si="8"/>
        <v>0.13249596152317825</v>
      </c>
      <c r="H42" s="22">
        <f t="shared" si="18"/>
        <v>1.9402639943973246</v>
      </c>
      <c r="I42" s="23">
        <f t="shared" si="19"/>
        <v>0.50650345428870958</v>
      </c>
      <c r="J42" s="23">
        <f t="shared" si="20"/>
        <v>1.9061844547182396</v>
      </c>
      <c r="K42" s="23">
        <f t="shared" si="21"/>
        <v>2.3165938119924996</v>
      </c>
      <c r="L42" s="24">
        <f t="shared" si="22"/>
        <v>2.6531384564407303</v>
      </c>
      <c r="M42" s="25">
        <f t="shared" si="23"/>
        <v>15</v>
      </c>
      <c r="N42" s="1">
        <f t="shared" si="23"/>
        <v>4</v>
      </c>
      <c r="O42" s="1">
        <f t="shared" si="23"/>
        <v>20</v>
      </c>
      <c r="P42" s="1">
        <f t="shared" si="23"/>
        <v>20</v>
      </c>
      <c r="Q42" s="19">
        <f t="shared" si="23"/>
        <v>21</v>
      </c>
      <c r="R42" s="25" t="str">
        <f t="shared" si="10"/>
        <v>Yes</v>
      </c>
      <c r="S42" s="19">
        <f t="shared" si="11"/>
        <v>1</v>
      </c>
    </row>
    <row r="43" spans="1:19">
      <c r="A43" s="18">
        <v>6</v>
      </c>
      <c r="B43" s="18">
        <v>30</v>
      </c>
      <c r="C43" s="85">
        <v>21</v>
      </c>
      <c r="D43" s="19" t="s">
        <v>120</v>
      </c>
      <c r="E43" s="20">
        <f t="shared" si="6"/>
        <v>-0.63982681404199415</v>
      </c>
      <c r="F43" s="6">
        <f t="shared" si="7"/>
        <v>-0.99353064913755429</v>
      </c>
      <c r="G43" s="21">
        <f t="shared" si="8"/>
        <v>0.72399578975165302</v>
      </c>
      <c r="H43" s="22">
        <f t="shared" si="18"/>
        <v>1.8146052589495958</v>
      </c>
      <c r="I43" s="23">
        <f t="shared" si="19"/>
        <v>1.8247298430521477</v>
      </c>
      <c r="J43" s="23">
        <f t="shared" si="20"/>
        <v>2.5357192598365423</v>
      </c>
      <c r="K43" s="23">
        <f t="shared" si="21"/>
        <v>3.6134883495724055</v>
      </c>
      <c r="L43" s="24">
        <f t="shared" si="22"/>
        <v>2.6235954209191008</v>
      </c>
      <c r="M43" s="25">
        <f t="shared" si="23"/>
        <v>12</v>
      </c>
      <c r="N43" s="1">
        <f t="shared" si="23"/>
        <v>28</v>
      </c>
      <c r="O43" s="1">
        <f t="shared" si="23"/>
        <v>28</v>
      </c>
      <c r="P43" s="1">
        <f t="shared" si="23"/>
        <v>42</v>
      </c>
      <c r="Q43" s="19">
        <f t="shared" si="23"/>
        <v>19</v>
      </c>
      <c r="R43" s="25" t="str">
        <f t="shared" si="10"/>
        <v>No</v>
      </c>
      <c r="S43" s="19">
        <f t="shared" si="11"/>
        <v>0</v>
      </c>
    </row>
    <row r="44" spans="1:19">
      <c r="A44" s="18">
        <v>6</v>
      </c>
      <c r="B44" s="18">
        <v>83</v>
      </c>
      <c r="C44" s="85">
        <v>11</v>
      </c>
      <c r="D44" s="19" t="s">
        <v>119</v>
      </c>
      <c r="E44" s="20">
        <f t="shared" si="6"/>
        <v>-0.63982681404199415</v>
      </c>
      <c r="F44" s="6">
        <f t="shared" si="7"/>
        <v>1.5902340419463696</v>
      </c>
      <c r="G44" s="21">
        <f t="shared" si="8"/>
        <v>-0.45900386670529647</v>
      </c>
      <c r="H44" s="22">
        <f t="shared" si="18"/>
        <v>2.8936600995461563</v>
      </c>
      <c r="I44" s="23">
        <f t="shared" si="19"/>
        <v>1.0965065977713295</v>
      </c>
      <c r="J44" s="23">
        <f t="shared" si="20"/>
        <v>1.9194072298012759</v>
      </c>
      <c r="K44" s="23">
        <f t="shared" si="21"/>
        <v>1.7546248648003302</v>
      </c>
      <c r="L44" s="24">
        <f t="shared" si="22"/>
        <v>3.5801554152637238</v>
      </c>
      <c r="M44" s="25">
        <f t="shared" si="23"/>
        <v>39</v>
      </c>
      <c r="N44" s="1">
        <f t="shared" si="23"/>
        <v>11</v>
      </c>
      <c r="O44" s="1">
        <f t="shared" si="23"/>
        <v>21</v>
      </c>
      <c r="P44" s="1">
        <f t="shared" si="23"/>
        <v>11</v>
      </c>
      <c r="Q44" s="19">
        <f t="shared" si="23"/>
        <v>43</v>
      </c>
      <c r="R44" s="25" t="str">
        <f t="shared" si="10"/>
        <v>Yes</v>
      </c>
      <c r="S44" s="19">
        <f t="shared" si="11"/>
        <v>1</v>
      </c>
    </row>
    <row r="45" spans="1:19">
      <c r="A45" s="18">
        <v>2</v>
      </c>
      <c r="B45" s="18">
        <v>80</v>
      </c>
      <c r="C45" s="85">
        <v>17</v>
      </c>
      <c r="D45" s="19" t="s">
        <v>119</v>
      </c>
      <c r="E45" s="20">
        <f t="shared" si="6"/>
        <v>-1.1890343797432767</v>
      </c>
      <c r="F45" s="6">
        <f t="shared" si="7"/>
        <v>1.4439832103755816</v>
      </c>
      <c r="G45" s="21">
        <f t="shared" si="8"/>
        <v>0.25079592716887322</v>
      </c>
      <c r="H45" s="22">
        <f t="shared" si="18"/>
        <v>3.0407779019116505</v>
      </c>
      <c r="I45" s="23">
        <f t="shared" si="19"/>
        <v>1.1072615600077926</v>
      </c>
      <c r="J45" s="23">
        <f t="shared" si="20"/>
        <v>2.22566628348816</v>
      </c>
      <c r="K45" s="23">
        <f t="shared" si="21"/>
        <v>2.636739616362243</v>
      </c>
      <c r="L45" s="24">
        <f t="shared" si="22"/>
        <v>3.9134658721113231</v>
      </c>
      <c r="M45" s="25">
        <f t="shared" si="23"/>
        <v>44</v>
      </c>
      <c r="N45" s="1">
        <f t="shared" si="23"/>
        <v>12</v>
      </c>
      <c r="O45" s="1">
        <f t="shared" si="23"/>
        <v>24</v>
      </c>
      <c r="P45" s="1">
        <f t="shared" si="23"/>
        <v>25</v>
      </c>
      <c r="Q45" s="19">
        <f t="shared" si="23"/>
        <v>47</v>
      </c>
      <c r="R45" s="25" t="str">
        <f t="shared" si="10"/>
        <v>Yes</v>
      </c>
      <c r="S45" s="19">
        <f t="shared" si="11"/>
        <v>1</v>
      </c>
    </row>
    <row r="46" spans="1:19">
      <c r="A46" s="18">
        <v>1</v>
      </c>
      <c r="B46" s="18">
        <v>18</v>
      </c>
      <c r="C46" s="85">
        <v>16</v>
      </c>
      <c r="D46" s="19" t="s">
        <v>119</v>
      </c>
      <c r="E46" s="20">
        <f t="shared" si="6"/>
        <v>-1.3263362711685973</v>
      </c>
      <c r="F46" s="6">
        <f t="shared" si="7"/>
        <v>-1.5785339754207068</v>
      </c>
      <c r="G46" s="21">
        <f t="shared" si="8"/>
        <v>0.13249596152317825</v>
      </c>
      <c r="H46" s="22">
        <f t="shared" si="18"/>
        <v>1.4296068100858117</v>
      </c>
      <c r="I46" s="23">
        <f t="shared" si="19"/>
        <v>2.484685072696291</v>
      </c>
      <c r="J46" s="23">
        <f t="shared" si="20"/>
        <v>2.3355086193818835</v>
      </c>
      <c r="K46" s="23">
        <f t="shared" si="21"/>
        <v>3.9821188394707727</v>
      </c>
      <c r="L46" s="24">
        <f t="shared" si="22"/>
        <v>2.3548375760281344</v>
      </c>
      <c r="M46" s="25">
        <f t="shared" si="23"/>
        <v>7</v>
      </c>
      <c r="N46" s="1">
        <f t="shared" si="23"/>
        <v>41</v>
      </c>
      <c r="O46" s="1">
        <f t="shared" si="23"/>
        <v>25</v>
      </c>
      <c r="P46" s="1">
        <f t="shared" si="23"/>
        <v>45</v>
      </c>
      <c r="Q46" s="19">
        <f t="shared" si="23"/>
        <v>14</v>
      </c>
      <c r="R46" s="25" t="str">
        <f t="shared" si="10"/>
        <v>Yes</v>
      </c>
      <c r="S46" s="19">
        <f t="shared" si="11"/>
        <v>1</v>
      </c>
    </row>
    <row r="47" spans="1:19">
      <c r="A47" s="18">
        <v>12</v>
      </c>
      <c r="B47" s="18">
        <v>60</v>
      </c>
      <c r="C47" s="85">
        <v>7</v>
      </c>
      <c r="D47" s="19" t="s">
        <v>119</v>
      </c>
      <c r="E47" s="20">
        <f t="shared" si="6"/>
        <v>0.18398453450992963</v>
      </c>
      <c r="F47" s="6">
        <f t="shared" si="7"/>
        <v>0.46897766657032719</v>
      </c>
      <c r="G47" s="21">
        <f t="shared" si="8"/>
        <v>-0.93220372928807627</v>
      </c>
      <c r="H47" s="22">
        <f t="shared" si="18"/>
        <v>1.9000368252758726</v>
      </c>
      <c r="I47" s="23">
        <f t="shared" si="19"/>
        <v>1.2277049730613503</v>
      </c>
      <c r="J47" s="23">
        <f t="shared" si="20"/>
        <v>1.5387774954254207</v>
      </c>
      <c r="K47" s="23">
        <f t="shared" si="21"/>
        <v>1.2652452192759118</v>
      </c>
      <c r="L47" s="24">
        <f t="shared" si="22"/>
        <v>2.2688658831448936</v>
      </c>
      <c r="M47" s="25">
        <f t="shared" si="23"/>
        <v>13</v>
      </c>
      <c r="N47" s="1">
        <f t="shared" si="23"/>
        <v>13</v>
      </c>
      <c r="O47" s="1">
        <f t="shared" si="23"/>
        <v>12</v>
      </c>
      <c r="P47" s="1">
        <f t="shared" si="23"/>
        <v>4</v>
      </c>
      <c r="Q47" s="19">
        <f t="shared" si="23"/>
        <v>10</v>
      </c>
      <c r="R47" s="25" t="str">
        <f t="shared" si="10"/>
        <v>Yes</v>
      </c>
      <c r="S47" s="19">
        <f t="shared" si="11"/>
        <v>1</v>
      </c>
    </row>
    <row r="48" spans="1:19">
      <c r="A48" s="18">
        <v>8</v>
      </c>
      <c r="B48" s="18">
        <v>58</v>
      </c>
      <c r="C48" s="85">
        <v>17</v>
      </c>
      <c r="D48" s="19" t="s">
        <v>120</v>
      </c>
      <c r="E48" s="20">
        <f t="shared" si="6"/>
        <v>-0.36522303119135291</v>
      </c>
      <c r="F48" s="6">
        <f t="shared" si="7"/>
        <v>0.37147711218980178</v>
      </c>
      <c r="G48" s="21">
        <f t="shared" si="8"/>
        <v>0.25079592716887322</v>
      </c>
      <c r="H48" s="22">
        <f t="shared" si="18"/>
        <v>2.1021491891642303</v>
      </c>
      <c r="I48" s="23">
        <f t="shared" si="19"/>
        <v>0.35928159940291926</v>
      </c>
      <c r="J48" s="23">
        <f t="shared" si="20"/>
        <v>1.9633050139791335</v>
      </c>
      <c r="K48" s="23">
        <f t="shared" si="21"/>
        <v>2.3949693253387867</v>
      </c>
      <c r="L48" s="24">
        <f t="shared" si="22"/>
        <v>2.861722622578454</v>
      </c>
      <c r="M48" s="25">
        <f t="shared" si="23"/>
        <v>17</v>
      </c>
      <c r="N48" s="1">
        <f t="shared" si="23"/>
        <v>1</v>
      </c>
      <c r="O48" s="1">
        <f t="shared" si="23"/>
        <v>22</v>
      </c>
      <c r="P48" s="1">
        <f t="shared" si="23"/>
        <v>21</v>
      </c>
      <c r="Q48" s="19">
        <f t="shared" si="23"/>
        <v>25</v>
      </c>
      <c r="R48" s="25" t="str">
        <f t="shared" si="10"/>
        <v>No</v>
      </c>
      <c r="S48" s="19">
        <f t="shared" si="11"/>
        <v>0</v>
      </c>
    </row>
    <row r="49" spans="1:19">
      <c r="A49" s="18">
        <v>19</v>
      </c>
      <c r="B49" s="18">
        <v>48</v>
      </c>
      <c r="C49" s="85">
        <v>14</v>
      </c>
      <c r="D49" s="19" t="s">
        <v>119</v>
      </c>
      <c r="E49" s="20">
        <f t="shared" si="6"/>
        <v>1.145097774487174</v>
      </c>
      <c r="F49" s="6">
        <f t="shared" si="7"/>
        <v>-0.11602565971282539</v>
      </c>
      <c r="G49" s="21">
        <f t="shared" si="8"/>
        <v>-0.10410396976821165</v>
      </c>
      <c r="H49" s="22">
        <f t="shared" si="18"/>
        <v>2.3203852057611969</v>
      </c>
      <c r="I49" s="23">
        <f t="shared" si="19"/>
        <v>1.7397461884373799</v>
      </c>
      <c r="J49" s="23">
        <f t="shared" si="20"/>
        <v>2.7303320003181502</v>
      </c>
      <c r="K49" s="23">
        <f t="shared" si="21"/>
        <v>2.2579753040561572</v>
      </c>
      <c r="L49" s="24">
        <f t="shared" si="22"/>
        <v>2.4112948354415606</v>
      </c>
      <c r="M49" s="25">
        <f t="shared" si="23"/>
        <v>22</v>
      </c>
      <c r="N49" s="1">
        <f t="shared" si="23"/>
        <v>26</v>
      </c>
      <c r="O49" s="1">
        <f t="shared" si="23"/>
        <v>33</v>
      </c>
      <c r="P49" s="1">
        <f t="shared" si="23"/>
        <v>17</v>
      </c>
      <c r="Q49" s="19">
        <f t="shared" si="23"/>
        <v>16</v>
      </c>
      <c r="R49" s="25" t="str">
        <f t="shared" si="10"/>
        <v>Yes</v>
      </c>
      <c r="S49" s="19">
        <f t="shared" si="11"/>
        <v>1</v>
      </c>
    </row>
    <row r="50" spans="1:19">
      <c r="A50" s="18">
        <v>2</v>
      </c>
      <c r="B50" s="18">
        <v>40</v>
      </c>
      <c r="C50" s="85">
        <v>12</v>
      </c>
      <c r="D50" s="19" t="s">
        <v>119</v>
      </c>
      <c r="E50" s="20">
        <f t="shared" si="6"/>
        <v>-1.1890343797432767</v>
      </c>
      <c r="F50" s="6">
        <f t="shared" si="7"/>
        <v>-0.50602787723492715</v>
      </c>
      <c r="G50" s="21">
        <f t="shared" si="8"/>
        <v>-0.34070390105960152</v>
      </c>
      <c r="H50" s="22">
        <f t="shared" si="18"/>
        <v>1.172316020854933</v>
      </c>
      <c r="I50" s="23">
        <f t="shared" si="19"/>
        <v>1.5471214049758168</v>
      </c>
      <c r="J50" s="23">
        <f t="shared" si="20"/>
        <v>1.3049159779017716</v>
      </c>
      <c r="K50" s="23">
        <f t="shared" si="21"/>
        <v>2.9359024684126411</v>
      </c>
      <c r="L50" s="24">
        <f t="shared" si="22"/>
        <v>2.2417233867814028</v>
      </c>
      <c r="M50" s="25">
        <f t="shared" si="23"/>
        <v>5</v>
      </c>
      <c r="N50" s="1">
        <f t="shared" si="23"/>
        <v>21</v>
      </c>
      <c r="O50" s="1">
        <f t="shared" si="23"/>
        <v>6</v>
      </c>
      <c r="P50" s="1">
        <f t="shared" si="23"/>
        <v>30</v>
      </c>
      <c r="Q50" s="19">
        <f t="shared" si="23"/>
        <v>9</v>
      </c>
      <c r="R50" s="25" t="str">
        <f t="shared" si="10"/>
        <v>Yes</v>
      </c>
      <c r="S50" s="19">
        <f t="shared" si="11"/>
        <v>1</v>
      </c>
    </row>
    <row r="51" spans="1:19">
      <c r="A51" s="18">
        <v>7</v>
      </c>
      <c r="B51" s="18">
        <v>60</v>
      </c>
      <c r="C51" s="85">
        <v>14</v>
      </c>
      <c r="D51" s="19" t="s">
        <v>119</v>
      </c>
      <c r="E51" s="20">
        <f t="shared" si="6"/>
        <v>-0.50252492261667359</v>
      </c>
      <c r="F51" s="6">
        <f t="shared" si="7"/>
        <v>0.46897766657032719</v>
      </c>
      <c r="G51" s="21">
        <f t="shared" si="8"/>
        <v>-0.10410396976821165</v>
      </c>
      <c r="H51" s="22">
        <f t="shared" si="18"/>
        <v>1.9675339478527647</v>
      </c>
      <c r="I51" s="23">
        <f t="shared" si="19"/>
        <v>0.37024321547907024</v>
      </c>
      <c r="J51" s="23">
        <f t="shared" si="20"/>
        <v>1.609941443198232</v>
      </c>
      <c r="K51" s="23">
        <f t="shared" si="21"/>
        <v>2.1394825563022506</v>
      </c>
      <c r="L51" s="24">
        <f t="shared" si="22"/>
        <v>2.7439659265231562</v>
      </c>
      <c r="M51" s="25">
        <f t="shared" si="23"/>
        <v>16</v>
      </c>
      <c r="N51" s="1">
        <f t="shared" si="23"/>
        <v>3</v>
      </c>
      <c r="O51" s="1">
        <f t="shared" si="23"/>
        <v>13</v>
      </c>
      <c r="P51" s="1">
        <f t="shared" si="23"/>
        <v>15</v>
      </c>
      <c r="Q51" s="19">
        <f t="shared" si="23"/>
        <v>24</v>
      </c>
      <c r="R51" s="25" t="str">
        <f t="shared" si="10"/>
        <v>Yes</v>
      </c>
      <c r="S51" s="19">
        <f t="shared" si="11"/>
        <v>1</v>
      </c>
    </row>
    <row r="52" spans="1:19">
      <c r="A52" s="18">
        <v>24</v>
      </c>
      <c r="B52" s="18">
        <v>68</v>
      </c>
      <c r="C52" s="85">
        <v>20</v>
      </c>
      <c r="D52" s="19" t="s">
        <v>119</v>
      </c>
      <c r="E52" s="20">
        <f t="shared" si="6"/>
        <v>1.8316072316137773</v>
      </c>
      <c r="F52" s="6">
        <f t="shared" si="7"/>
        <v>0.85897988409242898</v>
      </c>
      <c r="G52" s="21">
        <f t="shared" si="8"/>
        <v>0.60569582410595801</v>
      </c>
      <c r="H52" s="22">
        <f t="shared" si="18"/>
        <v>3.650236739782823</v>
      </c>
      <c r="I52" s="23">
        <f t="shared" si="19"/>
        <v>2.2507349141371438</v>
      </c>
      <c r="J52" s="23">
        <f t="shared" si="20"/>
        <v>3.7678594034883579</v>
      </c>
      <c r="K52" s="23">
        <f t="shared" si="21"/>
        <v>2.6611421672711084</v>
      </c>
      <c r="L52" s="24">
        <f t="shared" si="22"/>
        <v>3.7850940601614003</v>
      </c>
      <c r="M52" s="25">
        <f t="shared" si="23"/>
        <v>49</v>
      </c>
      <c r="N52" s="1">
        <f t="shared" si="23"/>
        <v>37</v>
      </c>
      <c r="O52" s="1">
        <f t="shared" si="23"/>
        <v>45</v>
      </c>
      <c r="P52" s="1">
        <f t="shared" si="23"/>
        <v>26</v>
      </c>
      <c r="Q52" s="19">
        <f t="shared" si="23"/>
        <v>46</v>
      </c>
      <c r="R52" s="25" t="str">
        <f t="shared" si="10"/>
        <v>Yes</v>
      </c>
      <c r="S52" s="19">
        <f t="shared" si="11"/>
        <v>1</v>
      </c>
    </row>
    <row r="53" spans="1:19" ht="19" thickBot="1">
      <c r="A53" s="18">
        <v>22</v>
      </c>
      <c r="B53" s="18">
        <v>28</v>
      </c>
      <c r="C53" s="85">
        <v>23</v>
      </c>
      <c r="D53" s="19" t="s">
        <v>120</v>
      </c>
      <c r="E53" s="40">
        <f t="shared" si="6"/>
        <v>1.5570034487631359</v>
      </c>
      <c r="F53" s="41">
        <f t="shared" si="7"/>
        <v>-1.0910312035180798</v>
      </c>
      <c r="G53" s="42">
        <f t="shared" si="8"/>
        <v>0.96059572104304292</v>
      </c>
      <c r="H53" s="43">
        <f t="shared" si="18"/>
        <v>2.9979490259603834</v>
      </c>
      <c r="I53" s="44">
        <f t="shared" si="19"/>
        <v>2.7612485370060402</v>
      </c>
      <c r="J53" s="44">
        <f t="shared" si="20"/>
        <v>3.8729015766435388</v>
      </c>
      <c r="K53" s="44">
        <f t="shared" si="21"/>
        <v>3.7586327228791157</v>
      </c>
      <c r="L53" s="45">
        <f t="shared" si="22"/>
        <v>3.0258471602683161</v>
      </c>
      <c r="M53" s="46">
        <f t="shared" si="23"/>
        <v>43</v>
      </c>
      <c r="N53" s="47">
        <f t="shared" si="23"/>
        <v>45</v>
      </c>
      <c r="O53" s="47">
        <f t="shared" si="23"/>
        <v>48</v>
      </c>
      <c r="P53" s="47">
        <f t="shared" si="23"/>
        <v>44</v>
      </c>
      <c r="Q53" s="39">
        <f t="shared" si="23"/>
        <v>28</v>
      </c>
      <c r="R53" s="46" t="str">
        <f t="shared" si="10"/>
        <v>No</v>
      </c>
      <c r="S53" s="19">
        <f t="shared" si="11"/>
        <v>0</v>
      </c>
    </row>
  </sheetData>
  <mergeCells count="10">
    <mergeCell ref="U26:V26"/>
    <mergeCell ref="X26:Z26"/>
    <mergeCell ref="X27:X28"/>
    <mergeCell ref="Y27:Z27"/>
    <mergeCell ref="A1:D2"/>
    <mergeCell ref="E1:G2"/>
    <mergeCell ref="H1:L2"/>
    <mergeCell ref="M1:Q2"/>
    <mergeCell ref="R1:S2"/>
    <mergeCell ref="U1:Z2"/>
  </mergeCells>
  <phoneticPr fontId="9"/>
  <conditionalFormatting sqref="H4:L53">
    <cfRule type="colorScale" priority="3">
      <colorScale>
        <cfvo type="min"/>
        <cfvo type="percentile" val="50"/>
        <cfvo type="max"/>
        <color rgb="FF63BE7B"/>
        <color rgb="FFFFEB84"/>
        <color rgb="FFF8696B"/>
      </colorScale>
    </cfRule>
  </conditionalFormatting>
  <conditionalFormatting sqref="M4:Q53 S4:S53">
    <cfRule type="colorScale" priority="2">
      <colorScale>
        <cfvo type="min"/>
        <cfvo type="percentile" val="50"/>
        <cfvo type="max"/>
        <color rgb="FF63BE7B"/>
        <color rgb="FFFFEB84"/>
        <color rgb="FFF8696B"/>
      </colorScale>
    </cfRule>
  </conditionalFormatting>
  <conditionalFormatting sqref="S4:S53">
    <cfRule type="colorScale" priority="1">
      <colorScale>
        <cfvo type="min"/>
        <cfvo type="percentile" val="50"/>
        <cfvo type="max"/>
        <color rgb="FFF8696B"/>
        <color rgb="FFFFEB84"/>
        <color rgb="FF63BE7B"/>
      </colorScale>
    </cfRule>
  </conditionalFormatting>
  <printOptions headings="1" gridLine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0B89-D743-49C3-B951-A22F52E458D8}">
  <dimension ref="A1:E53"/>
  <sheetViews>
    <sheetView workbookViewId="0">
      <selection sqref="A1:E2"/>
    </sheetView>
  </sheetViews>
  <sheetFormatPr baseColWidth="10" defaultColWidth="8.83203125" defaultRowHeight="18"/>
  <cols>
    <col min="1" max="1" width="11.1640625" bestFit="1" customWidth="1"/>
    <col min="2" max="2" width="13.33203125" customWidth="1"/>
    <col min="3" max="3" width="12.1640625" bestFit="1" customWidth="1"/>
    <col min="4" max="4" width="9.5" bestFit="1" customWidth="1"/>
    <col min="5" max="5" width="11.33203125" bestFit="1" customWidth="1"/>
  </cols>
  <sheetData>
    <row r="1" spans="1:5" ht="15.75" customHeight="1">
      <c r="A1" s="112" t="s">
        <v>121</v>
      </c>
      <c r="B1" s="112"/>
      <c r="C1" s="112"/>
      <c r="D1" s="112"/>
      <c r="E1" s="113"/>
    </row>
    <row r="2" spans="1:5" ht="16.5" customHeight="1" thickBot="1">
      <c r="A2" s="115"/>
      <c r="B2" s="115"/>
      <c r="C2" s="115"/>
      <c r="D2" s="115"/>
      <c r="E2" s="116"/>
    </row>
    <row r="3" spans="1:5">
      <c r="A3" s="48" t="s">
        <v>116</v>
      </c>
      <c r="B3" s="49" t="s">
        <v>8</v>
      </c>
      <c r="C3" s="87" t="s">
        <v>117</v>
      </c>
      <c r="D3" s="49" t="s">
        <v>118</v>
      </c>
      <c r="E3" s="50" t="s">
        <v>125</v>
      </c>
    </row>
    <row r="4" spans="1:5">
      <c r="A4" s="17">
        <v>10</v>
      </c>
      <c r="B4" s="18">
        <v>65</v>
      </c>
      <c r="C4" s="85">
        <v>14</v>
      </c>
      <c r="D4" s="1" t="s">
        <v>119</v>
      </c>
      <c r="E4" s="19">
        <f>IF(D4="Yes",1,0)</f>
        <v>1</v>
      </c>
    </row>
    <row r="5" spans="1:5">
      <c r="A5" s="17">
        <v>14</v>
      </c>
      <c r="B5" s="18">
        <v>49</v>
      </c>
      <c r="C5" s="85">
        <v>3</v>
      </c>
      <c r="D5" s="1" t="s">
        <v>119</v>
      </c>
      <c r="E5" s="19">
        <f t="shared" ref="E5:E53" si="0">IF(D5="Yes",1,0)</f>
        <v>1</v>
      </c>
    </row>
    <row r="6" spans="1:5">
      <c r="A6" s="17">
        <v>8</v>
      </c>
      <c r="B6" s="18">
        <v>52</v>
      </c>
      <c r="C6" s="85">
        <v>23</v>
      </c>
      <c r="D6" s="1" t="s">
        <v>119</v>
      </c>
      <c r="E6" s="19">
        <f t="shared" si="0"/>
        <v>1</v>
      </c>
    </row>
    <row r="7" spans="1:5">
      <c r="A7" s="17">
        <v>23</v>
      </c>
      <c r="B7" s="18">
        <v>16</v>
      </c>
      <c r="C7" s="85">
        <v>16</v>
      </c>
      <c r="D7" s="1" t="s">
        <v>119</v>
      </c>
      <c r="E7" s="19">
        <f t="shared" si="0"/>
        <v>1</v>
      </c>
    </row>
    <row r="8" spans="1:5">
      <c r="A8" s="17">
        <v>1</v>
      </c>
      <c r="B8" s="18">
        <v>43</v>
      </c>
      <c r="C8" s="85">
        <v>12</v>
      </c>
      <c r="D8" s="1" t="s">
        <v>119</v>
      </c>
      <c r="E8" s="19">
        <f t="shared" si="0"/>
        <v>1</v>
      </c>
    </row>
    <row r="9" spans="1:5">
      <c r="A9" s="17">
        <v>5</v>
      </c>
      <c r="B9" s="18">
        <v>38</v>
      </c>
      <c r="C9" s="85">
        <v>3</v>
      </c>
      <c r="D9" s="1" t="s">
        <v>119</v>
      </c>
      <c r="E9" s="19">
        <f t="shared" si="0"/>
        <v>1</v>
      </c>
    </row>
    <row r="10" spans="1:5">
      <c r="A10" s="17">
        <v>2</v>
      </c>
      <c r="B10" s="18">
        <v>53</v>
      </c>
      <c r="C10" s="85">
        <v>24</v>
      </c>
      <c r="D10" s="1" t="s">
        <v>120</v>
      </c>
      <c r="E10" s="19">
        <f t="shared" si="0"/>
        <v>0</v>
      </c>
    </row>
    <row r="11" spans="1:5">
      <c r="A11" s="17">
        <v>19</v>
      </c>
      <c r="B11" s="18">
        <v>74</v>
      </c>
      <c r="C11" s="85">
        <v>12</v>
      </c>
      <c r="D11" s="1" t="s">
        <v>119</v>
      </c>
      <c r="E11" s="19">
        <f t="shared" si="0"/>
        <v>1</v>
      </c>
    </row>
    <row r="12" spans="1:5">
      <c r="A12" s="17">
        <v>4</v>
      </c>
      <c r="B12" s="18">
        <v>79</v>
      </c>
      <c r="C12" s="85">
        <v>4</v>
      </c>
      <c r="D12" s="1" t="s">
        <v>119</v>
      </c>
      <c r="E12" s="19">
        <f t="shared" si="0"/>
        <v>1</v>
      </c>
    </row>
    <row r="13" spans="1:5">
      <c r="A13" s="17">
        <v>5</v>
      </c>
      <c r="B13" s="18">
        <v>20</v>
      </c>
      <c r="C13" s="85">
        <v>26</v>
      </c>
      <c r="D13" s="1" t="s">
        <v>120</v>
      </c>
      <c r="E13" s="19">
        <f t="shared" si="0"/>
        <v>0</v>
      </c>
    </row>
    <row r="14" spans="1:5">
      <c r="A14" s="17">
        <v>16</v>
      </c>
      <c r="B14" s="18">
        <v>36</v>
      </c>
      <c r="C14" s="85">
        <v>24</v>
      </c>
      <c r="D14" s="1" t="s">
        <v>120</v>
      </c>
      <c r="E14" s="19">
        <f t="shared" si="0"/>
        <v>0</v>
      </c>
    </row>
    <row r="15" spans="1:5">
      <c r="A15" s="17">
        <v>25</v>
      </c>
      <c r="B15" s="18">
        <v>44</v>
      </c>
      <c r="C15" s="85">
        <v>13</v>
      </c>
      <c r="D15" s="1" t="s">
        <v>119</v>
      </c>
      <c r="E15" s="19">
        <f t="shared" si="0"/>
        <v>1</v>
      </c>
    </row>
    <row r="16" spans="1:5">
      <c r="A16" s="17">
        <v>15</v>
      </c>
      <c r="B16" s="18">
        <v>22</v>
      </c>
      <c r="C16" s="85">
        <v>30</v>
      </c>
      <c r="D16" s="1" t="s">
        <v>119</v>
      </c>
      <c r="E16" s="19">
        <f t="shared" si="0"/>
        <v>1</v>
      </c>
    </row>
    <row r="17" spans="1:5">
      <c r="A17" s="17">
        <v>15</v>
      </c>
      <c r="B17" s="18">
        <v>17</v>
      </c>
      <c r="C17" s="85">
        <v>27</v>
      </c>
      <c r="D17" s="1" t="s">
        <v>120</v>
      </c>
      <c r="E17" s="19">
        <f t="shared" si="0"/>
        <v>0</v>
      </c>
    </row>
    <row r="18" spans="1:5">
      <c r="A18" s="17">
        <v>20</v>
      </c>
      <c r="B18" s="18">
        <v>35</v>
      </c>
      <c r="C18" s="85">
        <v>24</v>
      </c>
      <c r="D18" s="1" t="s">
        <v>120</v>
      </c>
      <c r="E18" s="19">
        <f t="shared" si="0"/>
        <v>0</v>
      </c>
    </row>
    <row r="19" spans="1:5">
      <c r="A19" s="17">
        <v>6</v>
      </c>
      <c r="B19" s="18">
        <v>77</v>
      </c>
      <c r="C19" s="85">
        <v>10</v>
      </c>
      <c r="D19" s="1" t="s">
        <v>119</v>
      </c>
      <c r="E19" s="19">
        <f t="shared" si="0"/>
        <v>1</v>
      </c>
    </row>
    <row r="20" spans="1:5">
      <c r="A20" s="17">
        <v>10</v>
      </c>
      <c r="B20" s="18">
        <v>34</v>
      </c>
      <c r="C20" s="85">
        <v>1</v>
      </c>
      <c r="D20" s="1" t="s">
        <v>119</v>
      </c>
      <c r="E20" s="19">
        <f t="shared" si="0"/>
        <v>1</v>
      </c>
    </row>
    <row r="21" spans="1:5">
      <c r="A21" s="17">
        <v>25</v>
      </c>
      <c r="B21" s="18">
        <v>23</v>
      </c>
      <c r="C21" s="85">
        <v>6</v>
      </c>
      <c r="D21" s="1" t="s">
        <v>120</v>
      </c>
      <c r="E21" s="19">
        <f t="shared" si="0"/>
        <v>0</v>
      </c>
    </row>
    <row r="22" spans="1:5">
      <c r="A22" s="17">
        <v>18</v>
      </c>
      <c r="B22" s="18">
        <v>53</v>
      </c>
      <c r="C22" s="85">
        <v>11</v>
      </c>
      <c r="D22" s="1" t="s">
        <v>119</v>
      </c>
      <c r="E22" s="19">
        <f t="shared" si="0"/>
        <v>1</v>
      </c>
    </row>
    <row r="23" spans="1:5">
      <c r="A23" s="17">
        <v>17</v>
      </c>
      <c r="B23" s="18">
        <v>22</v>
      </c>
      <c r="C23" s="85">
        <v>9</v>
      </c>
      <c r="D23" s="1" t="s">
        <v>119</v>
      </c>
      <c r="E23" s="19">
        <f t="shared" si="0"/>
        <v>1</v>
      </c>
    </row>
    <row r="24" spans="1:5">
      <c r="A24" s="17">
        <v>5</v>
      </c>
      <c r="B24" s="18">
        <v>79</v>
      </c>
      <c r="C24" s="85">
        <v>6</v>
      </c>
      <c r="D24" s="1" t="s">
        <v>119</v>
      </c>
      <c r="E24" s="19">
        <f t="shared" si="0"/>
        <v>1</v>
      </c>
    </row>
    <row r="25" spans="1:5">
      <c r="A25" s="17">
        <v>2</v>
      </c>
      <c r="B25" s="18">
        <v>54</v>
      </c>
      <c r="C25" s="85">
        <v>2</v>
      </c>
      <c r="D25" s="1" t="s">
        <v>119</v>
      </c>
      <c r="E25" s="19">
        <f t="shared" si="0"/>
        <v>1</v>
      </c>
    </row>
    <row r="26" spans="1:5">
      <c r="A26" s="17">
        <v>3</v>
      </c>
      <c r="B26" s="18">
        <v>72</v>
      </c>
      <c r="C26" s="85">
        <v>14</v>
      </c>
      <c r="D26" s="1" t="s">
        <v>119</v>
      </c>
      <c r="E26" s="19">
        <f t="shared" si="0"/>
        <v>1</v>
      </c>
    </row>
    <row r="27" spans="1:5">
      <c r="A27" s="17">
        <v>17</v>
      </c>
      <c r="B27" s="18">
        <v>77</v>
      </c>
      <c r="C27" s="85">
        <v>22</v>
      </c>
      <c r="D27" s="1" t="s">
        <v>119</v>
      </c>
      <c r="E27" s="19">
        <f t="shared" si="0"/>
        <v>1</v>
      </c>
    </row>
    <row r="28" spans="1:5">
      <c r="A28" s="17">
        <v>9</v>
      </c>
      <c r="B28" s="18">
        <v>57</v>
      </c>
      <c r="C28" s="85">
        <v>23</v>
      </c>
      <c r="D28" s="1" t="s">
        <v>120</v>
      </c>
      <c r="E28" s="19">
        <f t="shared" si="0"/>
        <v>0</v>
      </c>
    </row>
    <row r="29" spans="1:5">
      <c r="A29" s="17">
        <v>8</v>
      </c>
      <c r="B29" s="18">
        <v>41</v>
      </c>
      <c r="C29" s="85">
        <v>3</v>
      </c>
      <c r="D29" s="1" t="s">
        <v>119</v>
      </c>
      <c r="E29" s="19">
        <f t="shared" si="0"/>
        <v>1</v>
      </c>
    </row>
    <row r="30" spans="1:5" ht="15" customHeight="1">
      <c r="A30" s="17">
        <v>4</v>
      </c>
      <c r="B30" s="18">
        <v>39</v>
      </c>
      <c r="C30" s="85">
        <v>12</v>
      </c>
      <c r="D30" s="1" t="s">
        <v>119</v>
      </c>
      <c r="E30" s="19">
        <f t="shared" si="0"/>
        <v>1</v>
      </c>
    </row>
    <row r="31" spans="1:5">
      <c r="A31" s="17">
        <v>15</v>
      </c>
      <c r="B31" s="18">
        <v>36</v>
      </c>
      <c r="C31" s="85">
        <v>20</v>
      </c>
      <c r="D31" s="1" t="s">
        <v>119</v>
      </c>
      <c r="E31" s="19">
        <f t="shared" si="0"/>
        <v>1</v>
      </c>
    </row>
    <row r="32" spans="1:5">
      <c r="A32" s="17">
        <v>7</v>
      </c>
      <c r="B32" s="18">
        <v>70</v>
      </c>
      <c r="C32" s="85">
        <v>2</v>
      </c>
      <c r="D32" s="1" t="s">
        <v>120</v>
      </c>
      <c r="E32" s="19">
        <f t="shared" si="0"/>
        <v>0</v>
      </c>
    </row>
    <row r="33" spans="1:5">
      <c r="A33" s="17">
        <v>20</v>
      </c>
      <c r="B33" s="18">
        <v>62</v>
      </c>
      <c r="C33" s="85">
        <v>4</v>
      </c>
      <c r="D33" s="1" t="s">
        <v>119</v>
      </c>
      <c r="E33" s="19">
        <f t="shared" si="0"/>
        <v>1</v>
      </c>
    </row>
    <row r="34" spans="1:5">
      <c r="A34" s="17">
        <v>3</v>
      </c>
      <c r="B34" s="18">
        <v>69</v>
      </c>
      <c r="C34" s="85">
        <v>19</v>
      </c>
      <c r="D34" s="1" t="s">
        <v>119</v>
      </c>
      <c r="E34" s="19">
        <f t="shared" si="0"/>
        <v>1</v>
      </c>
    </row>
    <row r="35" spans="1:5">
      <c r="A35" s="17">
        <v>2</v>
      </c>
      <c r="B35" s="18">
        <v>76</v>
      </c>
      <c r="C35" s="85">
        <v>23</v>
      </c>
      <c r="D35" s="1" t="s">
        <v>120</v>
      </c>
      <c r="E35" s="19">
        <f t="shared" si="0"/>
        <v>0</v>
      </c>
    </row>
    <row r="36" spans="1:5">
      <c r="A36" s="17">
        <v>16</v>
      </c>
      <c r="B36" s="18">
        <v>16</v>
      </c>
      <c r="C36" s="85">
        <v>26</v>
      </c>
      <c r="D36" s="1" t="s">
        <v>120</v>
      </c>
      <c r="E36" s="19">
        <f t="shared" si="0"/>
        <v>0</v>
      </c>
    </row>
    <row r="37" spans="1:5">
      <c r="A37" s="17">
        <v>5</v>
      </c>
      <c r="B37" s="18">
        <v>36</v>
      </c>
      <c r="C37" s="85">
        <v>30</v>
      </c>
      <c r="D37" s="1" t="s">
        <v>120</v>
      </c>
      <c r="E37" s="19">
        <f t="shared" si="0"/>
        <v>0</v>
      </c>
    </row>
    <row r="38" spans="1:5">
      <c r="A38" s="17">
        <v>15</v>
      </c>
      <c r="B38" s="18">
        <v>54</v>
      </c>
      <c r="C38" s="85">
        <v>2</v>
      </c>
      <c r="D38" s="1" t="s">
        <v>120</v>
      </c>
      <c r="E38" s="19">
        <f t="shared" si="0"/>
        <v>0</v>
      </c>
    </row>
    <row r="39" spans="1:5">
      <c r="A39" s="17">
        <v>3</v>
      </c>
      <c r="B39" s="18">
        <v>43</v>
      </c>
      <c r="C39" s="85">
        <v>17</v>
      </c>
      <c r="D39" s="1" t="s">
        <v>119</v>
      </c>
      <c r="E39" s="19">
        <f t="shared" si="0"/>
        <v>1</v>
      </c>
    </row>
    <row r="40" spans="1:5">
      <c r="A40" s="17">
        <v>6</v>
      </c>
      <c r="B40" s="18">
        <v>73</v>
      </c>
      <c r="C40" s="85">
        <v>9</v>
      </c>
      <c r="D40" s="1" t="s">
        <v>120</v>
      </c>
      <c r="E40" s="19">
        <f t="shared" si="0"/>
        <v>0</v>
      </c>
    </row>
    <row r="41" spans="1:5">
      <c r="A41" s="17">
        <v>17</v>
      </c>
      <c r="B41" s="18">
        <v>85</v>
      </c>
      <c r="C41" s="85">
        <v>30</v>
      </c>
      <c r="D41" s="1" t="s">
        <v>120</v>
      </c>
      <c r="E41" s="19">
        <f t="shared" si="0"/>
        <v>0</v>
      </c>
    </row>
    <row r="42" spans="1:5">
      <c r="A42" s="17">
        <v>9</v>
      </c>
      <c r="B42" s="18">
        <v>55</v>
      </c>
      <c r="C42" s="85">
        <v>16</v>
      </c>
      <c r="D42" s="1" t="s">
        <v>119</v>
      </c>
      <c r="E42" s="19">
        <f t="shared" si="0"/>
        <v>1</v>
      </c>
    </row>
    <row r="43" spans="1:5">
      <c r="A43" s="17">
        <v>6</v>
      </c>
      <c r="B43" s="18">
        <v>30</v>
      </c>
      <c r="C43" s="85">
        <v>21</v>
      </c>
      <c r="D43" s="1" t="s">
        <v>120</v>
      </c>
      <c r="E43" s="19">
        <f t="shared" si="0"/>
        <v>0</v>
      </c>
    </row>
    <row r="44" spans="1:5">
      <c r="A44" s="17">
        <v>6</v>
      </c>
      <c r="B44" s="18">
        <v>83</v>
      </c>
      <c r="C44" s="85">
        <v>11</v>
      </c>
      <c r="D44" s="1" t="s">
        <v>119</v>
      </c>
      <c r="E44" s="19">
        <f t="shared" si="0"/>
        <v>1</v>
      </c>
    </row>
    <row r="45" spans="1:5">
      <c r="A45" s="17">
        <v>2</v>
      </c>
      <c r="B45" s="18">
        <v>80</v>
      </c>
      <c r="C45" s="85">
        <v>17</v>
      </c>
      <c r="D45" s="1" t="s">
        <v>119</v>
      </c>
      <c r="E45" s="19">
        <f t="shared" si="0"/>
        <v>1</v>
      </c>
    </row>
    <row r="46" spans="1:5">
      <c r="A46" s="17">
        <v>1</v>
      </c>
      <c r="B46" s="18">
        <v>18</v>
      </c>
      <c r="C46" s="85">
        <v>16</v>
      </c>
      <c r="D46" s="1" t="s">
        <v>119</v>
      </c>
      <c r="E46" s="19">
        <f t="shared" si="0"/>
        <v>1</v>
      </c>
    </row>
    <row r="47" spans="1:5">
      <c r="A47" s="17">
        <v>12</v>
      </c>
      <c r="B47" s="18">
        <v>60</v>
      </c>
      <c r="C47" s="85">
        <v>7</v>
      </c>
      <c r="D47" s="1" t="s">
        <v>119</v>
      </c>
      <c r="E47" s="19">
        <f t="shared" si="0"/>
        <v>1</v>
      </c>
    </row>
    <row r="48" spans="1:5">
      <c r="A48" s="17">
        <v>8</v>
      </c>
      <c r="B48" s="18">
        <v>58</v>
      </c>
      <c r="C48" s="85">
        <v>17</v>
      </c>
      <c r="D48" s="1" t="s">
        <v>120</v>
      </c>
      <c r="E48" s="19">
        <f t="shared" si="0"/>
        <v>0</v>
      </c>
    </row>
    <row r="49" spans="1:5">
      <c r="A49" s="17">
        <v>19</v>
      </c>
      <c r="B49" s="18">
        <v>48</v>
      </c>
      <c r="C49" s="85">
        <v>14</v>
      </c>
      <c r="D49" s="1" t="s">
        <v>119</v>
      </c>
      <c r="E49" s="19">
        <f t="shared" si="0"/>
        <v>1</v>
      </c>
    </row>
    <row r="50" spans="1:5">
      <c r="A50" s="17">
        <v>2</v>
      </c>
      <c r="B50" s="18">
        <v>40</v>
      </c>
      <c r="C50" s="85">
        <v>12</v>
      </c>
      <c r="D50" s="1" t="s">
        <v>119</v>
      </c>
      <c r="E50" s="19">
        <f t="shared" si="0"/>
        <v>1</v>
      </c>
    </row>
    <row r="51" spans="1:5">
      <c r="A51" s="17">
        <v>7</v>
      </c>
      <c r="B51" s="18">
        <v>60</v>
      </c>
      <c r="C51" s="85">
        <v>14</v>
      </c>
      <c r="D51" s="1" t="s">
        <v>119</v>
      </c>
      <c r="E51" s="19">
        <f t="shared" si="0"/>
        <v>1</v>
      </c>
    </row>
    <row r="52" spans="1:5">
      <c r="A52" s="17">
        <v>24</v>
      </c>
      <c r="B52" s="18">
        <v>68</v>
      </c>
      <c r="C52" s="85">
        <v>20</v>
      </c>
      <c r="D52" s="1" t="s">
        <v>119</v>
      </c>
      <c r="E52" s="19">
        <f t="shared" si="0"/>
        <v>1</v>
      </c>
    </row>
    <row r="53" spans="1:5" ht="19" thickBot="1">
      <c r="A53" s="37">
        <v>22</v>
      </c>
      <c r="B53" s="38">
        <v>28</v>
      </c>
      <c r="C53" s="88">
        <v>23</v>
      </c>
      <c r="D53" s="47" t="s">
        <v>120</v>
      </c>
      <c r="E53" s="39">
        <f t="shared" si="0"/>
        <v>0</v>
      </c>
    </row>
  </sheetData>
  <mergeCells count="1">
    <mergeCell ref="A1:E2"/>
  </mergeCells>
  <phoneticPr fontId="9"/>
  <printOptions headings="1" gridLine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9191-7EFD-41CE-BFD2-16EF25490072}">
  <dimension ref="A1:Z54"/>
  <sheetViews>
    <sheetView topLeftCell="F1" workbookViewId="0">
      <selection activeCell="F1" sqref="F1:I2"/>
    </sheetView>
  </sheetViews>
  <sheetFormatPr baseColWidth="10" defaultColWidth="8.83203125" defaultRowHeight="18"/>
  <cols>
    <col min="1" max="1" width="11.1640625" bestFit="1" customWidth="1"/>
    <col min="2" max="2" width="13" customWidth="1"/>
    <col min="3" max="3" width="12.1640625" bestFit="1" customWidth="1"/>
    <col min="4" max="4" width="9.5" bestFit="1" customWidth="1"/>
    <col min="5" max="5" width="12" customWidth="1"/>
    <col min="6" max="6" width="11.1640625" bestFit="1" customWidth="1"/>
    <col min="7" max="7" width="7.5" customWidth="1"/>
    <col min="8" max="8" width="12.1640625" bestFit="1" customWidth="1"/>
    <col min="9" max="9" width="10.33203125" customWidth="1"/>
    <col min="10" max="14" width="11.1640625" customWidth="1"/>
    <col min="15" max="19" width="10.6640625" customWidth="1"/>
    <col min="21" max="22" width="10.33203125" customWidth="1"/>
    <col min="23" max="23" width="11.1640625" bestFit="1" customWidth="1"/>
    <col min="24" max="24" width="9.6640625" customWidth="1"/>
    <col min="25" max="25" width="12.1640625" bestFit="1" customWidth="1"/>
    <col min="26" max="26" width="10.33203125" customWidth="1"/>
  </cols>
  <sheetData>
    <row r="1" spans="1:26" ht="15.75" customHeight="1">
      <c r="A1" s="112" t="s">
        <v>121</v>
      </c>
      <c r="B1" s="112"/>
      <c r="C1" s="112"/>
      <c r="D1" s="112"/>
      <c r="E1" s="113"/>
      <c r="F1" s="111" t="s">
        <v>15</v>
      </c>
      <c r="G1" s="112"/>
      <c r="H1" s="112"/>
      <c r="I1" s="113"/>
      <c r="J1" s="123" t="s">
        <v>50</v>
      </c>
      <c r="K1" s="124"/>
      <c r="L1" s="124"/>
      <c r="M1" s="124"/>
      <c r="N1" s="125"/>
      <c r="O1" s="123" t="s">
        <v>51</v>
      </c>
      <c r="P1" s="124"/>
      <c r="Q1" s="124"/>
      <c r="R1" s="124"/>
      <c r="S1" s="125"/>
    </row>
    <row r="2" spans="1:26" ht="16.5" customHeight="1" thickBot="1">
      <c r="A2" s="115"/>
      <c r="B2" s="115"/>
      <c r="C2" s="115"/>
      <c r="D2" s="115"/>
      <c r="E2" s="116"/>
      <c r="F2" s="114"/>
      <c r="G2" s="115"/>
      <c r="H2" s="115"/>
      <c r="I2" s="116"/>
      <c r="J2" s="126"/>
      <c r="K2" s="127"/>
      <c r="L2" s="127"/>
      <c r="M2" s="127"/>
      <c r="N2" s="128"/>
      <c r="O2" s="126"/>
      <c r="P2" s="127"/>
      <c r="Q2" s="127"/>
      <c r="R2" s="127"/>
      <c r="S2" s="128"/>
      <c r="U2" s="106" t="s">
        <v>52</v>
      </c>
      <c r="V2" s="106"/>
      <c r="W2" s="106"/>
      <c r="X2" s="106"/>
      <c r="Y2" s="106"/>
      <c r="Z2" s="106"/>
    </row>
    <row r="3" spans="1:26">
      <c r="A3" s="48" t="s">
        <v>116</v>
      </c>
      <c r="B3" s="49" t="s">
        <v>8</v>
      </c>
      <c r="C3" s="87" t="s">
        <v>117</v>
      </c>
      <c r="D3" s="49" t="s">
        <v>118</v>
      </c>
      <c r="E3" s="50" t="s">
        <v>125</v>
      </c>
      <c r="F3" s="89" t="s">
        <v>116</v>
      </c>
      <c r="G3" s="8" t="s">
        <v>8</v>
      </c>
      <c r="H3" s="9" t="s">
        <v>117</v>
      </c>
      <c r="I3" s="10" t="s">
        <v>118</v>
      </c>
      <c r="J3" s="12" t="s">
        <v>19</v>
      </c>
      <c r="K3" s="12" t="s">
        <v>20</v>
      </c>
      <c r="L3" s="12" t="s">
        <v>21</v>
      </c>
      <c r="M3" s="12" t="s">
        <v>53</v>
      </c>
      <c r="N3" s="12" t="s">
        <v>54</v>
      </c>
      <c r="O3" s="11" t="s">
        <v>19</v>
      </c>
      <c r="P3" s="12" t="s">
        <v>20</v>
      </c>
      <c r="Q3" s="12" t="s">
        <v>21</v>
      </c>
      <c r="R3" s="12" t="s">
        <v>53</v>
      </c>
      <c r="S3" s="12" t="s">
        <v>54</v>
      </c>
      <c r="U3" s="51" t="s">
        <v>55</v>
      </c>
      <c r="V3" s="5" t="s">
        <v>56</v>
      </c>
      <c r="W3" s="8" t="s">
        <v>116</v>
      </c>
      <c r="X3" s="8" t="s">
        <v>8</v>
      </c>
      <c r="Y3" s="9" t="s">
        <v>117</v>
      </c>
      <c r="Z3" s="10" t="s">
        <v>118</v>
      </c>
    </row>
    <row r="4" spans="1:26">
      <c r="A4" s="17">
        <v>10</v>
      </c>
      <c r="B4" s="18">
        <v>65</v>
      </c>
      <c r="C4" s="85">
        <v>14</v>
      </c>
      <c r="D4" s="1" t="s">
        <v>119</v>
      </c>
      <c r="E4" s="19">
        <f>IF(D4="Yes",1,0)</f>
        <v>1</v>
      </c>
      <c r="F4" s="90">
        <f>(A4-AVERAGE($A$4:$A$53))/_xlfn.STDEV.S($A$4:$A$53)</f>
        <v>-9.0619248340711639E-2</v>
      </c>
      <c r="G4" s="6">
        <f>(B4-AVERAGE($B$4:$B$53))/_xlfn.STDEV.S($B$4:$B$53)</f>
        <v>0.71272905252164076</v>
      </c>
      <c r="H4" s="6">
        <f>(C4-AVERAGE($C$4:$C$53))/_xlfn.STDEV.S($C$4:$C$53)</f>
        <v>-0.10410396976821165</v>
      </c>
      <c r="I4" s="6">
        <f>(E4-AVERAGE($E$4:$E$53))/_xlfn.STDEV.S($E$4:$E$53)</f>
        <v>0.71052690649157324</v>
      </c>
      <c r="J4" s="52">
        <f>SQRT(SUMXMY2($F4:$I4,$W$4:$Z$4))</f>
        <v>2.6808730852124869</v>
      </c>
      <c r="K4" s="52">
        <f>SQRT(SUMXMY2($F4:$I4,$W$5:$Z$5))</f>
        <v>0.64324076719576606</v>
      </c>
      <c r="L4" s="52">
        <f>SQRT(SUMXMY2($F4:$I4,$W$6:$Z$6))</f>
        <v>1.4013705786849271</v>
      </c>
      <c r="M4" s="52">
        <v>51</v>
      </c>
      <c r="N4" s="52">
        <f>HLOOKUP(MIN(J4:L4),J4:L54,M4,FALSE)</f>
        <v>2</v>
      </c>
      <c r="O4" s="22">
        <f t="shared" ref="O4:O53" si="0">SQRT(SUMXMY2($F4:$I4,$W$9:$Z$9))</f>
        <v>1.1517051850317894</v>
      </c>
      <c r="P4" s="22">
        <f t="shared" ref="P4:P53" si="1">SQRT(SUMXMY2($F4:$I4,$W$10:$Z$10))</f>
        <v>2.0624917969719978</v>
      </c>
      <c r="Q4" s="22">
        <f t="shared" ref="Q4:Q53" si="2">SQRT(SUMXMY2($F4:$I4,$W$11:$Z$11))</f>
        <v>1.3666056915487657</v>
      </c>
      <c r="R4" s="52">
        <v>51</v>
      </c>
      <c r="S4" s="52">
        <f>HLOOKUP(MIN(O4:Q4),O4:Q54,R4,FALSE)</f>
        <v>1</v>
      </c>
      <c r="U4" s="1" t="s">
        <v>57</v>
      </c>
      <c r="V4" s="1">
        <v>0.25</v>
      </c>
      <c r="W4" s="6">
        <f>_xlfn.PERCENTILE.INC(F$4:F$53,$V4)</f>
        <v>-0.77712870546731483</v>
      </c>
      <c r="X4" s="6">
        <f>_xlfn.PERCENTILE.INC(G$4:G$53,$V4)</f>
        <v>-0.70102898599597796</v>
      </c>
      <c r="Y4" s="6">
        <f>_xlfn.PERCENTILE.INC(H$4:H$53,$V4)</f>
        <v>-0.69560379799668637</v>
      </c>
      <c r="Z4" s="6">
        <f>_xlfn.PERCENTILE.INC(I$4:I$53,$V4)</f>
        <v>-1.3792581126012893</v>
      </c>
    </row>
    <row r="5" spans="1:26">
      <c r="A5" s="17">
        <v>14</v>
      </c>
      <c r="B5" s="18">
        <v>49</v>
      </c>
      <c r="C5" s="85">
        <v>3</v>
      </c>
      <c r="D5" s="1" t="s">
        <v>119</v>
      </c>
      <c r="E5" s="19">
        <f t="shared" ref="E5:E53" si="3">IF(D5="Yes",1,0)</f>
        <v>1</v>
      </c>
      <c r="F5" s="90">
        <f t="shared" ref="F5:F53" si="4">(A5-AVERAGE($A$4:$A$53))/_xlfn.STDEV.S($A$4:$A$53)</f>
        <v>0.45858831736057087</v>
      </c>
      <c r="G5" s="6">
        <f t="shared" ref="G5:G53" si="5">(B5-AVERAGE($B$4:$B$53))/_xlfn.STDEV.S($B$4:$B$53)</f>
        <v>-6.7275382522562668E-2</v>
      </c>
      <c r="H5" s="6">
        <f t="shared" ref="H5:H53" si="6">(C5-AVERAGE($C$4:$C$53))/_xlfn.STDEV.S($C$4:$C$53)</f>
        <v>-1.4054035918708561</v>
      </c>
      <c r="I5" s="6">
        <f t="shared" ref="I5:I53" si="7">(E5-AVERAGE($E$4:$E$53))/_xlfn.STDEV.S($E$4:$E$53)</f>
        <v>0.71052690649157324</v>
      </c>
      <c r="J5" s="52">
        <f t="shared" ref="J5:J53" si="8">SQRT(SUMXMY2($F5:$I5,$W$4:$Z$4))</f>
        <v>2.607615263767054</v>
      </c>
      <c r="K5" s="52">
        <f t="shared" ref="K5:K53" si="9">SQRT(SUMXMY2($F5:$I5,$W$5:$Z$5))</f>
        <v>1.5141866338717647</v>
      </c>
      <c r="L5" s="52">
        <f t="shared" ref="L5:L53" si="10">SQRT(SUMXMY2($F5:$I5,$W$6:$Z$6))</f>
        <v>2.5550858832233958</v>
      </c>
      <c r="M5" s="53">
        <v>50</v>
      </c>
      <c r="N5" s="52">
        <f t="shared" ref="N5:N53" si="11">HLOOKUP(MIN(J5:L5),J5:L55,M5,FALSE)</f>
        <v>2</v>
      </c>
      <c r="O5" s="22">
        <f t="shared" si="0"/>
        <v>1.802926112184315</v>
      </c>
      <c r="P5" s="22">
        <f t="shared" si="1"/>
        <v>2.6025141869745303</v>
      </c>
      <c r="Q5" s="22">
        <f t="shared" si="2"/>
        <v>1.8069389957457058</v>
      </c>
      <c r="R5" s="53">
        <v>50</v>
      </c>
      <c r="S5" s="52">
        <f t="shared" ref="S5:S53" si="12">HLOOKUP(MIN(O5:Q5),O5:Q55,R5,FALSE)</f>
        <v>1</v>
      </c>
      <c r="U5" s="1" t="s">
        <v>58</v>
      </c>
      <c r="V5" s="1">
        <v>0.5</v>
      </c>
      <c r="W5" s="6">
        <f t="shared" ref="W5:Z6" si="13">_xlfn.PERCENTILE.INC(F$4:F$53,$V5)</f>
        <v>-0.29657208547869257</v>
      </c>
      <c r="X5" s="6">
        <f t="shared" si="13"/>
        <v>0.10335058764335683</v>
      </c>
      <c r="Y5" s="6">
        <f t="shared" si="13"/>
        <v>-0.10410396976821165</v>
      </c>
      <c r="Z5" s="6">
        <f t="shared" si="13"/>
        <v>0.71052690649157324</v>
      </c>
    </row>
    <row r="6" spans="1:26">
      <c r="A6" s="17">
        <v>8</v>
      </c>
      <c r="B6" s="18">
        <v>52</v>
      </c>
      <c r="C6" s="85">
        <v>23</v>
      </c>
      <c r="D6" s="1" t="s">
        <v>119</v>
      </c>
      <c r="E6" s="19">
        <f t="shared" si="3"/>
        <v>1</v>
      </c>
      <c r="F6" s="90">
        <f t="shared" si="4"/>
        <v>-0.36522303119135291</v>
      </c>
      <c r="G6" s="6">
        <f t="shared" si="5"/>
        <v>7.8975449048225482E-2</v>
      </c>
      <c r="H6" s="6">
        <f t="shared" si="6"/>
        <v>0.96059572104304292</v>
      </c>
      <c r="I6" s="6">
        <f t="shared" si="7"/>
        <v>0.71052690649157324</v>
      </c>
      <c r="J6" s="52">
        <f t="shared" si="8"/>
        <v>2.8086066787789541</v>
      </c>
      <c r="K6" s="52">
        <f t="shared" si="9"/>
        <v>1.0671890794710914</v>
      </c>
      <c r="L6" s="52">
        <f t="shared" si="10"/>
        <v>1.4529274707927353</v>
      </c>
      <c r="M6" s="52">
        <v>49</v>
      </c>
      <c r="N6" s="52">
        <f t="shared" si="11"/>
        <v>2</v>
      </c>
      <c r="O6" s="22">
        <f t="shared" si="0"/>
        <v>1.2679943174552144</v>
      </c>
      <c r="P6" s="22">
        <f t="shared" si="1"/>
        <v>2.368311593953345</v>
      </c>
      <c r="Q6" s="22">
        <f t="shared" si="2"/>
        <v>1.975932378449597</v>
      </c>
      <c r="R6" s="52">
        <v>49</v>
      </c>
      <c r="S6" s="52">
        <f t="shared" si="12"/>
        <v>1</v>
      </c>
      <c r="U6" s="1" t="s">
        <v>59</v>
      </c>
      <c r="V6" s="1">
        <v>0.75</v>
      </c>
      <c r="W6" s="6">
        <f t="shared" si="13"/>
        <v>0.8361685187802026</v>
      </c>
      <c r="X6" s="6">
        <f t="shared" si="13"/>
        <v>0.89554259198512598</v>
      </c>
      <c r="Y6" s="6">
        <f t="shared" si="13"/>
        <v>0.93102072963161919</v>
      </c>
      <c r="Z6" s="6">
        <f t="shared" si="13"/>
        <v>0.71052690649157324</v>
      </c>
    </row>
    <row r="7" spans="1:26" ht="19" thickBot="1">
      <c r="A7" s="17">
        <v>23</v>
      </c>
      <c r="B7" s="18">
        <v>16</v>
      </c>
      <c r="C7" s="85">
        <v>16</v>
      </c>
      <c r="D7" s="1" t="s">
        <v>119</v>
      </c>
      <c r="E7" s="19">
        <f t="shared" si="3"/>
        <v>1</v>
      </c>
      <c r="F7" s="90">
        <f t="shared" si="4"/>
        <v>1.6943053401884565</v>
      </c>
      <c r="G7" s="6">
        <f t="shared" si="5"/>
        <v>-1.6760345298012322</v>
      </c>
      <c r="H7" s="6">
        <f t="shared" si="6"/>
        <v>0.13249596152317825</v>
      </c>
      <c r="I7" s="6">
        <f t="shared" si="7"/>
        <v>0.71052690649157324</v>
      </c>
      <c r="J7" s="52">
        <f t="shared" si="8"/>
        <v>3.4801684858953661</v>
      </c>
      <c r="K7" s="52">
        <f t="shared" si="9"/>
        <v>2.6806312405292601</v>
      </c>
      <c r="L7" s="52">
        <f t="shared" si="10"/>
        <v>2.8261368513987981</v>
      </c>
      <c r="M7" s="53">
        <v>48</v>
      </c>
      <c r="N7" s="52">
        <f t="shared" si="11"/>
        <v>2</v>
      </c>
      <c r="O7" s="22">
        <f t="shared" si="0"/>
        <v>2.3923713251004823</v>
      </c>
      <c r="P7" s="22">
        <f t="shared" si="1"/>
        <v>2.5737352923935992</v>
      </c>
      <c r="Q7" s="22">
        <f t="shared" si="2"/>
        <v>2.3956821209346968</v>
      </c>
      <c r="R7" s="53">
        <v>48</v>
      </c>
      <c r="S7" s="52">
        <f t="shared" si="12"/>
        <v>1</v>
      </c>
      <c r="U7" s="106" t="s">
        <v>60</v>
      </c>
      <c r="V7" s="106"/>
      <c r="W7" s="106"/>
      <c r="X7" s="106"/>
      <c r="Y7" s="106"/>
      <c r="Z7" s="106"/>
    </row>
    <row r="8" spans="1:26">
      <c r="A8" s="17">
        <v>1</v>
      </c>
      <c r="B8" s="18">
        <v>43</v>
      </c>
      <c r="C8" s="85">
        <v>12</v>
      </c>
      <c r="D8" s="1" t="s">
        <v>119</v>
      </c>
      <c r="E8" s="19">
        <f t="shared" si="3"/>
        <v>1</v>
      </c>
      <c r="F8" s="90">
        <f t="shared" si="4"/>
        <v>-1.3263362711685973</v>
      </c>
      <c r="G8" s="6">
        <f t="shared" si="5"/>
        <v>-0.35977704566413898</v>
      </c>
      <c r="H8" s="6">
        <f t="shared" si="6"/>
        <v>-0.34070390105960152</v>
      </c>
      <c r="I8" s="6">
        <f t="shared" si="7"/>
        <v>0.71052690649157324</v>
      </c>
      <c r="J8" s="52">
        <f t="shared" si="8"/>
        <v>2.2161311332758902</v>
      </c>
      <c r="K8" s="52">
        <f t="shared" si="9"/>
        <v>1.1536381626617964</v>
      </c>
      <c r="L8" s="52">
        <f t="shared" si="10"/>
        <v>2.8052696653844365</v>
      </c>
      <c r="M8" s="52">
        <v>47</v>
      </c>
      <c r="N8" s="52">
        <f t="shared" si="11"/>
        <v>2</v>
      </c>
      <c r="O8" s="22">
        <f t="shared" si="0"/>
        <v>1.853862116320345</v>
      </c>
      <c r="P8" s="22">
        <f t="shared" si="1"/>
        <v>3.5209186857130388</v>
      </c>
      <c r="Q8" s="22">
        <f t="shared" si="2"/>
        <v>2.8197922658318206</v>
      </c>
      <c r="R8" s="52">
        <v>47</v>
      </c>
      <c r="S8" s="52">
        <f t="shared" si="12"/>
        <v>1</v>
      </c>
      <c r="U8" s="51" t="s">
        <v>55</v>
      </c>
      <c r="V8" s="5" t="s">
        <v>56</v>
      </c>
      <c r="W8" s="8" t="s">
        <v>116</v>
      </c>
      <c r="X8" s="8" t="s">
        <v>8</v>
      </c>
      <c r="Y8" s="9" t="s">
        <v>117</v>
      </c>
      <c r="Z8" s="10" t="s">
        <v>118</v>
      </c>
    </row>
    <row r="9" spans="1:26">
      <c r="A9" s="17">
        <v>5</v>
      </c>
      <c r="B9" s="18">
        <v>38</v>
      </c>
      <c r="C9" s="85">
        <v>3</v>
      </c>
      <c r="D9" s="1" t="s">
        <v>119</v>
      </c>
      <c r="E9" s="19">
        <f t="shared" si="3"/>
        <v>1</v>
      </c>
      <c r="F9" s="90">
        <f t="shared" si="4"/>
        <v>-0.77712870546731483</v>
      </c>
      <c r="G9" s="6">
        <f t="shared" si="5"/>
        <v>-0.60352843161545255</v>
      </c>
      <c r="H9" s="6">
        <f t="shared" si="6"/>
        <v>-1.4054035918708561</v>
      </c>
      <c r="I9" s="6">
        <f t="shared" si="7"/>
        <v>0.71052690649157324</v>
      </c>
      <c r="J9" s="52">
        <f t="shared" si="8"/>
        <v>2.2091906960498631</v>
      </c>
      <c r="K9" s="52">
        <f t="shared" si="9"/>
        <v>1.5569178910166299</v>
      </c>
      <c r="L9" s="52">
        <f t="shared" si="10"/>
        <v>3.2107351927046137</v>
      </c>
      <c r="M9" s="53">
        <v>46</v>
      </c>
      <c r="N9" s="52">
        <f t="shared" si="11"/>
        <v>2</v>
      </c>
      <c r="O9" s="22">
        <f t="shared" si="0"/>
        <v>2.1300031697162125</v>
      </c>
      <c r="P9" s="22">
        <f t="shared" si="1"/>
        <v>3.6050676002769149</v>
      </c>
      <c r="Q9" s="22">
        <f t="shared" si="2"/>
        <v>2.8077384935508074</v>
      </c>
      <c r="R9" s="53">
        <v>46</v>
      </c>
      <c r="S9" s="52">
        <f t="shared" si="12"/>
        <v>1</v>
      </c>
      <c r="U9" s="1" t="s">
        <v>57</v>
      </c>
      <c r="V9" s="1"/>
      <c r="W9" s="6">
        <v>0.21002297175612769</v>
      </c>
      <c r="X9" s="6">
        <v>1.3022437396336366E-2</v>
      </c>
      <c r="Y9" s="6">
        <v>0.1811799243123991</v>
      </c>
      <c r="Z9" s="6">
        <v>-0.10498694455722647</v>
      </c>
    </row>
    <row r="10" spans="1:26">
      <c r="A10" s="17">
        <v>2</v>
      </c>
      <c r="B10" s="18">
        <v>53</v>
      </c>
      <c r="C10" s="85">
        <v>24</v>
      </c>
      <c r="D10" s="1" t="s">
        <v>120</v>
      </c>
      <c r="E10" s="19">
        <f t="shared" si="3"/>
        <v>0</v>
      </c>
      <c r="F10" s="90">
        <f t="shared" si="4"/>
        <v>-1.1890343797432767</v>
      </c>
      <c r="G10" s="6">
        <f t="shared" si="5"/>
        <v>0.12772572623848819</v>
      </c>
      <c r="H10" s="6">
        <f t="shared" si="6"/>
        <v>1.0788956866887378</v>
      </c>
      <c r="I10" s="6">
        <f t="shared" si="7"/>
        <v>-1.3792581126012893</v>
      </c>
      <c r="J10" s="52">
        <f t="shared" si="8"/>
        <v>2.0013368229012336</v>
      </c>
      <c r="K10" s="52">
        <f t="shared" si="9"/>
        <v>2.5619860864703679</v>
      </c>
      <c r="L10" s="52">
        <f t="shared" si="10"/>
        <v>3.0133134500848882</v>
      </c>
      <c r="M10" s="52">
        <v>45</v>
      </c>
      <c r="N10" s="52">
        <f t="shared" si="11"/>
        <v>1</v>
      </c>
      <c r="O10" s="22">
        <f t="shared" si="0"/>
        <v>2.0976603435692458</v>
      </c>
      <c r="P10" s="22">
        <f t="shared" si="1"/>
        <v>3.7876220791380599</v>
      </c>
      <c r="Q10" s="22">
        <f t="shared" si="2"/>
        <v>3.4256179509447633</v>
      </c>
      <c r="R10" s="52">
        <v>45</v>
      </c>
      <c r="S10" s="52">
        <f t="shared" si="12"/>
        <v>1</v>
      </c>
      <c r="U10" s="1" t="s">
        <v>58</v>
      </c>
      <c r="V10" s="1"/>
      <c r="W10" s="6">
        <v>1.8440402486054492</v>
      </c>
      <c r="X10" s="6">
        <v>0.85096214187228647</v>
      </c>
      <c r="Y10" s="6">
        <v>0.59719705824242852</v>
      </c>
      <c r="Z10" s="6">
        <v>0.7163169473036235</v>
      </c>
    </row>
    <row r="11" spans="1:26">
      <c r="A11" s="17">
        <v>19</v>
      </c>
      <c r="B11" s="18">
        <v>74</v>
      </c>
      <c r="C11" s="85">
        <v>12</v>
      </c>
      <c r="D11" s="1" t="s">
        <v>119</v>
      </c>
      <c r="E11" s="19">
        <f t="shared" si="3"/>
        <v>1</v>
      </c>
      <c r="F11" s="90">
        <f t="shared" si="4"/>
        <v>1.145097774487174</v>
      </c>
      <c r="G11" s="6">
        <f t="shared" si="5"/>
        <v>1.1514815472340052</v>
      </c>
      <c r="H11" s="6">
        <f t="shared" si="6"/>
        <v>-0.34070390105960152</v>
      </c>
      <c r="I11" s="6">
        <f t="shared" si="7"/>
        <v>0.71052690649157324</v>
      </c>
      <c r="J11" s="52">
        <f t="shared" si="8"/>
        <v>3.4087982162101014</v>
      </c>
      <c r="K11" s="52">
        <f t="shared" si="9"/>
        <v>1.7980461676702033</v>
      </c>
      <c r="L11" s="52">
        <f t="shared" si="10"/>
        <v>1.3335012449009085</v>
      </c>
      <c r="M11" s="53">
        <v>44</v>
      </c>
      <c r="N11" s="52">
        <f t="shared" si="11"/>
        <v>3</v>
      </c>
      <c r="O11" s="22">
        <f t="shared" si="0"/>
        <v>1.7629179220577003</v>
      </c>
      <c r="P11" s="22">
        <f t="shared" si="1"/>
        <v>1.2076937646430945</v>
      </c>
      <c r="Q11" s="22">
        <f t="shared" si="2"/>
        <v>0.6113789282566171</v>
      </c>
      <c r="R11" s="53">
        <v>44</v>
      </c>
      <c r="S11" s="52">
        <f t="shared" si="12"/>
        <v>3</v>
      </c>
      <c r="U11" s="1" t="s">
        <v>59</v>
      </c>
      <c r="V11" s="1"/>
      <c r="W11" s="6">
        <v>1.2691545862507603</v>
      </c>
      <c r="X11" s="6">
        <v>0.67914643159225696</v>
      </c>
      <c r="Y11" s="6">
        <v>2.6529352002159941E-2</v>
      </c>
      <c r="Z11" s="6">
        <v>0.68970917970317247</v>
      </c>
    </row>
    <row r="12" spans="1:26">
      <c r="A12" s="17">
        <v>4</v>
      </c>
      <c r="B12" s="18">
        <v>79</v>
      </c>
      <c r="C12" s="85">
        <v>4</v>
      </c>
      <c r="D12" s="1" t="s">
        <v>119</v>
      </c>
      <c r="E12" s="19">
        <f t="shared" si="3"/>
        <v>1</v>
      </c>
      <c r="F12" s="90">
        <f t="shared" si="4"/>
        <v>-0.91443059689263539</v>
      </c>
      <c r="G12" s="6">
        <f t="shared" si="5"/>
        <v>1.3952329331853188</v>
      </c>
      <c r="H12" s="6">
        <f t="shared" si="6"/>
        <v>-1.2871036262251612</v>
      </c>
      <c r="I12" s="6">
        <f t="shared" si="7"/>
        <v>0.71052690649157324</v>
      </c>
      <c r="J12" s="52">
        <f t="shared" si="8"/>
        <v>3.0216285867091432</v>
      </c>
      <c r="K12" s="52">
        <f t="shared" si="9"/>
        <v>1.8574706786452688</v>
      </c>
      <c r="L12" s="52">
        <f t="shared" si="10"/>
        <v>2.8695580424393485</v>
      </c>
      <c r="M12" s="52">
        <v>43</v>
      </c>
      <c r="N12" s="52">
        <f t="shared" si="11"/>
        <v>2</v>
      </c>
      <c r="O12" s="22">
        <f t="shared" si="0"/>
        <v>2.4486365815996036</v>
      </c>
      <c r="P12" s="22">
        <f t="shared" si="1"/>
        <v>3.3846734988469813</v>
      </c>
      <c r="Q12" s="22">
        <f t="shared" si="2"/>
        <v>2.6470529101327358</v>
      </c>
      <c r="R12" s="52">
        <v>43</v>
      </c>
      <c r="S12" s="52">
        <f t="shared" si="12"/>
        <v>1</v>
      </c>
    </row>
    <row r="13" spans="1:26">
      <c r="A13" s="17">
        <v>5</v>
      </c>
      <c r="B13" s="18">
        <v>20</v>
      </c>
      <c r="C13" s="85">
        <v>26</v>
      </c>
      <c r="D13" s="1" t="s">
        <v>120</v>
      </c>
      <c r="E13" s="19">
        <f t="shared" si="3"/>
        <v>0</v>
      </c>
      <c r="F13" s="90">
        <f t="shared" si="4"/>
        <v>-0.77712870546731483</v>
      </c>
      <c r="G13" s="6">
        <f t="shared" si="5"/>
        <v>-1.4810334210401814</v>
      </c>
      <c r="H13" s="6">
        <f t="shared" si="6"/>
        <v>1.3154956179801278</v>
      </c>
      <c r="I13" s="6">
        <f t="shared" si="7"/>
        <v>-1.3792581126012893</v>
      </c>
      <c r="J13" s="52">
        <f t="shared" si="8"/>
        <v>2.1570646211068665</v>
      </c>
      <c r="K13" s="52">
        <f t="shared" si="9"/>
        <v>3.020541634797842</v>
      </c>
      <c r="L13" s="52">
        <f t="shared" si="10"/>
        <v>3.5729349063826454</v>
      </c>
      <c r="M13" s="53">
        <v>42</v>
      </c>
      <c r="N13" s="52">
        <f t="shared" si="11"/>
        <v>1</v>
      </c>
      <c r="O13" s="22">
        <f t="shared" si="0"/>
        <v>2.4732792896441795</v>
      </c>
      <c r="P13" s="22">
        <f t="shared" si="1"/>
        <v>4.1492309701744823</v>
      </c>
      <c r="Q13" s="22">
        <f t="shared" si="2"/>
        <v>3.8465194653268693</v>
      </c>
      <c r="R13" s="53">
        <v>42</v>
      </c>
      <c r="S13" s="52">
        <f t="shared" si="12"/>
        <v>1</v>
      </c>
      <c r="U13" s="106" t="s">
        <v>52</v>
      </c>
      <c r="V13" s="106"/>
      <c r="W13" s="106"/>
      <c r="X13" s="106" t="s">
        <v>60</v>
      </c>
      <c r="Y13" s="106"/>
      <c r="Z13" s="106"/>
    </row>
    <row r="14" spans="1:26">
      <c r="A14" s="17">
        <v>16</v>
      </c>
      <c r="B14" s="18">
        <v>36</v>
      </c>
      <c r="C14" s="85">
        <v>24</v>
      </c>
      <c r="D14" s="1" t="s">
        <v>120</v>
      </c>
      <c r="E14" s="19">
        <f t="shared" si="3"/>
        <v>0</v>
      </c>
      <c r="F14" s="90">
        <f t="shared" si="4"/>
        <v>0.73319210021121217</v>
      </c>
      <c r="G14" s="6">
        <f t="shared" si="5"/>
        <v>-0.70102898599597796</v>
      </c>
      <c r="H14" s="6">
        <f t="shared" si="6"/>
        <v>1.0788956866887378</v>
      </c>
      <c r="I14" s="6">
        <f t="shared" si="7"/>
        <v>-1.3792581126012893</v>
      </c>
      <c r="J14" s="52">
        <f t="shared" si="8"/>
        <v>2.3302183067717652</v>
      </c>
      <c r="K14" s="52">
        <f t="shared" si="9"/>
        <v>2.7338855846249319</v>
      </c>
      <c r="L14" s="52">
        <f t="shared" si="10"/>
        <v>2.6360412317238073</v>
      </c>
      <c r="M14" s="52">
        <v>41</v>
      </c>
      <c r="N14" s="52">
        <f t="shared" si="11"/>
        <v>1</v>
      </c>
      <c r="O14" s="22">
        <f t="shared" si="0"/>
        <v>1.792550130943164</v>
      </c>
      <c r="P14" s="22">
        <f t="shared" si="1"/>
        <v>2.8750875586867348</v>
      </c>
      <c r="Q14" s="22">
        <f t="shared" si="2"/>
        <v>2.7532236612312975</v>
      </c>
      <c r="R14" s="52">
        <v>41</v>
      </c>
      <c r="S14" s="52">
        <f t="shared" si="12"/>
        <v>1</v>
      </c>
      <c r="U14" s="54" t="s">
        <v>55</v>
      </c>
      <c r="V14" s="54" t="s">
        <v>61</v>
      </c>
      <c r="W14" s="54" t="s">
        <v>62</v>
      </c>
      <c r="X14" s="54" t="s">
        <v>55</v>
      </c>
      <c r="Y14" s="54" t="s">
        <v>61</v>
      </c>
      <c r="Z14" s="54" t="s">
        <v>62</v>
      </c>
    </row>
    <row r="15" spans="1:26">
      <c r="A15" s="17">
        <v>25</v>
      </c>
      <c r="B15" s="18">
        <v>44</v>
      </c>
      <c r="C15" s="85">
        <v>13</v>
      </c>
      <c r="D15" s="1" t="s">
        <v>119</v>
      </c>
      <c r="E15" s="19">
        <f t="shared" si="3"/>
        <v>1</v>
      </c>
      <c r="F15" s="90">
        <f t="shared" si="4"/>
        <v>1.9689091230390978</v>
      </c>
      <c r="G15" s="6">
        <f t="shared" si="5"/>
        <v>-0.31102676847387628</v>
      </c>
      <c r="H15" s="6">
        <f t="shared" si="6"/>
        <v>-0.2224039354139066</v>
      </c>
      <c r="I15" s="6">
        <f t="shared" si="7"/>
        <v>0.71052690649157324</v>
      </c>
      <c r="J15" s="52">
        <f t="shared" si="8"/>
        <v>3.5048459340224483</v>
      </c>
      <c r="K15" s="52">
        <f t="shared" si="9"/>
        <v>2.3061024654775659</v>
      </c>
      <c r="L15" s="52">
        <f t="shared" si="10"/>
        <v>2.0172504445582944</v>
      </c>
      <c r="M15" s="53">
        <v>40</v>
      </c>
      <c r="N15" s="52">
        <f t="shared" si="11"/>
        <v>3</v>
      </c>
      <c r="O15" s="22">
        <f t="shared" si="0"/>
        <v>2.0066467437205184</v>
      </c>
      <c r="P15" s="22">
        <f t="shared" si="1"/>
        <v>1.4274416895077873</v>
      </c>
      <c r="Q15" s="22">
        <f t="shared" si="2"/>
        <v>1.2379420572940698</v>
      </c>
      <c r="R15" s="53">
        <v>40</v>
      </c>
      <c r="S15" s="52">
        <f t="shared" si="12"/>
        <v>3</v>
      </c>
      <c r="U15" s="18">
        <v>1</v>
      </c>
      <c r="V15" s="55">
        <f>AVERAGEIF($N$4:$N$53,"1",$J$4:$J$53)</f>
        <v>2.211047578459818</v>
      </c>
      <c r="W15" s="1">
        <f>COUNTIF($N$4:$N$53,U15)</f>
        <v>15</v>
      </c>
      <c r="X15" s="18">
        <v>1</v>
      </c>
      <c r="Y15" s="55">
        <f>AVERAGEIF($S$4:$S$53,"1",$O$4:$O$53)</f>
        <v>1.9879488781171342</v>
      </c>
      <c r="Z15" s="1">
        <f>COUNTIF($S$4:$S$53,X15)</f>
        <v>43</v>
      </c>
    </row>
    <row r="16" spans="1:26">
      <c r="A16" s="17">
        <v>15</v>
      </c>
      <c r="B16" s="18">
        <v>22</v>
      </c>
      <c r="C16" s="85">
        <v>30</v>
      </c>
      <c r="D16" s="1" t="s">
        <v>119</v>
      </c>
      <c r="E16" s="19">
        <f t="shared" si="3"/>
        <v>1</v>
      </c>
      <c r="F16" s="90">
        <f t="shared" si="4"/>
        <v>0.5958902087858915</v>
      </c>
      <c r="G16" s="6">
        <f t="shared" si="5"/>
        <v>-1.383532866659656</v>
      </c>
      <c r="H16" s="6">
        <f t="shared" si="6"/>
        <v>1.7886954805629076</v>
      </c>
      <c r="I16" s="6">
        <f t="shared" si="7"/>
        <v>0.71052690649157324</v>
      </c>
      <c r="J16" s="52">
        <f t="shared" si="8"/>
        <v>3.5902558150492156</v>
      </c>
      <c r="K16" s="52">
        <f t="shared" si="9"/>
        <v>2.5670997472902863</v>
      </c>
      <c r="L16" s="52">
        <f t="shared" si="10"/>
        <v>2.446941885463505</v>
      </c>
      <c r="M16" s="52">
        <v>39</v>
      </c>
      <c r="N16" s="52">
        <f t="shared" si="11"/>
        <v>3</v>
      </c>
      <c r="O16" s="22">
        <f t="shared" si="0"/>
        <v>2.3126671500109421</v>
      </c>
      <c r="P16" s="22">
        <f t="shared" si="1"/>
        <v>2.8232159818229503</v>
      </c>
      <c r="Q16" s="22">
        <f t="shared" si="2"/>
        <v>2.7952806034091773</v>
      </c>
      <c r="R16" s="52">
        <v>39</v>
      </c>
      <c r="S16" s="52">
        <f t="shared" si="12"/>
        <v>1</v>
      </c>
      <c r="U16" s="18">
        <v>2</v>
      </c>
      <c r="V16" s="55">
        <f>AVERAGEIF($N$4:$N$53,"2",$K$4:$K$53)</f>
        <v>1.3914599089161226</v>
      </c>
      <c r="W16" s="1">
        <f>COUNTIF($N$4:$N$53,U16)</f>
        <v>28</v>
      </c>
      <c r="X16" s="18">
        <v>2</v>
      </c>
      <c r="Y16" s="55">
        <f>AVERAGEIF($S$4:$S$53,"2",$P$4:$P$53)</f>
        <v>1.8017150041895132E-2</v>
      </c>
      <c r="Z16" s="1">
        <f t="shared" ref="Z16:Z17" si="14">COUNTIF($S$4:$S$53,X16)</f>
        <v>1</v>
      </c>
    </row>
    <row r="17" spans="1:26">
      <c r="A17" s="17">
        <v>15</v>
      </c>
      <c r="B17" s="18">
        <v>17</v>
      </c>
      <c r="C17" s="85">
        <v>27</v>
      </c>
      <c r="D17" s="1" t="s">
        <v>120</v>
      </c>
      <c r="E17" s="19">
        <f t="shared" si="3"/>
        <v>0</v>
      </c>
      <c r="F17" s="90">
        <f t="shared" si="4"/>
        <v>0.5958902087858915</v>
      </c>
      <c r="G17" s="6">
        <f t="shared" si="5"/>
        <v>-1.6272842526109697</v>
      </c>
      <c r="H17" s="6">
        <f t="shared" si="6"/>
        <v>1.4337955836258227</v>
      </c>
      <c r="I17" s="6">
        <f t="shared" si="7"/>
        <v>-1.3792581126012893</v>
      </c>
      <c r="J17" s="52">
        <f t="shared" si="8"/>
        <v>2.6976789068166336</v>
      </c>
      <c r="K17" s="52">
        <f t="shared" si="9"/>
        <v>3.2440595492901556</v>
      </c>
      <c r="L17" s="52">
        <f t="shared" si="10"/>
        <v>3.3230066105715563</v>
      </c>
      <c r="M17" s="53">
        <v>38</v>
      </c>
      <c r="N17" s="52">
        <f t="shared" si="11"/>
        <v>1</v>
      </c>
      <c r="O17" s="22">
        <f t="shared" si="0"/>
        <v>2.4560766603592183</v>
      </c>
      <c r="P17" s="22">
        <f t="shared" si="1"/>
        <v>3.576438960480099</v>
      </c>
      <c r="Q17" s="22">
        <f t="shared" si="2"/>
        <v>3.4689957230142618</v>
      </c>
      <c r="R17" s="53">
        <v>38</v>
      </c>
      <c r="S17" s="52">
        <f t="shared" si="12"/>
        <v>1</v>
      </c>
      <c r="U17" s="18">
        <v>3</v>
      </c>
      <c r="V17" s="55">
        <f>AVERAGEIF($N$4:$N$53,"3",$L$4:$L$53)</f>
        <v>1.7648447973696813</v>
      </c>
      <c r="W17" s="1">
        <f>COUNTIF($N$4:$N$53,U17)</f>
        <v>7</v>
      </c>
      <c r="X17" s="18">
        <v>3</v>
      </c>
      <c r="Y17" s="55">
        <f>AVERAGEIF($S$4:$S$53,"3",$Q$4:$Q$53)</f>
        <v>0.97709173960392182</v>
      </c>
      <c r="Z17" s="1">
        <f t="shared" si="14"/>
        <v>6</v>
      </c>
    </row>
    <row r="18" spans="1:26">
      <c r="A18" s="17">
        <v>20</v>
      </c>
      <c r="B18" s="18">
        <v>35</v>
      </c>
      <c r="C18" s="85">
        <v>24</v>
      </c>
      <c r="D18" s="1" t="s">
        <v>120</v>
      </c>
      <c r="E18" s="19">
        <f t="shared" si="3"/>
        <v>0</v>
      </c>
      <c r="F18" s="90">
        <f t="shared" si="4"/>
        <v>1.2823996659124948</v>
      </c>
      <c r="G18" s="6">
        <f t="shared" si="5"/>
        <v>-0.74977926318624066</v>
      </c>
      <c r="H18" s="6">
        <f t="shared" si="6"/>
        <v>1.0788956866887378</v>
      </c>
      <c r="I18" s="6">
        <f t="shared" si="7"/>
        <v>-1.3792581126012893</v>
      </c>
      <c r="J18" s="52">
        <f t="shared" si="8"/>
        <v>2.7189854952156942</v>
      </c>
      <c r="K18" s="52">
        <f t="shared" si="9"/>
        <v>2.9979446204474995</v>
      </c>
      <c r="L18" s="52">
        <f t="shared" si="10"/>
        <v>2.7009766146201915</v>
      </c>
      <c r="M18" s="52">
        <v>37</v>
      </c>
      <c r="N18" s="52">
        <f t="shared" si="11"/>
        <v>3</v>
      </c>
      <c r="O18" s="22">
        <f t="shared" si="0"/>
        <v>2.0399800999786053</v>
      </c>
      <c r="P18" s="22">
        <f t="shared" si="1"/>
        <v>2.7388467628436177</v>
      </c>
      <c r="Q18" s="22">
        <f t="shared" si="2"/>
        <v>2.7258218269616918</v>
      </c>
      <c r="R18" s="52">
        <v>37</v>
      </c>
      <c r="S18" s="52">
        <f t="shared" si="12"/>
        <v>1</v>
      </c>
      <c r="U18" s="1" t="s">
        <v>63</v>
      </c>
      <c r="V18" s="56">
        <f>SUM(V15:V17)</f>
        <v>5.3673522847456221</v>
      </c>
      <c r="W18" s="56">
        <f t="shared" ref="W18" si="15">SUM(W15:W17)</f>
        <v>50</v>
      </c>
      <c r="X18" s="1"/>
      <c r="Y18" s="56">
        <f>SUM(Y15:Y17)</f>
        <v>2.9830577677629511</v>
      </c>
      <c r="Z18" s="56">
        <f>SUM(Z15:Z17)</f>
        <v>50</v>
      </c>
    </row>
    <row r="19" spans="1:26">
      <c r="A19" s="17">
        <v>6</v>
      </c>
      <c r="B19" s="18">
        <v>77</v>
      </c>
      <c r="C19" s="85">
        <v>10</v>
      </c>
      <c r="D19" s="1" t="s">
        <v>119</v>
      </c>
      <c r="E19" s="19">
        <f t="shared" si="3"/>
        <v>1</v>
      </c>
      <c r="F19" s="90">
        <f t="shared" si="4"/>
        <v>-0.63982681404199415</v>
      </c>
      <c r="G19" s="6">
        <f t="shared" si="5"/>
        <v>1.2977323788047934</v>
      </c>
      <c r="H19" s="6">
        <f t="shared" si="6"/>
        <v>-0.57730383235099147</v>
      </c>
      <c r="I19" s="6">
        <f t="shared" si="7"/>
        <v>0.71052690649157324</v>
      </c>
      <c r="J19" s="52">
        <f t="shared" si="8"/>
        <v>2.8974290518847812</v>
      </c>
      <c r="K19" s="52">
        <f t="shared" si="9"/>
        <v>1.3297705748313988</v>
      </c>
      <c r="L19" s="52">
        <f t="shared" si="10"/>
        <v>2.1483393194314049</v>
      </c>
      <c r="M19" s="53">
        <v>36</v>
      </c>
      <c r="N19" s="52">
        <f t="shared" si="11"/>
        <v>2</v>
      </c>
      <c r="O19" s="22">
        <f t="shared" si="0"/>
        <v>1.9008116009614127</v>
      </c>
      <c r="P19" s="22">
        <f t="shared" si="1"/>
        <v>2.7836460076832523</v>
      </c>
      <c r="Q19" s="22">
        <f t="shared" si="2"/>
        <v>2.0956875847862486</v>
      </c>
      <c r="R19" s="53">
        <v>36</v>
      </c>
      <c r="S19" s="52">
        <f t="shared" si="12"/>
        <v>1</v>
      </c>
      <c r="W19" s="57"/>
    </row>
    <row r="20" spans="1:26">
      <c r="A20" s="17">
        <v>10</v>
      </c>
      <c r="B20" s="18">
        <v>34</v>
      </c>
      <c r="C20" s="85">
        <v>1</v>
      </c>
      <c r="D20" s="1" t="s">
        <v>119</v>
      </c>
      <c r="E20" s="19">
        <f t="shared" si="3"/>
        <v>1</v>
      </c>
      <c r="F20" s="90">
        <f t="shared" si="4"/>
        <v>-9.0619248340711639E-2</v>
      </c>
      <c r="G20" s="6">
        <f t="shared" si="5"/>
        <v>-0.79852954037650337</v>
      </c>
      <c r="H20" s="6">
        <f t="shared" si="6"/>
        <v>-1.6420035231622461</v>
      </c>
      <c r="I20" s="6">
        <f t="shared" si="7"/>
        <v>0.71052690649157324</v>
      </c>
      <c r="J20" s="52">
        <f t="shared" si="8"/>
        <v>2.3965966407902632</v>
      </c>
      <c r="K20" s="52">
        <f t="shared" si="9"/>
        <v>1.7946975713952127</v>
      </c>
      <c r="L20" s="52">
        <f t="shared" si="10"/>
        <v>3.2170280944366456</v>
      </c>
      <c r="M20" s="52">
        <v>35</v>
      </c>
      <c r="N20" s="52">
        <f t="shared" si="11"/>
        <v>2</v>
      </c>
      <c r="O20" s="22">
        <f t="shared" si="0"/>
        <v>2.1767092321965604</v>
      </c>
      <c r="P20" s="22">
        <f t="shared" si="1"/>
        <v>3.3878876822096027</v>
      </c>
      <c r="Q20" s="22">
        <f t="shared" si="2"/>
        <v>2.6109282817853217</v>
      </c>
      <c r="R20" s="52">
        <v>35</v>
      </c>
      <c r="S20" s="52">
        <f t="shared" si="12"/>
        <v>1</v>
      </c>
      <c r="U20" s="106" t="s">
        <v>64</v>
      </c>
      <c r="V20" s="106"/>
      <c r="W20" s="106"/>
      <c r="X20" s="106"/>
    </row>
    <row r="21" spans="1:26">
      <c r="A21" s="17">
        <v>25</v>
      </c>
      <c r="B21" s="18">
        <v>23</v>
      </c>
      <c r="C21" s="85">
        <v>6</v>
      </c>
      <c r="D21" s="1" t="s">
        <v>120</v>
      </c>
      <c r="E21" s="19">
        <f t="shared" si="3"/>
        <v>0</v>
      </c>
      <c r="F21" s="90">
        <f t="shared" si="4"/>
        <v>1.9689091230390978</v>
      </c>
      <c r="G21" s="6">
        <f t="shared" si="5"/>
        <v>-1.3347825894693932</v>
      </c>
      <c r="H21" s="6">
        <f t="shared" si="6"/>
        <v>-1.0505036949337712</v>
      </c>
      <c r="I21" s="6">
        <f t="shared" si="7"/>
        <v>-1.3792581126012893</v>
      </c>
      <c r="J21" s="52">
        <f t="shared" si="8"/>
        <v>2.8404790656418695</v>
      </c>
      <c r="K21" s="52">
        <f t="shared" si="9"/>
        <v>3.5303691035185039</v>
      </c>
      <c r="L21" s="52">
        <f t="shared" si="10"/>
        <v>3.8145893832418052</v>
      </c>
      <c r="M21" s="53">
        <v>34</v>
      </c>
      <c r="N21" s="52">
        <f t="shared" si="11"/>
        <v>1</v>
      </c>
      <c r="O21" s="22">
        <f t="shared" si="0"/>
        <v>2.8374408242723361</v>
      </c>
      <c r="P21" s="22">
        <f t="shared" si="1"/>
        <v>3.4495543002108451</v>
      </c>
      <c r="Q21" s="22">
        <f t="shared" si="2"/>
        <v>3.1600937255796619</v>
      </c>
      <c r="R21" s="53">
        <v>34</v>
      </c>
      <c r="S21" s="52">
        <f t="shared" si="12"/>
        <v>1</v>
      </c>
      <c r="U21" s="1" t="s">
        <v>55</v>
      </c>
      <c r="V21" s="1">
        <v>1</v>
      </c>
      <c r="W21" s="1">
        <v>2</v>
      </c>
      <c r="X21" s="1">
        <v>3</v>
      </c>
    </row>
    <row r="22" spans="1:26">
      <c r="A22" s="17">
        <v>18</v>
      </c>
      <c r="B22" s="18">
        <v>53</v>
      </c>
      <c r="C22" s="85">
        <v>11</v>
      </c>
      <c r="D22" s="1" t="s">
        <v>119</v>
      </c>
      <c r="E22" s="19">
        <f t="shared" si="3"/>
        <v>1</v>
      </c>
      <c r="F22" s="90">
        <f t="shared" si="4"/>
        <v>1.0077958830618534</v>
      </c>
      <c r="G22" s="6">
        <f t="shared" si="5"/>
        <v>0.12772572623848819</v>
      </c>
      <c r="H22" s="6">
        <f t="shared" si="6"/>
        <v>-0.45900386670529647</v>
      </c>
      <c r="I22" s="6">
        <f t="shared" si="7"/>
        <v>0.71052690649157324</v>
      </c>
      <c r="J22" s="52">
        <f t="shared" si="8"/>
        <v>2.8802727498101457</v>
      </c>
      <c r="K22" s="52">
        <f t="shared" si="9"/>
        <v>1.3520073526361003</v>
      </c>
      <c r="L22" s="52">
        <f t="shared" si="10"/>
        <v>1.5972373242310807</v>
      </c>
      <c r="M22" s="52">
        <v>33</v>
      </c>
      <c r="N22" s="52">
        <f t="shared" si="11"/>
        <v>2</v>
      </c>
      <c r="O22" s="22">
        <f t="shared" si="0"/>
        <v>1.3132008947676863</v>
      </c>
      <c r="P22" s="22">
        <f t="shared" si="1"/>
        <v>1.5290420106181748</v>
      </c>
      <c r="Q22" s="22">
        <f t="shared" si="2"/>
        <v>0.78009553917612817</v>
      </c>
      <c r="R22" s="52">
        <v>33</v>
      </c>
      <c r="S22" s="52">
        <f t="shared" si="12"/>
        <v>3</v>
      </c>
      <c r="U22" s="1">
        <v>1</v>
      </c>
      <c r="V22" s="6">
        <f>SQRT(SUMXMY2($W$9:$Z$9,W9:Z9))</f>
        <v>0</v>
      </c>
      <c r="W22" s="6">
        <f>SQRT(SUMXMY2(W9:Z9,$W$10:$Z$10))</f>
        <v>2.0542068415542896</v>
      </c>
      <c r="X22" s="6">
        <f>SQRT(SUMXMY2(W9:Z9,$W$11:$Z$11))</f>
        <v>1.4902817458104751</v>
      </c>
    </row>
    <row r="23" spans="1:26">
      <c r="A23" s="17">
        <v>17</v>
      </c>
      <c r="B23" s="18">
        <v>22</v>
      </c>
      <c r="C23" s="85">
        <v>9</v>
      </c>
      <c r="D23" s="1" t="s">
        <v>119</v>
      </c>
      <c r="E23" s="19">
        <f t="shared" si="3"/>
        <v>1</v>
      </c>
      <c r="F23" s="90">
        <f t="shared" si="4"/>
        <v>0.87049399163653274</v>
      </c>
      <c r="G23" s="6">
        <f t="shared" si="5"/>
        <v>-1.383532866659656</v>
      </c>
      <c r="H23" s="6">
        <f t="shared" si="6"/>
        <v>-0.69560379799668637</v>
      </c>
      <c r="I23" s="6">
        <f t="shared" si="7"/>
        <v>0.71052690649157324</v>
      </c>
      <c r="J23" s="52">
        <f t="shared" si="8"/>
        <v>2.7473029547462895</v>
      </c>
      <c r="K23" s="52">
        <f t="shared" si="9"/>
        <v>1.980590235719518</v>
      </c>
      <c r="L23" s="52">
        <f t="shared" si="10"/>
        <v>2.8002268726240276</v>
      </c>
      <c r="M23" s="53">
        <v>32</v>
      </c>
      <c r="N23" s="52">
        <f t="shared" si="11"/>
        <v>2</v>
      </c>
      <c r="O23" s="22">
        <f t="shared" si="0"/>
        <v>1.9545846674798733</v>
      </c>
      <c r="P23" s="22">
        <f t="shared" si="1"/>
        <v>2.7590084878589169</v>
      </c>
      <c r="Q23" s="22">
        <f t="shared" si="2"/>
        <v>2.2215953324606774</v>
      </c>
      <c r="R23" s="53">
        <v>32</v>
      </c>
      <c r="S23" s="52">
        <f t="shared" si="12"/>
        <v>1</v>
      </c>
      <c r="U23" s="1">
        <v>2</v>
      </c>
      <c r="V23" s="6">
        <f t="shared" ref="V23:V24" si="16">SQRT(SUMXMY2($W$9:$Z$9,W10:Z10))</f>
        <v>2.0542068415542896</v>
      </c>
      <c r="W23" s="6">
        <f t="shared" ref="W23:W24" si="17">SQRT(SUMXMY2(W10:Z10,$W$10:$Z$10))</f>
        <v>0</v>
      </c>
      <c r="X23" s="6">
        <f t="shared" ref="X23:X24" si="18">SQRT(SUMXMY2(W10:Z10,$W$11:$Z$11))</f>
        <v>0.82848281051704964</v>
      </c>
    </row>
    <row r="24" spans="1:26">
      <c r="A24" s="17">
        <v>5</v>
      </c>
      <c r="B24" s="18">
        <v>79</v>
      </c>
      <c r="C24" s="85">
        <v>6</v>
      </c>
      <c r="D24" s="1" t="s">
        <v>119</v>
      </c>
      <c r="E24" s="19">
        <f t="shared" si="3"/>
        <v>1</v>
      </c>
      <c r="F24" s="90">
        <f t="shared" si="4"/>
        <v>-0.77712870546731483</v>
      </c>
      <c r="G24" s="6">
        <f t="shared" si="5"/>
        <v>1.3952329331853188</v>
      </c>
      <c r="H24" s="6">
        <f t="shared" si="6"/>
        <v>-1.0505036949337712</v>
      </c>
      <c r="I24" s="6">
        <f t="shared" si="7"/>
        <v>0.71052690649157324</v>
      </c>
      <c r="J24" s="52">
        <f t="shared" si="8"/>
        <v>2.9811859044146445</v>
      </c>
      <c r="K24" s="52">
        <f t="shared" si="9"/>
        <v>1.6719949460244601</v>
      </c>
      <c r="L24" s="52">
        <f t="shared" si="10"/>
        <v>2.6036239006436221</v>
      </c>
      <c r="M24" s="52">
        <v>31</v>
      </c>
      <c r="N24" s="52">
        <f t="shared" si="11"/>
        <v>2</v>
      </c>
      <c r="O24" s="22">
        <f t="shared" si="0"/>
        <v>2.2510179181175056</v>
      </c>
      <c r="P24" s="22">
        <f t="shared" si="1"/>
        <v>3.1435185185809611</v>
      </c>
      <c r="Q24" s="22">
        <f t="shared" si="2"/>
        <v>2.4208446355908686</v>
      </c>
      <c r="R24" s="52">
        <v>31</v>
      </c>
      <c r="S24" s="52">
        <f t="shared" si="12"/>
        <v>1</v>
      </c>
      <c r="U24" s="1">
        <v>3</v>
      </c>
      <c r="V24" s="6">
        <f t="shared" si="16"/>
        <v>1.4902817458104751</v>
      </c>
      <c r="W24" s="6">
        <f t="shared" si="17"/>
        <v>0.82848281051704964</v>
      </c>
      <c r="X24" s="6">
        <f t="shared" si="18"/>
        <v>0</v>
      </c>
    </row>
    <row r="25" spans="1:26">
      <c r="A25" s="17">
        <v>2</v>
      </c>
      <c r="B25" s="18">
        <v>54</v>
      </c>
      <c r="C25" s="85">
        <v>2</v>
      </c>
      <c r="D25" s="1" t="s">
        <v>119</v>
      </c>
      <c r="E25" s="19">
        <f t="shared" si="3"/>
        <v>1</v>
      </c>
      <c r="F25" s="90">
        <f t="shared" si="4"/>
        <v>-1.1890343797432767</v>
      </c>
      <c r="G25" s="6">
        <f t="shared" si="5"/>
        <v>0.17647600342875092</v>
      </c>
      <c r="H25" s="6">
        <f t="shared" si="6"/>
        <v>-1.523703557516551</v>
      </c>
      <c r="I25" s="6">
        <f t="shared" si="7"/>
        <v>0.71052690649157324</v>
      </c>
      <c r="J25" s="52">
        <f t="shared" si="8"/>
        <v>2.4479852795120811</v>
      </c>
      <c r="K25" s="52">
        <f t="shared" si="9"/>
        <v>1.6784216581815925</v>
      </c>
      <c r="L25" s="52">
        <f t="shared" si="10"/>
        <v>3.2625411667718613</v>
      </c>
      <c r="M25" s="53">
        <v>30</v>
      </c>
      <c r="N25" s="52">
        <f t="shared" si="11"/>
        <v>2</v>
      </c>
      <c r="O25" s="22">
        <f t="shared" si="0"/>
        <v>2.3570678965398701</v>
      </c>
      <c r="P25" s="22">
        <f t="shared" si="1"/>
        <v>3.7620109248358991</v>
      </c>
      <c r="Q25" s="22">
        <f t="shared" si="2"/>
        <v>2.9494111282404152</v>
      </c>
      <c r="R25" s="53">
        <v>30</v>
      </c>
      <c r="S25" s="52">
        <f t="shared" si="12"/>
        <v>1</v>
      </c>
    </row>
    <row r="26" spans="1:26">
      <c r="A26" s="17">
        <v>3</v>
      </c>
      <c r="B26" s="18">
        <v>72</v>
      </c>
      <c r="C26" s="85">
        <v>14</v>
      </c>
      <c r="D26" s="1" t="s">
        <v>119</v>
      </c>
      <c r="E26" s="19">
        <f t="shared" si="3"/>
        <v>1</v>
      </c>
      <c r="F26" s="90">
        <f t="shared" si="4"/>
        <v>-1.051732488317956</v>
      </c>
      <c r="G26" s="6">
        <f t="shared" si="5"/>
        <v>1.0539809928534798</v>
      </c>
      <c r="H26" s="6">
        <f t="shared" si="6"/>
        <v>-0.10410396976821165</v>
      </c>
      <c r="I26" s="6">
        <f t="shared" si="7"/>
        <v>0.71052690649157324</v>
      </c>
      <c r="J26" s="52">
        <f t="shared" si="8"/>
        <v>2.8058048286073509</v>
      </c>
      <c r="K26" s="52">
        <f t="shared" si="9"/>
        <v>1.2140697678989958</v>
      </c>
      <c r="L26" s="52">
        <f t="shared" si="10"/>
        <v>2.1588784316814955</v>
      </c>
      <c r="M26" s="52">
        <v>29</v>
      </c>
      <c r="N26" s="52">
        <f t="shared" si="11"/>
        <v>2</v>
      </c>
      <c r="O26" s="22">
        <f t="shared" si="0"/>
        <v>1.8498841306093814</v>
      </c>
      <c r="P26" s="22">
        <f t="shared" si="1"/>
        <v>2.9863980066668909</v>
      </c>
      <c r="Q26" s="22">
        <f t="shared" si="2"/>
        <v>2.354679639297335</v>
      </c>
      <c r="R26" s="52">
        <v>29</v>
      </c>
      <c r="S26" s="52">
        <f t="shared" si="12"/>
        <v>1</v>
      </c>
    </row>
    <row r="27" spans="1:26">
      <c r="A27" s="17">
        <v>17</v>
      </c>
      <c r="B27" s="18">
        <v>77</v>
      </c>
      <c r="C27" s="85">
        <v>22</v>
      </c>
      <c r="D27" s="1" t="s">
        <v>119</v>
      </c>
      <c r="E27" s="19">
        <f t="shared" si="3"/>
        <v>1</v>
      </c>
      <c r="F27" s="90">
        <f t="shared" si="4"/>
        <v>0.87049399163653274</v>
      </c>
      <c r="G27" s="6">
        <f t="shared" si="5"/>
        <v>1.2977323788047934</v>
      </c>
      <c r="H27" s="6">
        <f t="shared" si="6"/>
        <v>0.84229575539734791</v>
      </c>
      <c r="I27" s="6">
        <f t="shared" si="7"/>
        <v>0.71052690649157324</v>
      </c>
      <c r="J27" s="52">
        <f t="shared" si="8"/>
        <v>3.6663393197829528</v>
      </c>
      <c r="K27" s="52">
        <f t="shared" si="9"/>
        <v>1.9194435472825371</v>
      </c>
      <c r="L27" s="52">
        <f t="shared" si="10"/>
        <v>0.41328801550702182</v>
      </c>
      <c r="M27" s="53">
        <v>28</v>
      </c>
      <c r="N27" s="52">
        <f t="shared" si="11"/>
        <v>3</v>
      </c>
      <c r="O27" s="22">
        <f t="shared" si="0"/>
        <v>1.7857319465751769</v>
      </c>
      <c r="P27" s="22">
        <f t="shared" si="1"/>
        <v>1.0988643478548934</v>
      </c>
      <c r="Q27" s="22">
        <f t="shared" si="2"/>
        <v>1.098857154703903</v>
      </c>
      <c r="R27" s="53">
        <v>28</v>
      </c>
      <c r="S27" s="52">
        <f t="shared" si="12"/>
        <v>3</v>
      </c>
      <c r="U27" s="106" t="s">
        <v>65</v>
      </c>
      <c r="V27" s="106"/>
      <c r="W27" s="106"/>
      <c r="X27" s="106"/>
    </row>
    <row r="28" spans="1:26">
      <c r="A28" s="17">
        <v>9</v>
      </c>
      <c r="B28" s="18">
        <v>57</v>
      </c>
      <c r="C28" s="85">
        <v>23</v>
      </c>
      <c r="D28" s="1" t="s">
        <v>120</v>
      </c>
      <c r="E28" s="19">
        <f t="shared" si="3"/>
        <v>0</v>
      </c>
      <c r="F28" s="90">
        <f t="shared" si="4"/>
        <v>-0.22792113976603226</v>
      </c>
      <c r="G28" s="6">
        <f t="shared" si="5"/>
        <v>0.32272683499953908</v>
      </c>
      <c r="H28" s="6">
        <f t="shared" si="6"/>
        <v>0.96059572104304292</v>
      </c>
      <c r="I28" s="6">
        <f t="shared" si="7"/>
        <v>-1.3792581126012893</v>
      </c>
      <c r="J28" s="52">
        <f t="shared" si="8"/>
        <v>2.0230427029880422</v>
      </c>
      <c r="K28" s="52">
        <f t="shared" si="9"/>
        <v>2.3566131943723518</v>
      </c>
      <c r="L28" s="52">
        <f t="shared" si="10"/>
        <v>2.4142246786531603</v>
      </c>
      <c r="M28" s="52">
        <v>27</v>
      </c>
      <c r="N28" s="52">
        <f t="shared" si="11"/>
        <v>1</v>
      </c>
      <c r="O28" s="22">
        <f t="shared" si="0"/>
        <v>1.5871256574743355</v>
      </c>
      <c r="P28" s="22">
        <f t="shared" si="1"/>
        <v>3.0158829476871243</v>
      </c>
      <c r="Q28" s="22">
        <f t="shared" si="2"/>
        <v>2.7425127705560275</v>
      </c>
      <c r="R28" s="52">
        <v>27</v>
      </c>
      <c r="S28" s="52">
        <f t="shared" si="12"/>
        <v>1</v>
      </c>
      <c r="U28" s="3">
        <f>W9*_xlfn.STDEV.S($A$4:$A$53)+AVERAGE($A$4:$A$53)</f>
        <v>12.189643689361414</v>
      </c>
      <c r="V28" s="3">
        <f>X9*_xlfn.STDEV.S($B$4:$B$53)+AVERAGE($B$4:$B$53)</f>
        <v>50.647125402087717</v>
      </c>
      <c r="W28" s="3">
        <f>Y9*_xlfn.STDEV.S($C$4:$C$53)+AVERAGE($C$5:$C$54)</f>
        <v>16.429488997088868</v>
      </c>
      <c r="X28" s="3">
        <f>Z9*_xlfn.STDEV.S($E$4:$E$53)+AVERAGE($E$5:$E$54)</f>
        <v>0.60282306908240402</v>
      </c>
    </row>
    <row r="29" spans="1:26">
      <c r="A29" s="17">
        <v>8</v>
      </c>
      <c r="B29" s="18">
        <v>41</v>
      </c>
      <c r="C29" s="85">
        <v>3</v>
      </c>
      <c r="D29" s="1" t="s">
        <v>119</v>
      </c>
      <c r="E29" s="19">
        <f t="shared" si="3"/>
        <v>1</v>
      </c>
      <c r="F29" s="90">
        <f t="shared" si="4"/>
        <v>-0.36522303119135291</v>
      </c>
      <c r="G29" s="6">
        <f t="shared" si="5"/>
        <v>-0.45727760004466439</v>
      </c>
      <c r="H29" s="6">
        <f t="shared" si="6"/>
        <v>-1.4054035918708561</v>
      </c>
      <c r="I29" s="6">
        <f t="shared" si="7"/>
        <v>0.71052690649157324</v>
      </c>
      <c r="J29" s="52">
        <f t="shared" si="8"/>
        <v>2.2583396989962981</v>
      </c>
      <c r="K29" s="52">
        <f t="shared" si="9"/>
        <v>1.4185900125343063</v>
      </c>
      <c r="L29" s="52">
        <f t="shared" si="10"/>
        <v>2.9550537623560893</v>
      </c>
      <c r="M29" s="53">
        <v>26</v>
      </c>
      <c r="N29" s="52">
        <f t="shared" si="11"/>
        <v>2</v>
      </c>
      <c r="O29" s="22">
        <f t="shared" si="0"/>
        <v>1.9324596203286952</v>
      </c>
      <c r="P29" s="22">
        <f t="shared" si="1"/>
        <v>3.2561907730039725</v>
      </c>
      <c r="Q29" s="22">
        <f t="shared" si="2"/>
        <v>2.4522469511807232</v>
      </c>
      <c r="R29" s="53">
        <v>26</v>
      </c>
      <c r="S29" s="52">
        <f t="shared" si="12"/>
        <v>1</v>
      </c>
      <c r="U29" s="3">
        <f>W10*_xlfn.STDEV.S($A$4:$A$53)+AVERAGE($A$4:$A$53)</f>
        <v>24.090552408729451</v>
      </c>
      <c r="V29" s="3">
        <f>X10*_xlfn.STDEV.S($B$4:$B$53)+AVERAGE($B$4:$B$53)</f>
        <v>67.835534428063852</v>
      </c>
      <c r="W29" s="3">
        <f>Y10*_xlfn.STDEV.S($C$4:$C$53)+AVERAGE($C$5:$C$54)</f>
        <v>19.946118369374474</v>
      </c>
      <c r="X29" s="3">
        <f>Z10*_xlfn.STDEV.S($E$4:$E$53)+AVERAGE($E$5:$E$54)</f>
        <v>0.99583186393794521</v>
      </c>
    </row>
    <row r="30" spans="1:26" ht="15" customHeight="1">
      <c r="A30" s="17">
        <v>4</v>
      </c>
      <c r="B30" s="18">
        <v>39</v>
      </c>
      <c r="C30" s="85">
        <v>12</v>
      </c>
      <c r="D30" s="1" t="s">
        <v>119</v>
      </c>
      <c r="E30" s="19">
        <f t="shared" si="3"/>
        <v>1</v>
      </c>
      <c r="F30" s="90">
        <f t="shared" si="4"/>
        <v>-0.91443059689263539</v>
      </c>
      <c r="G30" s="6">
        <f t="shared" si="5"/>
        <v>-0.55477815442518985</v>
      </c>
      <c r="H30" s="6">
        <f t="shared" si="6"/>
        <v>-0.34070390105960152</v>
      </c>
      <c r="I30" s="6">
        <f t="shared" si="7"/>
        <v>0.71052690649157324</v>
      </c>
      <c r="J30" s="52">
        <f t="shared" si="8"/>
        <v>2.1291774181582488</v>
      </c>
      <c r="K30" s="52">
        <f t="shared" si="9"/>
        <v>0.93319992967770382</v>
      </c>
      <c r="L30" s="52">
        <f t="shared" si="10"/>
        <v>2.6048629652189805</v>
      </c>
      <c r="M30" s="52">
        <v>25</v>
      </c>
      <c r="N30" s="52">
        <f t="shared" si="11"/>
        <v>2</v>
      </c>
      <c r="O30" s="22">
        <f t="shared" si="0"/>
        <v>1.5887790622226776</v>
      </c>
      <c r="P30" s="22">
        <f t="shared" si="1"/>
        <v>3.2349588745654421</v>
      </c>
      <c r="Q30" s="22">
        <f t="shared" si="2"/>
        <v>2.5349374303766679</v>
      </c>
      <c r="R30" s="52">
        <v>25</v>
      </c>
      <c r="S30" s="52">
        <f t="shared" si="12"/>
        <v>1</v>
      </c>
      <c r="U30" s="3">
        <f>W11*_xlfn.STDEV.S($A$4:$A$53)+AVERAGE($A$4:$A$53)</f>
        <v>19.903533159490827</v>
      </c>
      <c r="V30" s="3">
        <f>X11*_xlfn.STDEV.S($B$4:$B$53)+AVERAGE($B$4:$B$53)</f>
        <v>64.311129641410702</v>
      </c>
      <c r="W30" s="3">
        <f>Y11*_xlfn.STDEV.S($C$4:$C$53)+AVERAGE($C$5:$C$54)</f>
        <v>15.122214126245597</v>
      </c>
      <c r="X30" s="3">
        <f>Z11*_xlfn.STDEV.S($E$4:$E$53)+AVERAGE($E$5:$E$54)</f>
        <v>0.98309956498979745</v>
      </c>
    </row>
    <row r="31" spans="1:26">
      <c r="A31" s="17">
        <v>15</v>
      </c>
      <c r="B31" s="18">
        <v>36</v>
      </c>
      <c r="C31" s="85">
        <v>20</v>
      </c>
      <c r="D31" s="1" t="s">
        <v>119</v>
      </c>
      <c r="E31" s="19">
        <f t="shared" si="3"/>
        <v>1</v>
      </c>
      <c r="F31" s="90">
        <f t="shared" si="4"/>
        <v>0.5958902087858915</v>
      </c>
      <c r="G31" s="6">
        <f t="shared" si="5"/>
        <v>-0.70102898599597796</v>
      </c>
      <c r="H31" s="6">
        <f t="shared" si="6"/>
        <v>0.60569582410595801</v>
      </c>
      <c r="I31" s="6">
        <f t="shared" si="7"/>
        <v>0.71052690649157324</v>
      </c>
      <c r="J31" s="52">
        <f t="shared" si="8"/>
        <v>2.81882299398286</v>
      </c>
      <c r="K31" s="52">
        <f t="shared" si="9"/>
        <v>1.395468090841212</v>
      </c>
      <c r="L31" s="52">
        <f t="shared" si="10"/>
        <v>1.6470005355269544</v>
      </c>
      <c r="M31" s="53">
        <v>24</v>
      </c>
      <c r="N31" s="52">
        <f t="shared" si="11"/>
        <v>2</v>
      </c>
      <c r="O31" s="22">
        <f t="shared" si="0"/>
        <v>1.2263929020878883</v>
      </c>
      <c r="P31" s="22">
        <f t="shared" si="1"/>
        <v>1.9916477440745337</v>
      </c>
      <c r="Q31" s="22">
        <f t="shared" si="2"/>
        <v>1.6413519687854317</v>
      </c>
      <c r="R31" s="53">
        <v>24</v>
      </c>
      <c r="S31" s="52">
        <f t="shared" si="12"/>
        <v>1</v>
      </c>
    </row>
    <row r="32" spans="1:26">
      <c r="A32" s="17">
        <v>7</v>
      </c>
      <c r="B32" s="18">
        <v>70</v>
      </c>
      <c r="C32" s="85">
        <v>2</v>
      </c>
      <c r="D32" s="1" t="s">
        <v>120</v>
      </c>
      <c r="E32" s="19">
        <f t="shared" si="3"/>
        <v>0</v>
      </c>
      <c r="F32" s="90">
        <f t="shared" si="4"/>
        <v>-0.50252492261667359</v>
      </c>
      <c r="G32" s="6">
        <f t="shared" si="5"/>
        <v>0.95648043847295439</v>
      </c>
      <c r="H32" s="6">
        <f t="shared" si="6"/>
        <v>-1.523703557516551</v>
      </c>
      <c r="I32" s="6">
        <f t="shared" si="7"/>
        <v>-1.3792581126012893</v>
      </c>
      <c r="J32" s="52">
        <f t="shared" si="8"/>
        <v>1.8730974191098739</v>
      </c>
      <c r="K32" s="52">
        <f t="shared" si="9"/>
        <v>2.6744553705496612</v>
      </c>
      <c r="L32" s="52">
        <f t="shared" si="10"/>
        <v>3.491229912668834</v>
      </c>
      <c r="M32" s="52">
        <v>23</v>
      </c>
      <c r="N32" s="52">
        <f t="shared" si="11"/>
        <v>1</v>
      </c>
      <c r="O32" s="22">
        <f t="shared" si="0"/>
        <v>2.4347961306631372</v>
      </c>
      <c r="P32" s="22">
        <f t="shared" si="1"/>
        <v>3.7956760224408663</v>
      </c>
      <c r="Q32" s="22">
        <f t="shared" si="2"/>
        <v>3.1463645948767218</v>
      </c>
      <c r="R32" s="52">
        <v>23</v>
      </c>
      <c r="S32" s="52">
        <f t="shared" si="12"/>
        <v>1</v>
      </c>
    </row>
    <row r="33" spans="1:19">
      <c r="A33" s="17">
        <v>20</v>
      </c>
      <c r="B33" s="18">
        <v>62</v>
      </c>
      <c r="C33" s="85">
        <v>4</v>
      </c>
      <c r="D33" s="1" t="s">
        <v>119</v>
      </c>
      <c r="E33" s="19">
        <f t="shared" si="3"/>
        <v>1</v>
      </c>
      <c r="F33" s="90">
        <f t="shared" si="4"/>
        <v>1.2823996659124948</v>
      </c>
      <c r="G33" s="6">
        <f t="shared" si="5"/>
        <v>0.56647822095085265</v>
      </c>
      <c r="H33" s="6">
        <f t="shared" si="6"/>
        <v>-1.2871036262251612</v>
      </c>
      <c r="I33" s="6">
        <f t="shared" si="7"/>
        <v>0.71052690649157324</v>
      </c>
      <c r="J33" s="52">
        <f t="shared" si="8"/>
        <v>3.2504315259669441</v>
      </c>
      <c r="K33" s="52">
        <f t="shared" si="9"/>
        <v>2.0266048415025599</v>
      </c>
      <c r="L33" s="52">
        <f t="shared" si="10"/>
        <v>2.2863685737431401</v>
      </c>
      <c r="M33" s="53">
        <v>22</v>
      </c>
      <c r="N33" s="52">
        <f t="shared" si="11"/>
        <v>2</v>
      </c>
      <c r="O33" s="22">
        <f t="shared" si="0"/>
        <v>2.0681451845920562</v>
      </c>
      <c r="P33" s="22">
        <f t="shared" si="1"/>
        <v>1.9867042657245557</v>
      </c>
      <c r="Q33" s="22">
        <f t="shared" si="2"/>
        <v>1.3186866712981515</v>
      </c>
      <c r="R33" s="53">
        <v>22</v>
      </c>
      <c r="S33" s="52">
        <f t="shared" si="12"/>
        <v>3</v>
      </c>
    </row>
    <row r="34" spans="1:19">
      <c r="A34" s="17">
        <v>3</v>
      </c>
      <c r="B34" s="18">
        <v>69</v>
      </c>
      <c r="C34" s="85">
        <v>19</v>
      </c>
      <c r="D34" s="1" t="s">
        <v>119</v>
      </c>
      <c r="E34" s="19">
        <f t="shared" si="3"/>
        <v>1</v>
      </c>
      <c r="F34" s="90">
        <f t="shared" si="4"/>
        <v>-1.051732488317956</v>
      </c>
      <c r="G34" s="6">
        <f t="shared" si="5"/>
        <v>0.90773016128269168</v>
      </c>
      <c r="H34" s="6">
        <f t="shared" si="6"/>
        <v>0.48739585846026312</v>
      </c>
      <c r="I34" s="6">
        <f t="shared" si="7"/>
        <v>0.71052690649157324</v>
      </c>
      <c r="J34" s="52">
        <f t="shared" si="8"/>
        <v>2.9034811596962173</v>
      </c>
      <c r="K34" s="52">
        <f t="shared" si="9"/>
        <v>1.2518649205480885</v>
      </c>
      <c r="L34" s="52">
        <f t="shared" si="10"/>
        <v>1.9393611772357997</v>
      </c>
      <c r="M34" s="52">
        <v>21</v>
      </c>
      <c r="N34" s="52">
        <f t="shared" si="11"/>
        <v>2</v>
      </c>
      <c r="O34" s="22">
        <f t="shared" si="0"/>
        <v>1.7752069715351948</v>
      </c>
      <c r="P34" s="22">
        <f t="shared" si="1"/>
        <v>2.8984154602097432</v>
      </c>
      <c r="Q34" s="22">
        <f t="shared" si="2"/>
        <v>2.3773091193412057</v>
      </c>
      <c r="R34" s="52">
        <v>21</v>
      </c>
      <c r="S34" s="52">
        <f t="shared" si="12"/>
        <v>1</v>
      </c>
    </row>
    <row r="35" spans="1:19">
      <c r="A35" s="17">
        <v>2</v>
      </c>
      <c r="B35" s="18">
        <v>76</v>
      </c>
      <c r="C35" s="85">
        <v>23</v>
      </c>
      <c r="D35" s="1" t="s">
        <v>120</v>
      </c>
      <c r="E35" s="19">
        <f t="shared" si="3"/>
        <v>0</v>
      </c>
      <c r="F35" s="90">
        <f t="shared" si="4"/>
        <v>-1.1890343797432767</v>
      </c>
      <c r="G35" s="6">
        <f t="shared" si="5"/>
        <v>1.2489821016145306</v>
      </c>
      <c r="H35" s="6">
        <f t="shared" si="6"/>
        <v>0.96059572104304292</v>
      </c>
      <c r="I35" s="6">
        <f t="shared" si="7"/>
        <v>-1.3792581126012893</v>
      </c>
      <c r="J35" s="52">
        <f t="shared" si="8"/>
        <v>2.5913715235704982</v>
      </c>
      <c r="K35" s="52">
        <f t="shared" si="9"/>
        <v>2.7585770553179088</v>
      </c>
      <c r="L35" s="52">
        <f t="shared" si="10"/>
        <v>2.9316279390974764</v>
      </c>
      <c r="M35" s="53">
        <v>20</v>
      </c>
      <c r="N35" s="52">
        <f t="shared" si="11"/>
        <v>1</v>
      </c>
      <c r="O35" s="22">
        <f t="shared" si="0"/>
        <v>2.3908604639879183</v>
      </c>
      <c r="P35" s="22">
        <f t="shared" si="1"/>
        <v>3.7257824694024655</v>
      </c>
      <c r="Q35" s="22">
        <f t="shared" si="2"/>
        <v>3.3941878736692583</v>
      </c>
      <c r="R35" s="53">
        <v>20</v>
      </c>
      <c r="S35" s="52">
        <f t="shared" si="12"/>
        <v>1</v>
      </c>
    </row>
    <row r="36" spans="1:19">
      <c r="A36" s="17">
        <v>16</v>
      </c>
      <c r="B36" s="18">
        <v>16</v>
      </c>
      <c r="C36" s="85">
        <v>26</v>
      </c>
      <c r="D36" s="1" t="s">
        <v>120</v>
      </c>
      <c r="E36" s="19">
        <f t="shared" si="3"/>
        <v>0</v>
      </c>
      <c r="F36" s="90">
        <f t="shared" si="4"/>
        <v>0.73319210021121217</v>
      </c>
      <c r="G36" s="6">
        <f t="shared" si="5"/>
        <v>-1.6760345298012322</v>
      </c>
      <c r="H36" s="6">
        <f t="shared" si="6"/>
        <v>1.3154956179801278</v>
      </c>
      <c r="I36" s="6">
        <f t="shared" si="7"/>
        <v>-1.3792581126012893</v>
      </c>
      <c r="J36" s="52">
        <f t="shared" si="8"/>
        <v>2.69744798049169</v>
      </c>
      <c r="K36" s="52">
        <f t="shared" si="9"/>
        <v>3.2571598195165521</v>
      </c>
      <c r="L36" s="52">
        <f t="shared" si="10"/>
        <v>3.3374594232547401</v>
      </c>
      <c r="M36" s="52">
        <v>19</v>
      </c>
      <c r="N36" s="52">
        <f t="shared" si="11"/>
        <v>1</v>
      </c>
      <c r="O36" s="22">
        <f t="shared" si="0"/>
        <v>2.4570426284491651</v>
      </c>
      <c r="P36" s="22">
        <f t="shared" si="1"/>
        <v>3.5393620103143841</v>
      </c>
      <c r="Q36" s="22">
        <f t="shared" si="2"/>
        <v>3.431645791570991</v>
      </c>
      <c r="R36" s="52">
        <v>19</v>
      </c>
      <c r="S36" s="52">
        <f t="shared" si="12"/>
        <v>1</v>
      </c>
    </row>
    <row r="37" spans="1:19">
      <c r="A37" s="17">
        <v>5</v>
      </c>
      <c r="B37" s="18">
        <v>36</v>
      </c>
      <c r="C37" s="85">
        <v>30</v>
      </c>
      <c r="D37" s="1" t="s">
        <v>120</v>
      </c>
      <c r="E37" s="19">
        <f t="shared" si="3"/>
        <v>0</v>
      </c>
      <c r="F37" s="90">
        <f t="shared" si="4"/>
        <v>-0.77712870546731483</v>
      </c>
      <c r="G37" s="6">
        <f t="shared" si="5"/>
        <v>-0.70102898599597796</v>
      </c>
      <c r="H37" s="6">
        <f t="shared" si="6"/>
        <v>1.7886954805629076</v>
      </c>
      <c r="I37" s="6">
        <f t="shared" si="7"/>
        <v>-1.3792581126012893</v>
      </c>
      <c r="J37" s="52">
        <f t="shared" si="8"/>
        <v>2.4842992785595941</v>
      </c>
      <c r="K37" s="52">
        <f t="shared" si="9"/>
        <v>2.9711701985416163</v>
      </c>
      <c r="L37" s="52">
        <f t="shared" si="10"/>
        <v>3.2022767122458076</v>
      </c>
      <c r="M37" s="53">
        <v>18</v>
      </c>
      <c r="N37" s="52">
        <f t="shared" si="11"/>
        <v>1</v>
      </c>
      <c r="O37" s="22">
        <f t="shared" si="0"/>
        <v>2.3858355229121324</v>
      </c>
      <c r="P37" s="22">
        <f t="shared" si="1"/>
        <v>3.8846243665075755</v>
      </c>
      <c r="Q37" s="22">
        <f t="shared" si="2"/>
        <v>3.6712415630889574</v>
      </c>
      <c r="R37" s="53">
        <v>18</v>
      </c>
      <c r="S37" s="52">
        <f t="shared" si="12"/>
        <v>1</v>
      </c>
    </row>
    <row r="38" spans="1:19">
      <c r="A38" s="17">
        <v>15</v>
      </c>
      <c r="B38" s="18">
        <v>54</v>
      </c>
      <c r="C38" s="85">
        <v>2</v>
      </c>
      <c r="D38" s="1" t="s">
        <v>120</v>
      </c>
      <c r="E38" s="19">
        <f t="shared" si="3"/>
        <v>0</v>
      </c>
      <c r="F38" s="90">
        <f t="shared" si="4"/>
        <v>0.5958902087858915</v>
      </c>
      <c r="G38" s="6">
        <f t="shared" si="5"/>
        <v>0.17647600342875092</v>
      </c>
      <c r="H38" s="6">
        <f t="shared" si="6"/>
        <v>-1.523703557516551</v>
      </c>
      <c r="I38" s="6">
        <f t="shared" si="7"/>
        <v>-1.3792581126012893</v>
      </c>
      <c r="J38" s="52">
        <f t="shared" si="8"/>
        <v>1.8278252534307551</v>
      </c>
      <c r="K38" s="52">
        <f t="shared" si="9"/>
        <v>2.6803545826397674</v>
      </c>
      <c r="L38" s="52">
        <f t="shared" si="10"/>
        <v>3.3117462428410596</v>
      </c>
      <c r="M38" s="52">
        <v>17</v>
      </c>
      <c r="N38" s="52">
        <f t="shared" si="11"/>
        <v>1</v>
      </c>
      <c r="O38" s="22">
        <f t="shared" si="0"/>
        <v>2.1693329134052433</v>
      </c>
      <c r="P38" s="22">
        <f t="shared" si="1"/>
        <v>3.3018879942354697</v>
      </c>
      <c r="Q38" s="22">
        <f t="shared" si="2"/>
        <v>2.7184205362110077</v>
      </c>
      <c r="R38" s="52">
        <v>17</v>
      </c>
      <c r="S38" s="52">
        <f t="shared" si="12"/>
        <v>1</v>
      </c>
    </row>
    <row r="39" spans="1:19">
      <c r="A39" s="17">
        <v>3</v>
      </c>
      <c r="B39" s="18">
        <v>43</v>
      </c>
      <c r="C39" s="85">
        <v>17</v>
      </c>
      <c r="D39" s="1" t="s">
        <v>119</v>
      </c>
      <c r="E39" s="19">
        <f t="shared" si="3"/>
        <v>1</v>
      </c>
      <c r="F39" s="90">
        <f t="shared" si="4"/>
        <v>-1.051732488317956</v>
      </c>
      <c r="G39" s="6">
        <f t="shared" si="5"/>
        <v>-0.35977704566413898</v>
      </c>
      <c r="H39" s="6">
        <f t="shared" si="6"/>
        <v>0.25079592716887322</v>
      </c>
      <c r="I39" s="6">
        <f t="shared" si="7"/>
        <v>0.71052690649157324</v>
      </c>
      <c r="J39" s="52">
        <f t="shared" si="8"/>
        <v>2.3355371951982544</v>
      </c>
      <c r="K39" s="52">
        <f t="shared" si="9"/>
        <v>0.95431041888649326</v>
      </c>
      <c r="L39" s="52">
        <f t="shared" si="10"/>
        <v>2.3670030391099215</v>
      </c>
      <c r="M39" s="53">
        <v>16</v>
      </c>
      <c r="N39" s="52">
        <f t="shared" si="11"/>
        <v>2</v>
      </c>
      <c r="O39" s="22">
        <f t="shared" si="0"/>
        <v>1.5494887946361784</v>
      </c>
      <c r="P39" s="22">
        <f t="shared" si="1"/>
        <v>3.1577549607793949</v>
      </c>
      <c r="Q39" s="22">
        <f t="shared" si="2"/>
        <v>2.5527647128124245</v>
      </c>
      <c r="R39" s="53">
        <v>16</v>
      </c>
      <c r="S39" s="52">
        <f t="shared" si="12"/>
        <v>1</v>
      </c>
    </row>
    <row r="40" spans="1:19">
      <c r="A40" s="17">
        <v>6</v>
      </c>
      <c r="B40" s="18">
        <v>73</v>
      </c>
      <c r="C40" s="85">
        <v>9</v>
      </c>
      <c r="D40" s="1" t="s">
        <v>120</v>
      </c>
      <c r="E40" s="19">
        <f t="shared" si="3"/>
        <v>0</v>
      </c>
      <c r="F40" s="90">
        <f t="shared" si="4"/>
        <v>-0.63982681404199415</v>
      </c>
      <c r="G40" s="6">
        <f t="shared" si="5"/>
        <v>1.1027312700437426</v>
      </c>
      <c r="H40" s="6">
        <f t="shared" si="6"/>
        <v>-0.69560379799668637</v>
      </c>
      <c r="I40" s="6">
        <f t="shared" si="7"/>
        <v>-1.3792581126012893</v>
      </c>
      <c r="J40" s="52">
        <f t="shared" si="8"/>
        <v>1.8089784052490645</v>
      </c>
      <c r="K40" s="52">
        <f t="shared" si="9"/>
        <v>2.4152968823429135</v>
      </c>
      <c r="L40" s="52">
        <f t="shared" si="10"/>
        <v>3.0388481618428305</v>
      </c>
      <c r="M40" s="52">
        <v>15</v>
      </c>
      <c r="N40" s="52">
        <f t="shared" si="11"/>
        <v>1</v>
      </c>
      <c r="O40" s="22">
        <f t="shared" si="0"/>
        <v>2.0741809718019883</v>
      </c>
      <c r="P40" s="22">
        <f t="shared" si="1"/>
        <v>3.5065299320543555</v>
      </c>
      <c r="Q40" s="22">
        <f t="shared" si="2"/>
        <v>2.936960341063966</v>
      </c>
      <c r="R40" s="52">
        <v>15</v>
      </c>
      <c r="S40" s="52">
        <f t="shared" si="12"/>
        <v>1</v>
      </c>
    </row>
    <row r="41" spans="1:19">
      <c r="A41" s="17">
        <v>17</v>
      </c>
      <c r="B41" s="18">
        <v>85</v>
      </c>
      <c r="C41" s="85">
        <v>30</v>
      </c>
      <c r="D41" s="1" t="s">
        <v>120</v>
      </c>
      <c r="E41" s="19">
        <f t="shared" si="3"/>
        <v>0</v>
      </c>
      <c r="F41" s="90">
        <f t="shared" si="4"/>
        <v>0.87049399163653274</v>
      </c>
      <c r="G41" s="6">
        <f t="shared" si="5"/>
        <v>1.687734596326895</v>
      </c>
      <c r="H41" s="6">
        <f t="shared" si="6"/>
        <v>1.7886954805629076</v>
      </c>
      <c r="I41" s="6">
        <f t="shared" si="7"/>
        <v>-1.3792581126012893</v>
      </c>
      <c r="J41" s="52">
        <f t="shared" si="8"/>
        <v>3.8200255116550572</v>
      </c>
      <c r="K41" s="52">
        <f t="shared" si="9"/>
        <v>3.4383436565480161</v>
      </c>
      <c r="L41" s="52">
        <f t="shared" si="10"/>
        <v>2.3940663763228964</v>
      </c>
      <c r="M41" s="53">
        <v>14</v>
      </c>
      <c r="N41" s="52">
        <f t="shared" si="11"/>
        <v>3</v>
      </c>
      <c r="O41" s="22">
        <f t="shared" si="0"/>
        <v>2.7292409304910179</v>
      </c>
      <c r="P41" s="22">
        <f t="shared" si="1"/>
        <v>2.7311323250768806</v>
      </c>
      <c r="Q41" s="22">
        <f t="shared" si="2"/>
        <v>2.9260956028491933</v>
      </c>
      <c r="R41" s="53">
        <v>14</v>
      </c>
      <c r="S41" s="52">
        <f t="shared" si="12"/>
        <v>1</v>
      </c>
    </row>
    <row r="42" spans="1:19">
      <c r="A42" s="17">
        <v>9</v>
      </c>
      <c r="B42" s="18">
        <v>55</v>
      </c>
      <c r="C42" s="85">
        <v>16</v>
      </c>
      <c r="D42" s="1" t="s">
        <v>119</v>
      </c>
      <c r="E42" s="19">
        <f t="shared" si="3"/>
        <v>1</v>
      </c>
      <c r="F42" s="90">
        <f t="shared" si="4"/>
        <v>-0.22792113976603226</v>
      </c>
      <c r="G42" s="6">
        <f t="shared" si="5"/>
        <v>0.22522628061901362</v>
      </c>
      <c r="H42" s="6">
        <f t="shared" si="6"/>
        <v>0.13249596152317825</v>
      </c>
      <c r="I42" s="6">
        <f t="shared" si="7"/>
        <v>0.71052690649157324</v>
      </c>
      <c r="J42" s="52">
        <f t="shared" si="8"/>
        <v>2.4924944146170822</v>
      </c>
      <c r="K42" s="52">
        <f t="shared" si="9"/>
        <v>0.27485662512049736</v>
      </c>
      <c r="L42" s="52">
        <f t="shared" si="10"/>
        <v>1.4897155983580066</v>
      </c>
      <c r="M42" s="52">
        <v>13</v>
      </c>
      <c r="N42" s="52">
        <f t="shared" si="11"/>
        <v>2</v>
      </c>
      <c r="O42" s="22">
        <f t="shared" si="0"/>
        <v>0.95092506822604839</v>
      </c>
      <c r="P42" s="22">
        <f t="shared" si="1"/>
        <v>2.2137185902515553</v>
      </c>
      <c r="Q42" s="22">
        <f t="shared" si="2"/>
        <v>1.5681012508668868</v>
      </c>
      <c r="R42" s="52">
        <v>13</v>
      </c>
      <c r="S42" s="52">
        <f t="shared" si="12"/>
        <v>1</v>
      </c>
    </row>
    <row r="43" spans="1:19">
      <c r="A43" s="17">
        <v>6</v>
      </c>
      <c r="B43" s="18">
        <v>30</v>
      </c>
      <c r="C43" s="85">
        <v>21</v>
      </c>
      <c r="D43" s="1" t="s">
        <v>120</v>
      </c>
      <c r="E43" s="19">
        <f t="shared" si="3"/>
        <v>0</v>
      </c>
      <c r="F43" s="90">
        <f t="shared" si="4"/>
        <v>-0.63982681404199415</v>
      </c>
      <c r="G43" s="6">
        <f t="shared" si="5"/>
        <v>-0.99353064913755429</v>
      </c>
      <c r="H43" s="6">
        <f t="shared" si="6"/>
        <v>0.72399578975165302</v>
      </c>
      <c r="I43" s="6">
        <f t="shared" si="7"/>
        <v>-1.3792581126012893</v>
      </c>
      <c r="J43" s="52">
        <f t="shared" si="8"/>
        <v>1.4559093453456549</v>
      </c>
      <c r="K43" s="52">
        <f t="shared" si="9"/>
        <v>2.5246629268131815</v>
      </c>
      <c r="L43" s="52">
        <f t="shared" si="10"/>
        <v>3.1870394858859079</v>
      </c>
      <c r="M43" s="53">
        <v>12</v>
      </c>
      <c r="N43" s="52">
        <f t="shared" si="11"/>
        <v>1</v>
      </c>
      <c r="O43" s="22">
        <f t="shared" si="0"/>
        <v>1.9114941401722794</v>
      </c>
      <c r="P43" s="22">
        <f t="shared" si="1"/>
        <v>3.7388851267456635</v>
      </c>
      <c r="Q43" s="22">
        <f t="shared" si="2"/>
        <v>3.348005927634405</v>
      </c>
      <c r="R43" s="53">
        <v>12</v>
      </c>
      <c r="S43" s="52">
        <f t="shared" si="12"/>
        <v>1</v>
      </c>
    </row>
    <row r="44" spans="1:19">
      <c r="A44" s="17">
        <v>6</v>
      </c>
      <c r="B44" s="18">
        <v>83</v>
      </c>
      <c r="C44" s="85">
        <v>11</v>
      </c>
      <c r="D44" s="1" t="s">
        <v>119</v>
      </c>
      <c r="E44" s="19">
        <f t="shared" si="3"/>
        <v>1</v>
      </c>
      <c r="F44" s="90">
        <f t="shared" si="4"/>
        <v>-0.63982681404199415</v>
      </c>
      <c r="G44" s="6">
        <f t="shared" si="5"/>
        <v>1.5902340419463696</v>
      </c>
      <c r="H44" s="6">
        <f t="shared" si="6"/>
        <v>-0.45900386670529647</v>
      </c>
      <c r="I44" s="6">
        <f t="shared" si="7"/>
        <v>0.71052690649157324</v>
      </c>
      <c r="J44" s="52">
        <f t="shared" si="8"/>
        <v>3.1131847079986361</v>
      </c>
      <c r="K44" s="52">
        <f t="shared" si="9"/>
        <v>1.5667163598453544</v>
      </c>
      <c r="L44" s="52">
        <f t="shared" si="10"/>
        <v>2.1432047992629562</v>
      </c>
      <c r="M44" s="52">
        <v>11</v>
      </c>
      <c r="N44" s="52">
        <f t="shared" si="11"/>
        <v>2</v>
      </c>
      <c r="O44" s="22">
        <f t="shared" si="0"/>
        <v>2.0699611666605331</v>
      </c>
      <c r="P44" s="22">
        <f t="shared" si="1"/>
        <v>2.798519688259673</v>
      </c>
      <c r="Q44" s="22">
        <f t="shared" si="2"/>
        <v>2.1703609157514592</v>
      </c>
      <c r="R44" s="52">
        <v>11</v>
      </c>
      <c r="S44" s="52">
        <f t="shared" si="12"/>
        <v>1</v>
      </c>
    </row>
    <row r="45" spans="1:19">
      <c r="A45" s="17">
        <v>2</v>
      </c>
      <c r="B45" s="18">
        <v>80</v>
      </c>
      <c r="C45" s="85">
        <v>17</v>
      </c>
      <c r="D45" s="1" t="s">
        <v>119</v>
      </c>
      <c r="E45" s="19">
        <f t="shared" si="3"/>
        <v>1</v>
      </c>
      <c r="F45" s="90">
        <f t="shared" si="4"/>
        <v>-1.1890343797432767</v>
      </c>
      <c r="G45" s="6">
        <f t="shared" si="5"/>
        <v>1.4439832103755816</v>
      </c>
      <c r="H45" s="6">
        <f t="shared" si="6"/>
        <v>0.25079592716887322</v>
      </c>
      <c r="I45" s="6">
        <f t="shared" si="7"/>
        <v>0.71052690649157324</v>
      </c>
      <c r="J45" s="52">
        <f t="shared" si="8"/>
        <v>3.1675885895901756</v>
      </c>
      <c r="K45" s="52">
        <f t="shared" si="9"/>
        <v>1.6491630339853736</v>
      </c>
      <c r="L45" s="52">
        <f t="shared" si="10"/>
        <v>2.2056608247810652</v>
      </c>
      <c r="M45" s="53">
        <v>10</v>
      </c>
      <c r="N45" s="52">
        <f t="shared" si="11"/>
        <v>2</v>
      </c>
      <c r="O45" s="22">
        <f t="shared" si="0"/>
        <v>2.1621562005775723</v>
      </c>
      <c r="P45" s="22">
        <f t="shared" si="1"/>
        <v>3.109862208684365</v>
      </c>
      <c r="Q45" s="22">
        <f t="shared" si="2"/>
        <v>2.5842595003598476</v>
      </c>
      <c r="R45" s="53">
        <v>10</v>
      </c>
      <c r="S45" s="52">
        <f t="shared" si="12"/>
        <v>1</v>
      </c>
    </row>
    <row r="46" spans="1:19">
      <c r="A46" s="17">
        <v>1</v>
      </c>
      <c r="B46" s="18">
        <v>18</v>
      </c>
      <c r="C46" s="85">
        <v>16</v>
      </c>
      <c r="D46" s="1" t="s">
        <v>119</v>
      </c>
      <c r="E46" s="19">
        <f t="shared" si="3"/>
        <v>1</v>
      </c>
      <c r="F46" s="90">
        <f t="shared" si="4"/>
        <v>-1.3263362711685973</v>
      </c>
      <c r="G46" s="6">
        <f t="shared" si="5"/>
        <v>-1.5785339754207068</v>
      </c>
      <c r="H46" s="6">
        <f t="shared" si="6"/>
        <v>0.13249596152317825</v>
      </c>
      <c r="I46" s="6">
        <f t="shared" si="7"/>
        <v>0.71052690649157324</v>
      </c>
      <c r="J46" s="52">
        <f t="shared" si="8"/>
        <v>2.4747918285040935</v>
      </c>
      <c r="K46" s="52">
        <f t="shared" si="9"/>
        <v>1.9862350034902414</v>
      </c>
      <c r="L46" s="52">
        <f t="shared" si="10"/>
        <v>3.3815859641920638</v>
      </c>
      <c r="M46" s="52">
        <v>9</v>
      </c>
      <c r="N46" s="52">
        <f t="shared" si="11"/>
        <v>2</v>
      </c>
      <c r="O46" s="22">
        <f t="shared" si="0"/>
        <v>2.3581527745217432</v>
      </c>
      <c r="P46" s="22">
        <f t="shared" si="1"/>
        <v>4.0211589492260815</v>
      </c>
      <c r="Q46" s="22">
        <f t="shared" si="2"/>
        <v>3.4417082838671429</v>
      </c>
      <c r="R46" s="52">
        <v>9</v>
      </c>
      <c r="S46" s="52">
        <f t="shared" si="12"/>
        <v>1</v>
      </c>
    </row>
    <row r="47" spans="1:19">
      <c r="A47" s="17">
        <v>12</v>
      </c>
      <c r="B47" s="18">
        <v>60</v>
      </c>
      <c r="C47" s="85">
        <v>7</v>
      </c>
      <c r="D47" s="1" t="s">
        <v>119</v>
      </c>
      <c r="E47" s="19">
        <f t="shared" si="3"/>
        <v>1</v>
      </c>
      <c r="F47" s="90">
        <f t="shared" si="4"/>
        <v>0.18398453450992963</v>
      </c>
      <c r="G47" s="6">
        <f t="shared" si="5"/>
        <v>0.46897766657032719</v>
      </c>
      <c r="H47" s="6">
        <f t="shared" si="6"/>
        <v>-0.93220372928807627</v>
      </c>
      <c r="I47" s="6">
        <f t="shared" si="7"/>
        <v>0.71052690649157324</v>
      </c>
      <c r="J47" s="52">
        <f t="shared" si="8"/>
        <v>2.5914928478815087</v>
      </c>
      <c r="K47" s="52">
        <f t="shared" si="9"/>
        <v>1.0248741569463129</v>
      </c>
      <c r="L47" s="52">
        <f t="shared" si="10"/>
        <v>2.0196304041208561</v>
      </c>
      <c r="M47" s="53">
        <v>8</v>
      </c>
      <c r="N47" s="52">
        <f t="shared" si="11"/>
        <v>2</v>
      </c>
      <c r="O47" s="22">
        <f t="shared" si="0"/>
        <v>1.4537053252232786</v>
      </c>
      <c r="P47" s="22">
        <f t="shared" si="1"/>
        <v>2.2892787962029506</v>
      </c>
      <c r="Q47" s="22">
        <f t="shared" si="2"/>
        <v>1.4633411939445111</v>
      </c>
      <c r="R47" s="53">
        <v>8</v>
      </c>
      <c r="S47" s="52">
        <f t="shared" si="12"/>
        <v>1</v>
      </c>
    </row>
    <row r="48" spans="1:19">
      <c r="A48" s="17">
        <v>8</v>
      </c>
      <c r="B48" s="18">
        <v>58</v>
      </c>
      <c r="C48" s="85">
        <v>17</v>
      </c>
      <c r="D48" s="1" t="s">
        <v>120</v>
      </c>
      <c r="E48" s="19">
        <f t="shared" si="3"/>
        <v>0</v>
      </c>
      <c r="F48" s="90">
        <f t="shared" si="4"/>
        <v>-0.36522303119135291</v>
      </c>
      <c r="G48" s="6">
        <f t="shared" si="5"/>
        <v>0.37147711218980178</v>
      </c>
      <c r="H48" s="6">
        <f t="shared" si="6"/>
        <v>0.25079592716887322</v>
      </c>
      <c r="I48" s="6">
        <f t="shared" si="7"/>
        <v>-1.3792581126012893</v>
      </c>
      <c r="J48" s="52">
        <f t="shared" si="8"/>
        <v>1.4884918726482408</v>
      </c>
      <c r="K48" s="52">
        <f t="shared" si="9"/>
        <v>2.1376997329801739</v>
      </c>
      <c r="L48" s="52">
        <f t="shared" si="10"/>
        <v>2.5588852048043496</v>
      </c>
      <c r="M48" s="52">
        <v>7</v>
      </c>
      <c r="N48" s="52">
        <f t="shared" si="11"/>
        <v>1</v>
      </c>
      <c r="O48" s="22">
        <f t="shared" si="0"/>
        <v>1.4449951956150009</v>
      </c>
      <c r="P48" s="22">
        <f t="shared" si="1"/>
        <v>3.1019636858694293</v>
      </c>
      <c r="Q48" s="22">
        <f t="shared" si="2"/>
        <v>2.6639766815533483</v>
      </c>
      <c r="R48" s="52">
        <v>7</v>
      </c>
      <c r="S48" s="52">
        <f t="shared" si="12"/>
        <v>1</v>
      </c>
    </row>
    <row r="49" spans="1:19">
      <c r="A49" s="17">
        <v>19</v>
      </c>
      <c r="B49" s="18">
        <v>48</v>
      </c>
      <c r="C49" s="85">
        <v>14</v>
      </c>
      <c r="D49" s="1" t="s">
        <v>119</v>
      </c>
      <c r="E49" s="19">
        <f t="shared" si="3"/>
        <v>1</v>
      </c>
      <c r="F49" s="90">
        <f t="shared" si="4"/>
        <v>1.145097774487174</v>
      </c>
      <c r="G49" s="6">
        <f t="shared" si="5"/>
        <v>-0.11602565971282539</v>
      </c>
      <c r="H49" s="6">
        <f t="shared" si="6"/>
        <v>-0.10410396976821165</v>
      </c>
      <c r="I49" s="6">
        <f t="shared" si="7"/>
        <v>0.71052690649157324</v>
      </c>
      <c r="J49" s="52">
        <f t="shared" si="8"/>
        <v>2.9587593691984901</v>
      </c>
      <c r="K49" s="52">
        <f t="shared" si="9"/>
        <v>1.4582653815537425</v>
      </c>
      <c r="L49" s="52">
        <f t="shared" si="10"/>
        <v>1.4799293078328111</v>
      </c>
      <c r="M49" s="53">
        <v>6</v>
      </c>
      <c r="N49" s="52">
        <f t="shared" si="11"/>
        <v>2</v>
      </c>
      <c r="O49" s="22">
        <f t="shared" si="0"/>
        <v>1.2796359011626088</v>
      </c>
      <c r="P49" s="22">
        <f t="shared" si="1"/>
        <v>1.383995175931755</v>
      </c>
      <c r="Q49" s="22">
        <f t="shared" si="2"/>
        <v>0.81559008689466184</v>
      </c>
      <c r="R49" s="53">
        <v>6</v>
      </c>
      <c r="S49" s="52">
        <f t="shared" si="12"/>
        <v>3</v>
      </c>
    </row>
    <row r="50" spans="1:19">
      <c r="A50" s="17">
        <v>2</v>
      </c>
      <c r="B50" s="18">
        <v>40</v>
      </c>
      <c r="C50" s="85">
        <v>12</v>
      </c>
      <c r="D50" s="1" t="s">
        <v>119</v>
      </c>
      <c r="E50" s="19">
        <f t="shared" si="3"/>
        <v>1</v>
      </c>
      <c r="F50" s="90">
        <f t="shared" si="4"/>
        <v>-1.1890343797432767</v>
      </c>
      <c r="G50" s="6">
        <f t="shared" si="5"/>
        <v>-0.50602787723492715</v>
      </c>
      <c r="H50" s="6">
        <f t="shared" si="6"/>
        <v>-0.34070390105960152</v>
      </c>
      <c r="I50" s="6">
        <f t="shared" si="7"/>
        <v>0.71052690649157324</v>
      </c>
      <c r="J50" s="52">
        <f t="shared" si="8"/>
        <v>2.1681436944514729</v>
      </c>
      <c r="K50" s="52">
        <f t="shared" si="9"/>
        <v>1.1062597288288629</v>
      </c>
      <c r="L50" s="52">
        <f t="shared" si="10"/>
        <v>2.771845972756124</v>
      </c>
      <c r="M50" s="52">
        <v>5</v>
      </c>
      <c r="N50" s="52">
        <f t="shared" si="11"/>
        <v>2</v>
      </c>
      <c r="O50" s="22">
        <f t="shared" si="0"/>
        <v>1.7788199094738901</v>
      </c>
      <c r="P50" s="22">
        <f t="shared" si="1"/>
        <v>3.4526302071205994</v>
      </c>
      <c r="Q50" s="22">
        <f t="shared" si="2"/>
        <v>2.7536566188872911</v>
      </c>
      <c r="R50" s="52">
        <v>5</v>
      </c>
      <c r="S50" s="52">
        <f t="shared" si="12"/>
        <v>1</v>
      </c>
    </row>
    <row r="51" spans="1:19">
      <c r="A51" s="17">
        <v>7</v>
      </c>
      <c r="B51" s="18">
        <v>60</v>
      </c>
      <c r="C51" s="85">
        <v>14</v>
      </c>
      <c r="D51" s="1" t="s">
        <v>119</v>
      </c>
      <c r="E51" s="19">
        <f t="shared" si="3"/>
        <v>1</v>
      </c>
      <c r="F51" s="90">
        <f t="shared" si="4"/>
        <v>-0.50252492261667359</v>
      </c>
      <c r="G51" s="6">
        <f t="shared" si="5"/>
        <v>0.46897766657032719</v>
      </c>
      <c r="H51" s="6">
        <f t="shared" si="6"/>
        <v>-0.10410396976821165</v>
      </c>
      <c r="I51" s="6">
        <f t="shared" si="7"/>
        <v>0.71052690649157324</v>
      </c>
      <c r="J51" s="52">
        <f t="shared" si="8"/>
        <v>2.4822160013634114</v>
      </c>
      <c r="K51" s="52">
        <f t="shared" si="9"/>
        <v>0.41964238581183949</v>
      </c>
      <c r="L51" s="52">
        <f t="shared" si="10"/>
        <v>1.7451478186505389</v>
      </c>
      <c r="M51" s="53">
        <v>4</v>
      </c>
      <c r="N51" s="52">
        <f t="shared" si="11"/>
        <v>2</v>
      </c>
      <c r="O51" s="22">
        <f t="shared" si="0"/>
        <v>1.2091606238463359</v>
      </c>
      <c r="P51" s="22">
        <f t="shared" si="1"/>
        <v>2.4787369563198531</v>
      </c>
      <c r="Q51" s="22">
        <f t="shared" si="2"/>
        <v>1.788999059372864</v>
      </c>
      <c r="R51" s="53">
        <v>4</v>
      </c>
      <c r="S51" s="52">
        <f t="shared" si="12"/>
        <v>1</v>
      </c>
    </row>
    <row r="52" spans="1:19">
      <c r="A52" s="17">
        <v>24</v>
      </c>
      <c r="B52" s="18">
        <v>68</v>
      </c>
      <c r="C52" s="85">
        <v>20</v>
      </c>
      <c r="D52" s="1" t="s">
        <v>119</v>
      </c>
      <c r="E52" s="19">
        <f t="shared" si="3"/>
        <v>1</v>
      </c>
      <c r="F52" s="90">
        <f t="shared" si="4"/>
        <v>1.8316072316137773</v>
      </c>
      <c r="G52" s="6">
        <f t="shared" si="5"/>
        <v>0.85897988409242898</v>
      </c>
      <c r="H52" s="6">
        <f t="shared" si="6"/>
        <v>0.60569582410595801</v>
      </c>
      <c r="I52" s="6">
        <f t="shared" si="7"/>
        <v>0.71052690649157324</v>
      </c>
      <c r="J52" s="52">
        <f t="shared" si="8"/>
        <v>3.9114847560334822</v>
      </c>
      <c r="K52" s="52">
        <f t="shared" si="9"/>
        <v>2.3672639453039674</v>
      </c>
      <c r="L52" s="52">
        <f t="shared" si="10"/>
        <v>1.0478890002149517</v>
      </c>
      <c r="M52" s="52">
        <v>3</v>
      </c>
      <c r="N52" s="52">
        <f t="shared" si="11"/>
        <v>3</v>
      </c>
      <c r="O52" s="22">
        <f t="shared" si="0"/>
        <v>2.0470603566745735</v>
      </c>
      <c r="P52" s="22">
        <f t="shared" si="1"/>
        <v>1.8017150041895132E-2</v>
      </c>
      <c r="Q52" s="22">
        <f t="shared" si="2"/>
        <v>0.82738154987392809</v>
      </c>
      <c r="R52" s="52">
        <v>3</v>
      </c>
      <c r="S52" s="52">
        <f t="shared" si="12"/>
        <v>2</v>
      </c>
    </row>
    <row r="53" spans="1:19" ht="19" thickBot="1">
      <c r="A53" s="37">
        <v>22</v>
      </c>
      <c r="B53" s="38">
        <v>28</v>
      </c>
      <c r="C53" s="88">
        <v>23</v>
      </c>
      <c r="D53" s="47" t="s">
        <v>120</v>
      </c>
      <c r="E53" s="39">
        <f t="shared" si="3"/>
        <v>0</v>
      </c>
      <c r="F53" s="91">
        <f t="shared" si="4"/>
        <v>1.5570034487631359</v>
      </c>
      <c r="G53" s="41">
        <f t="shared" si="5"/>
        <v>-1.0910312035180798</v>
      </c>
      <c r="H53" s="41">
        <f t="shared" si="6"/>
        <v>0.96059572104304292</v>
      </c>
      <c r="I53" s="6">
        <f t="shared" si="7"/>
        <v>-1.3792581126012893</v>
      </c>
      <c r="J53" s="58">
        <f t="shared" si="8"/>
        <v>2.888472172265482</v>
      </c>
      <c r="K53" s="58">
        <f t="shared" si="9"/>
        <v>3.2191733382712431</v>
      </c>
      <c r="L53" s="58">
        <f t="shared" si="10"/>
        <v>2.9722305676722751</v>
      </c>
      <c r="M53" s="23">
        <v>2</v>
      </c>
      <c r="N53" s="23">
        <f t="shared" si="11"/>
        <v>1</v>
      </c>
      <c r="O53" s="59">
        <f t="shared" si="0"/>
        <v>2.294460032634269</v>
      </c>
      <c r="P53" s="59">
        <f t="shared" si="1"/>
        <v>2.8943430511646224</v>
      </c>
      <c r="Q53" s="59">
        <f t="shared" si="2"/>
        <v>2.8930073394122884</v>
      </c>
      <c r="R53" s="53">
        <v>2</v>
      </c>
      <c r="S53" s="23">
        <f t="shared" si="12"/>
        <v>1</v>
      </c>
    </row>
    <row r="54" spans="1:19" ht="19" thickBot="1">
      <c r="J54" s="60">
        <v>1</v>
      </c>
      <c r="K54" s="61">
        <v>2</v>
      </c>
      <c r="L54" s="62">
        <v>3</v>
      </c>
      <c r="N54" s="57"/>
      <c r="O54" s="60">
        <v>1</v>
      </c>
      <c r="P54" s="61">
        <v>2</v>
      </c>
      <c r="Q54" s="62">
        <v>3</v>
      </c>
      <c r="R54" s="57"/>
      <c r="S54" s="57"/>
    </row>
  </sheetData>
  <mergeCells count="10">
    <mergeCell ref="U13:W13"/>
    <mergeCell ref="X13:Z13"/>
    <mergeCell ref="U20:X20"/>
    <mergeCell ref="U27:X27"/>
    <mergeCell ref="A1:E2"/>
    <mergeCell ref="F1:I2"/>
    <mergeCell ref="J1:N2"/>
    <mergeCell ref="O1:S2"/>
    <mergeCell ref="U2:Z2"/>
    <mergeCell ref="U7:Z7"/>
  </mergeCells>
  <phoneticPr fontId="9"/>
  <conditionalFormatting sqref="J4:J53">
    <cfRule type="colorScale" priority="6">
      <colorScale>
        <cfvo type="min"/>
        <cfvo type="percentile" val="50"/>
        <cfvo type="max"/>
        <color rgb="FF63BE7B"/>
        <color rgb="FFFFEB84"/>
        <color rgb="FFF8696B"/>
      </colorScale>
    </cfRule>
  </conditionalFormatting>
  <conditionalFormatting sqref="J4:N4 J5:M53 N5:N54">
    <cfRule type="colorScale" priority="11">
      <colorScale>
        <cfvo type="min"/>
        <cfvo type="percentile" val="50"/>
        <cfvo type="max"/>
        <color rgb="FF63BE7B"/>
        <color rgb="FFFFEB84"/>
        <color rgb="FFF8696B"/>
      </colorScale>
    </cfRule>
  </conditionalFormatting>
  <conditionalFormatting sqref="K4:K53">
    <cfRule type="colorScale" priority="5">
      <colorScale>
        <cfvo type="min"/>
        <cfvo type="percentile" val="50"/>
        <cfvo type="max"/>
        <color rgb="FF63BE7B"/>
        <color rgb="FFFFEB84"/>
        <color rgb="FFF8696B"/>
      </colorScale>
    </cfRule>
  </conditionalFormatting>
  <conditionalFormatting sqref="L4:L53">
    <cfRule type="colorScale" priority="4">
      <colorScale>
        <cfvo type="min"/>
        <cfvo type="percentile" val="50"/>
        <cfvo type="max"/>
        <color rgb="FF63BE7B"/>
        <color rgb="FFFFEB84"/>
        <color rgb="FFF8696B"/>
      </colorScale>
    </cfRule>
  </conditionalFormatting>
  <conditionalFormatting sqref="M4:M53">
    <cfRule type="colorScale" priority="2">
      <colorScale>
        <cfvo type="min"/>
        <cfvo type="percentile" val="50"/>
        <cfvo type="max"/>
        <color rgb="FF63BE7B"/>
        <color rgb="FFFFEB84"/>
        <color rgb="FFF8696B"/>
      </colorScale>
    </cfRule>
  </conditionalFormatting>
  <conditionalFormatting sqref="N4:N53">
    <cfRule type="colorScale" priority="7">
      <colorScale>
        <cfvo type="min"/>
        <cfvo type="percentile" val="50"/>
        <cfvo type="max"/>
        <color rgb="FF63BE7B"/>
        <color rgb="FFFFEB84"/>
        <color rgb="FFF8696B"/>
      </colorScale>
    </cfRule>
  </conditionalFormatting>
  <conditionalFormatting sqref="O4:Q53">
    <cfRule type="colorScale" priority="10">
      <colorScale>
        <cfvo type="min"/>
        <cfvo type="percentile" val="50"/>
        <cfvo type="max"/>
        <color rgb="FF63BE7B"/>
        <color rgb="FFFFEB84"/>
        <color rgb="FFF8696B"/>
      </colorScale>
    </cfRule>
  </conditionalFormatting>
  <conditionalFormatting sqref="R4:R53">
    <cfRule type="colorScale" priority="3">
      <colorScale>
        <cfvo type="min"/>
        <cfvo type="percentile" val="50"/>
        <cfvo type="max"/>
        <color rgb="FF63BE7B"/>
        <color rgb="FFFFEB84"/>
        <color rgb="FFF8696B"/>
      </colorScale>
    </cfRule>
  </conditionalFormatting>
  <conditionalFormatting sqref="R4:R54">
    <cfRule type="colorScale" priority="9">
      <colorScale>
        <cfvo type="min"/>
        <cfvo type="percentile" val="50"/>
        <cfvo type="max"/>
        <color rgb="FF63BE7B"/>
        <color rgb="FFFFEB84"/>
        <color rgb="FFF8696B"/>
      </colorScale>
    </cfRule>
  </conditionalFormatting>
  <conditionalFormatting sqref="S4:S54">
    <cfRule type="colorScale" priority="8">
      <colorScale>
        <cfvo type="min"/>
        <cfvo type="percentile" val="50"/>
        <cfvo type="max"/>
        <color rgb="FF63BE7B"/>
        <color rgb="FFFFEB84"/>
        <color rgb="FFF8696B"/>
      </colorScale>
    </cfRule>
  </conditionalFormatting>
  <conditionalFormatting sqref="V18 Y18">
    <cfRule type="colorScale" priority="1">
      <colorScale>
        <cfvo type="min"/>
        <cfvo type="percentile" val="50"/>
        <cfvo type="max"/>
        <color rgb="FF63BE7B"/>
        <color rgb="FFFFEB84"/>
        <color rgb="FFF8696B"/>
      </colorScale>
    </cfRule>
  </conditionalFormatting>
  <printOptions headings="1" gridLines="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55E3-69F4-445D-BDFB-16E67D9C8176}">
  <dimension ref="A1:L105"/>
  <sheetViews>
    <sheetView tabSelected="1" workbookViewId="0">
      <selection sqref="A1:K2"/>
    </sheetView>
  </sheetViews>
  <sheetFormatPr baseColWidth="10" defaultColWidth="8.83203125" defaultRowHeight="18"/>
  <cols>
    <col min="1" max="1" width="13.5" bestFit="1" customWidth="1"/>
    <col min="2" max="2" width="6.33203125" style="84" bestFit="1" customWidth="1"/>
    <col min="3" max="3" width="8.33203125" style="84" bestFit="1" customWidth="1"/>
    <col min="4" max="5" width="6.33203125" style="84" bestFit="1" customWidth="1"/>
    <col min="6" max="6" width="8.33203125" style="84" bestFit="1" customWidth="1"/>
    <col min="7" max="8" width="6.33203125" style="84" bestFit="1" customWidth="1"/>
    <col min="9" max="9" width="8.33203125" style="84" bestFit="1" customWidth="1"/>
    <col min="10" max="10" width="6.33203125" style="84" bestFit="1" customWidth="1"/>
    <col min="11" max="11" width="6.33203125" style="84" customWidth="1"/>
    <col min="12" max="12" width="9.6640625" customWidth="1"/>
  </cols>
  <sheetData>
    <row r="1" spans="1:12" ht="15" customHeight="1">
      <c r="A1" s="94" t="s">
        <v>66</v>
      </c>
      <c r="B1" s="94"/>
      <c r="C1" s="94"/>
      <c r="D1" s="94"/>
      <c r="E1" s="94"/>
      <c r="F1" s="94"/>
      <c r="G1" s="94"/>
      <c r="H1" s="94"/>
      <c r="I1" s="94"/>
      <c r="J1" s="94"/>
      <c r="K1" s="94"/>
    </row>
    <row r="2" spans="1:12" ht="15" customHeight="1">
      <c r="A2" s="94"/>
      <c r="B2" s="94"/>
      <c r="C2" s="94"/>
      <c r="D2" s="94"/>
      <c r="E2" s="94"/>
      <c r="F2" s="94"/>
      <c r="G2" s="94"/>
      <c r="H2" s="94"/>
      <c r="I2" s="94"/>
      <c r="J2" s="94"/>
      <c r="K2" s="94"/>
    </row>
    <row r="3" spans="1:12">
      <c r="A3" s="1"/>
      <c r="B3" s="129" t="s">
        <v>67</v>
      </c>
      <c r="C3" s="129"/>
      <c r="D3" s="129"/>
      <c r="E3" s="129" t="s">
        <v>68</v>
      </c>
      <c r="F3" s="129"/>
      <c r="G3" s="129"/>
      <c r="H3" s="129" t="s">
        <v>69</v>
      </c>
      <c r="I3" s="129"/>
      <c r="J3" s="129"/>
      <c r="K3" s="63"/>
    </row>
    <row r="4" spans="1:12">
      <c r="A4" s="1" t="s">
        <v>75</v>
      </c>
      <c r="B4" s="63" t="s">
        <v>76</v>
      </c>
      <c r="C4" s="63" t="s">
        <v>77</v>
      </c>
      <c r="D4" s="63" t="s">
        <v>78</v>
      </c>
      <c r="E4" s="63" t="s">
        <v>76</v>
      </c>
      <c r="F4" s="63" t="s">
        <v>77</v>
      </c>
      <c r="G4" s="63" t="s">
        <v>78</v>
      </c>
      <c r="H4" s="63" t="s">
        <v>76</v>
      </c>
      <c r="I4" s="63" t="s">
        <v>77</v>
      </c>
      <c r="J4" s="63" t="s">
        <v>78</v>
      </c>
      <c r="K4" s="63" t="s">
        <v>79</v>
      </c>
      <c r="L4" s="66"/>
    </row>
    <row r="5" spans="1:12">
      <c r="A5" s="1">
        <v>1</v>
      </c>
      <c r="B5" s="69">
        <v>0</v>
      </c>
      <c r="C5" s="69">
        <v>1</v>
      </c>
      <c r="D5" s="69">
        <v>0</v>
      </c>
      <c r="E5" s="70">
        <v>0</v>
      </c>
      <c r="F5" s="70">
        <v>0</v>
      </c>
      <c r="G5" s="70">
        <v>0</v>
      </c>
      <c r="H5" s="71">
        <v>1</v>
      </c>
      <c r="I5" s="71">
        <v>0</v>
      </c>
      <c r="J5" s="71">
        <v>0</v>
      </c>
      <c r="K5" s="71">
        <v>101</v>
      </c>
    </row>
    <row r="6" spans="1:12">
      <c r="A6" s="1">
        <v>2</v>
      </c>
      <c r="B6" s="69">
        <v>0</v>
      </c>
      <c r="C6" s="69">
        <v>1</v>
      </c>
      <c r="D6" s="69">
        <v>0</v>
      </c>
      <c r="E6" s="70">
        <v>1</v>
      </c>
      <c r="F6" s="70">
        <v>0</v>
      </c>
      <c r="G6" s="70">
        <v>0</v>
      </c>
      <c r="H6" s="71">
        <v>0</v>
      </c>
      <c r="I6" s="71">
        <v>0</v>
      </c>
      <c r="J6" s="71">
        <v>0</v>
      </c>
      <c r="K6" s="71">
        <v>100</v>
      </c>
    </row>
    <row r="7" spans="1:12">
      <c r="A7" s="1">
        <v>3</v>
      </c>
      <c r="B7" s="69">
        <v>0</v>
      </c>
      <c r="C7" s="69">
        <v>0</v>
      </c>
      <c r="D7" s="69">
        <v>1</v>
      </c>
      <c r="E7" s="70">
        <v>0</v>
      </c>
      <c r="F7" s="70">
        <v>1</v>
      </c>
      <c r="G7" s="70">
        <v>0</v>
      </c>
      <c r="H7" s="71">
        <v>0</v>
      </c>
      <c r="I7" s="71">
        <v>1</v>
      </c>
      <c r="J7" s="71">
        <v>0</v>
      </c>
      <c r="K7" s="71">
        <v>99</v>
      </c>
    </row>
    <row r="8" spans="1:12">
      <c r="A8" s="1">
        <v>4</v>
      </c>
      <c r="B8" s="69">
        <v>0</v>
      </c>
      <c r="C8" s="69">
        <v>1</v>
      </c>
      <c r="D8" s="69">
        <v>0</v>
      </c>
      <c r="E8" s="70">
        <v>0</v>
      </c>
      <c r="F8" s="70">
        <v>0</v>
      </c>
      <c r="G8" s="70">
        <v>1</v>
      </c>
      <c r="H8" s="71">
        <v>0</v>
      </c>
      <c r="I8" s="71">
        <v>0</v>
      </c>
      <c r="J8" s="71">
        <v>1</v>
      </c>
      <c r="K8" s="71">
        <v>98</v>
      </c>
    </row>
    <row r="9" spans="1:12">
      <c r="A9" s="1">
        <v>5</v>
      </c>
      <c r="B9" s="69">
        <v>1</v>
      </c>
      <c r="C9" s="69">
        <v>0</v>
      </c>
      <c r="D9" s="69">
        <v>0</v>
      </c>
      <c r="E9" s="70">
        <v>0</v>
      </c>
      <c r="F9" s="70">
        <v>0</v>
      </c>
      <c r="G9" s="70">
        <v>1</v>
      </c>
      <c r="H9" s="71">
        <v>0</v>
      </c>
      <c r="I9" s="71">
        <v>0</v>
      </c>
      <c r="J9" s="71">
        <v>1</v>
      </c>
      <c r="K9" s="71">
        <v>97</v>
      </c>
    </row>
    <row r="10" spans="1:12">
      <c r="A10" s="1">
        <v>6</v>
      </c>
      <c r="B10" s="69">
        <v>1</v>
      </c>
      <c r="C10" s="69">
        <v>0</v>
      </c>
      <c r="D10" s="69">
        <v>0</v>
      </c>
      <c r="E10" s="70">
        <v>1</v>
      </c>
      <c r="F10" s="70">
        <v>0</v>
      </c>
      <c r="G10" s="70">
        <v>0</v>
      </c>
      <c r="H10" s="71">
        <v>1</v>
      </c>
      <c r="I10" s="71">
        <v>0</v>
      </c>
      <c r="J10" s="71">
        <v>0</v>
      </c>
      <c r="K10" s="71">
        <v>96</v>
      </c>
    </row>
    <row r="11" spans="1:12">
      <c r="A11" s="1">
        <v>7</v>
      </c>
      <c r="B11" s="69">
        <v>1</v>
      </c>
      <c r="C11" s="69">
        <v>0</v>
      </c>
      <c r="D11" s="69">
        <v>0</v>
      </c>
      <c r="E11" s="70">
        <v>1</v>
      </c>
      <c r="F11" s="70">
        <v>0</v>
      </c>
      <c r="G11" s="70">
        <v>0</v>
      </c>
      <c r="H11" s="71">
        <v>0</v>
      </c>
      <c r="I11" s="71">
        <v>1</v>
      </c>
      <c r="J11" s="71">
        <v>0</v>
      </c>
      <c r="K11" s="71">
        <v>95</v>
      </c>
    </row>
    <row r="12" spans="1:12">
      <c r="A12" s="1">
        <v>8</v>
      </c>
      <c r="B12" s="69">
        <v>0</v>
      </c>
      <c r="C12" s="69">
        <v>0</v>
      </c>
      <c r="D12" s="69">
        <v>0</v>
      </c>
      <c r="E12" s="70">
        <v>1</v>
      </c>
      <c r="F12" s="70">
        <v>0</v>
      </c>
      <c r="G12" s="70">
        <v>0</v>
      </c>
      <c r="H12" s="71">
        <v>0</v>
      </c>
      <c r="I12" s="71">
        <v>1</v>
      </c>
      <c r="J12" s="71">
        <v>0</v>
      </c>
      <c r="K12" s="71">
        <v>94</v>
      </c>
    </row>
    <row r="13" spans="1:12">
      <c r="A13" s="1">
        <v>9</v>
      </c>
      <c r="B13" s="69">
        <v>0</v>
      </c>
      <c r="C13" s="69">
        <v>0</v>
      </c>
      <c r="D13" s="69">
        <v>1</v>
      </c>
      <c r="E13" s="70">
        <v>0</v>
      </c>
      <c r="F13" s="70">
        <v>0</v>
      </c>
      <c r="G13" s="70">
        <v>0</v>
      </c>
      <c r="H13" s="71">
        <v>1</v>
      </c>
      <c r="I13" s="71">
        <v>0</v>
      </c>
      <c r="J13" s="71">
        <v>0</v>
      </c>
      <c r="K13" s="71">
        <v>93</v>
      </c>
    </row>
    <row r="14" spans="1:12">
      <c r="A14" s="1">
        <v>10</v>
      </c>
      <c r="B14" s="69">
        <v>1</v>
      </c>
      <c r="C14" s="69">
        <v>0</v>
      </c>
      <c r="D14" s="69">
        <v>0</v>
      </c>
      <c r="E14" s="70">
        <v>0</v>
      </c>
      <c r="F14" s="70">
        <v>1</v>
      </c>
      <c r="G14" s="70">
        <v>0</v>
      </c>
      <c r="H14" s="71">
        <v>1</v>
      </c>
      <c r="I14" s="71">
        <v>0</v>
      </c>
      <c r="J14" s="71">
        <v>0</v>
      </c>
      <c r="K14" s="71">
        <v>92</v>
      </c>
    </row>
    <row r="15" spans="1:12" ht="15" customHeight="1">
      <c r="A15" s="1">
        <v>11</v>
      </c>
      <c r="B15" s="69">
        <v>0</v>
      </c>
      <c r="C15" s="69">
        <v>1</v>
      </c>
      <c r="D15" s="69">
        <v>0</v>
      </c>
      <c r="E15" s="70">
        <v>1</v>
      </c>
      <c r="F15" s="70">
        <v>0</v>
      </c>
      <c r="G15" s="70">
        <v>0</v>
      </c>
      <c r="H15" s="71">
        <v>0</v>
      </c>
      <c r="I15" s="71">
        <v>0</v>
      </c>
      <c r="J15" s="71">
        <v>1</v>
      </c>
      <c r="K15" s="71">
        <v>91</v>
      </c>
    </row>
    <row r="16" spans="1:12">
      <c r="A16" s="1">
        <v>12</v>
      </c>
      <c r="B16" s="69">
        <v>1</v>
      </c>
      <c r="C16" s="69">
        <v>0</v>
      </c>
      <c r="D16" s="69">
        <v>0</v>
      </c>
      <c r="E16" s="70">
        <v>0</v>
      </c>
      <c r="F16" s="70">
        <v>1</v>
      </c>
      <c r="G16" s="70">
        <v>0</v>
      </c>
      <c r="H16" s="71">
        <v>0</v>
      </c>
      <c r="I16" s="71">
        <v>0</v>
      </c>
      <c r="J16" s="71">
        <v>1</v>
      </c>
      <c r="K16" s="71">
        <v>90</v>
      </c>
    </row>
    <row r="17" spans="1:11">
      <c r="A17" s="1">
        <v>13</v>
      </c>
      <c r="B17" s="69">
        <v>1</v>
      </c>
      <c r="C17" s="69">
        <v>0</v>
      </c>
      <c r="D17" s="69">
        <v>0</v>
      </c>
      <c r="E17" s="70">
        <v>1</v>
      </c>
      <c r="F17" s="70">
        <v>0</v>
      </c>
      <c r="G17" s="70">
        <v>0</v>
      </c>
      <c r="H17" s="71">
        <v>0</v>
      </c>
      <c r="I17" s="71">
        <v>0</v>
      </c>
      <c r="J17" s="71">
        <v>1</v>
      </c>
      <c r="K17" s="71">
        <v>89</v>
      </c>
    </row>
    <row r="18" spans="1:11">
      <c r="A18" s="1">
        <v>14</v>
      </c>
      <c r="B18" s="69">
        <v>1</v>
      </c>
      <c r="C18" s="69">
        <v>0</v>
      </c>
      <c r="D18" s="69">
        <v>0</v>
      </c>
      <c r="E18" s="70">
        <v>0</v>
      </c>
      <c r="F18" s="70">
        <v>1</v>
      </c>
      <c r="G18" s="70">
        <v>0</v>
      </c>
      <c r="H18" s="71">
        <v>1</v>
      </c>
      <c r="I18" s="71">
        <v>0</v>
      </c>
      <c r="J18" s="71">
        <v>0</v>
      </c>
      <c r="K18" s="71">
        <v>88</v>
      </c>
    </row>
    <row r="19" spans="1:11">
      <c r="A19" s="1">
        <v>15</v>
      </c>
      <c r="B19" s="69">
        <v>0</v>
      </c>
      <c r="C19" s="69">
        <v>0</v>
      </c>
      <c r="D19" s="69">
        <v>1</v>
      </c>
      <c r="E19" s="70">
        <v>1</v>
      </c>
      <c r="F19" s="70">
        <v>0</v>
      </c>
      <c r="G19" s="70">
        <v>0</v>
      </c>
      <c r="H19" s="71">
        <v>0</v>
      </c>
      <c r="I19" s="71">
        <v>0</v>
      </c>
      <c r="J19" s="71">
        <v>0</v>
      </c>
      <c r="K19" s="71">
        <v>87</v>
      </c>
    </row>
    <row r="20" spans="1:11">
      <c r="A20" s="1">
        <v>16</v>
      </c>
      <c r="B20" s="69">
        <v>1</v>
      </c>
      <c r="C20" s="69">
        <v>0</v>
      </c>
      <c r="D20" s="69">
        <v>0</v>
      </c>
      <c r="E20" s="70">
        <v>0</v>
      </c>
      <c r="F20" s="70">
        <v>1</v>
      </c>
      <c r="G20" s="70">
        <v>0</v>
      </c>
      <c r="H20" s="71">
        <v>1</v>
      </c>
      <c r="I20" s="71">
        <v>0</v>
      </c>
      <c r="J20" s="71">
        <v>0</v>
      </c>
      <c r="K20" s="71">
        <v>86</v>
      </c>
    </row>
    <row r="21" spans="1:11">
      <c r="A21" s="1">
        <v>17</v>
      </c>
      <c r="B21" s="69">
        <v>0</v>
      </c>
      <c r="C21" s="69">
        <v>1</v>
      </c>
      <c r="D21" s="69">
        <v>0</v>
      </c>
      <c r="E21" s="70">
        <v>1</v>
      </c>
      <c r="F21" s="70">
        <v>0</v>
      </c>
      <c r="G21" s="70">
        <v>0</v>
      </c>
      <c r="H21" s="71">
        <v>1</v>
      </c>
      <c r="I21" s="71">
        <v>0</v>
      </c>
      <c r="J21" s="71">
        <v>0</v>
      </c>
      <c r="K21" s="71">
        <v>85</v>
      </c>
    </row>
    <row r="22" spans="1:11">
      <c r="A22" s="1">
        <v>18</v>
      </c>
      <c r="B22" s="69">
        <v>1</v>
      </c>
      <c r="C22" s="69">
        <v>0</v>
      </c>
      <c r="D22" s="69">
        <v>0</v>
      </c>
      <c r="E22" s="70">
        <v>0</v>
      </c>
      <c r="F22" s="70">
        <v>1</v>
      </c>
      <c r="G22" s="70">
        <v>0</v>
      </c>
      <c r="H22" s="71">
        <v>1</v>
      </c>
      <c r="I22" s="71">
        <v>0</v>
      </c>
      <c r="J22" s="71">
        <v>0</v>
      </c>
      <c r="K22" s="71">
        <v>84</v>
      </c>
    </row>
    <row r="23" spans="1:11">
      <c r="A23" s="1">
        <v>19</v>
      </c>
      <c r="B23" s="69">
        <v>1</v>
      </c>
      <c r="C23" s="69">
        <v>0</v>
      </c>
      <c r="D23" s="69">
        <v>0</v>
      </c>
      <c r="E23" s="70">
        <v>1</v>
      </c>
      <c r="F23" s="70">
        <v>0</v>
      </c>
      <c r="G23" s="70">
        <v>0</v>
      </c>
      <c r="H23" s="71">
        <v>0</v>
      </c>
      <c r="I23" s="71">
        <v>0</v>
      </c>
      <c r="J23" s="71">
        <v>1</v>
      </c>
      <c r="K23" s="71">
        <v>83</v>
      </c>
    </row>
    <row r="24" spans="1:11">
      <c r="A24" s="1">
        <v>20</v>
      </c>
      <c r="B24" s="69">
        <v>0</v>
      </c>
      <c r="C24" s="69">
        <v>1</v>
      </c>
      <c r="D24" s="69">
        <v>0</v>
      </c>
      <c r="E24" s="70">
        <v>1</v>
      </c>
      <c r="F24" s="70">
        <v>0</v>
      </c>
      <c r="G24" s="70">
        <v>0</v>
      </c>
      <c r="H24" s="71">
        <v>0</v>
      </c>
      <c r="I24" s="71">
        <v>1</v>
      </c>
      <c r="J24" s="71">
        <v>0</v>
      </c>
      <c r="K24" s="71">
        <v>82</v>
      </c>
    </row>
    <row r="25" spans="1:11">
      <c r="A25" s="1">
        <v>21</v>
      </c>
      <c r="B25" s="69">
        <v>1</v>
      </c>
      <c r="C25" s="69">
        <v>0</v>
      </c>
      <c r="D25" s="69">
        <v>0</v>
      </c>
      <c r="E25" s="70">
        <v>0</v>
      </c>
      <c r="F25" s="70">
        <v>0</v>
      </c>
      <c r="G25" s="70">
        <v>0</v>
      </c>
      <c r="H25" s="71">
        <v>1</v>
      </c>
      <c r="I25" s="71">
        <v>0</v>
      </c>
      <c r="J25" s="71">
        <v>0</v>
      </c>
      <c r="K25" s="71">
        <v>81</v>
      </c>
    </row>
    <row r="26" spans="1:11">
      <c r="A26" s="1">
        <v>22</v>
      </c>
      <c r="B26" s="69">
        <v>1</v>
      </c>
      <c r="C26" s="69">
        <v>0</v>
      </c>
      <c r="D26" s="69">
        <v>0</v>
      </c>
      <c r="E26" s="70">
        <v>0</v>
      </c>
      <c r="F26" s="70">
        <v>1</v>
      </c>
      <c r="G26" s="70">
        <v>0</v>
      </c>
      <c r="H26" s="71">
        <v>0</v>
      </c>
      <c r="I26" s="71">
        <v>0</v>
      </c>
      <c r="J26" s="71">
        <v>1</v>
      </c>
      <c r="K26" s="71">
        <v>80</v>
      </c>
    </row>
    <row r="27" spans="1:11">
      <c r="A27" s="1">
        <v>23</v>
      </c>
      <c r="B27" s="69">
        <v>0</v>
      </c>
      <c r="C27" s="69">
        <v>1</v>
      </c>
      <c r="D27" s="69">
        <v>0</v>
      </c>
      <c r="E27" s="70">
        <v>1</v>
      </c>
      <c r="F27" s="70">
        <v>0</v>
      </c>
      <c r="G27" s="70">
        <v>0</v>
      </c>
      <c r="H27" s="71">
        <v>0</v>
      </c>
      <c r="I27" s="71">
        <v>1</v>
      </c>
      <c r="J27" s="71">
        <v>0</v>
      </c>
      <c r="K27" s="71">
        <v>79</v>
      </c>
    </row>
    <row r="28" spans="1:11">
      <c r="A28" s="1">
        <v>24</v>
      </c>
      <c r="B28" s="69">
        <v>0</v>
      </c>
      <c r="C28" s="69">
        <v>0</v>
      </c>
      <c r="D28" s="69">
        <v>0</v>
      </c>
      <c r="E28" s="70">
        <v>1</v>
      </c>
      <c r="F28" s="70">
        <v>0</v>
      </c>
      <c r="G28" s="70">
        <v>0</v>
      </c>
      <c r="H28" s="71">
        <v>1</v>
      </c>
      <c r="I28" s="71">
        <v>0</v>
      </c>
      <c r="J28" s="71">
        <v>0</v>
      </c>
      <c r="K28" s="71">
        <v>78</v>
      </c>
    </row>
    <row r="29" spans="1:11">
      <c r="A29" s="1">
        <v>25</v>
      </c>
      <c r="B29" s="69">
        <v>0</v>
      </c>
      <c r="C29" s="69">
        <v>0</v>
      </c>
      <c r="D29" s="69">
        <v>1</v>
      </c>
      <c r="E29" s="70">
        <v>0</v>
      </c>
      <c r="F29" s="70">
        <v>1</v>
      </c>
      <c r="G29" s="70">
        <v>0</v>
      </c>
      <c r="H29" s="71">
        <v>0</v>
      </c>
      <c r="I29" s="71">
        <v>1</v>
      </c>
      <c r="J29" s="71">
        <v>0</v>
      </c>
      <c r="K29" s="71">
        <v>77</v>
      </c>
    </row>
    <row r="30" spans="1:11">
      <c r="A30" s="1">
        <v>26</v>
      </c>
      <c r="B30" s="69">
        <v>1</v>
      </c>
      <c r="C30" s="69">
        <v>0</v>
      </c>
      <c r="D30" s="69">
        <v>0</v>
      </c>
      <c r="E30" s="70">
        <v>0</v>
      </c>
      <c r="F30" s="70">
        <v>1</v>
      </c>
      <c r="G30" s="70">
        <v>0</v>
      </c>
      <c r="H30" s="71">
        <v>0</v>
      </c>
      <c r="I30" s="71">
        <v>1</v>
      </c>
      <c r="J30" s="71">
        <v>0</v>
      </c>
      <c r="K30" s="71">
        <v>76</v>
      </c>
    </row>
    <row r="31" spans="1:11">
      <c r="A31" s="1">
        <v>27</v>
      </c>
      <c r="B31" s="69">
        <v>1</v>
      </c>
      <c r="C31" s="69">
        <v>0</v>
      </c>
      <c r="D31" s="69">
        <v>0</v>
      </c>
      <c r="E31" s="70">
        <v>0</v>
      </c>
      <c r="F31" s="70">
        <v>1</v>
      </c>
      <c r="G31" s="70">
        <v>0</v>
      </c>
      <c r="H31" s="71">
        <v>1</v>
      </c>
      <c r="I31" s="71">
        <v>0</v>
      </c>
      <c r="J31" s="71">
        <v>0</v>
      </c>
      <c r="K31" s="71">
        <v>75</v>
      </c>
    </row>
    <row r="32" spans="1:11">
      <c r="A32" s="1">
        <v>28</v>
      </c>
      <c r="B32" s="69">
        <v>0</v>
      </c>
      <c r="C32" s="69">
        <v>0</v>
      </c>
      <c r="D32" s="69">
        <v>1</v>
      </c>
      <c r="E32" s="70">
        <v>0</v>
      </c>
      <c r="F32" s="70">
        <v>1</v>
      </c>
      <c r="G32" s="70">
        <v>0</v>
      </c>
      <c r="H32" s="71">
        <v>0</v>
      </c>
      <c r="I32" s="71">
        <v>1</v>
      </c>
      <c r="J32" s="71">
        <v>0</v>
      </c>
      <c r="K32" s="71">
        <v>74</v>
      </c>
    </row>
    <row r="33" spans="1:11">
      <c r="A33" s="1">
        <v>29</v>
      </c>
      <c r="B33" s="69">
        <v>0</v>
      </c>
      <c r="C33" s="69">
        <v>0</v>
      </c>
      <c r="D33" s="69">
        <v>0</v>
      </c>
      <c r="E33" s="70">
        <v>0</v>
      </c>
      <c r="F33" s="70">
        <v>1</v>
      </c>
      <c r="G33" s="70">
        <v>0</v>
      </c>
      <c r="H33" s="71">
        <v>0</v>
      </c>
      <c r="I33" s="71">
        <v>1</v>
      </c>
      <c r="J33" s="71">
        <v>0</v>
      </c>
      <c r="K33" s="71">
        <v>73</v>
      </c>
    </row>
    <row r="34" spans="1:11">
      <c r="A34" s="1">
        <v>30</v>
      </c>
      <c r="B34" s="69">
        <v>1</v>
      </c>
      <c r="C34" s="69">
        <v>0</v>
      </c>
      <c r="D34" s="69">
        <v>0</v>
      </c>
      <c r="E34" s="70">
        <v>1</v>
      </c>
      <c r="F34" s="70">
        <v>0</v>
      </c>
      <c r="G34" s="70">
        <v>0</v>
      </c>
      <c r="H34" s="71">
        <v>1</v>
      </c>
      <c r="I34" s="71">
        <v>0</v>
      </c>
      <c r="J34" s="71">
        <v>0</v>
      </c>
      <c r="K34" s="71">
        <v>72</v>
      </c>
    </row>
    <row r="35" spans="1:11">
      <c r="A35" s="1">
        <v>31</v>
      </c>
      <c r="B35" s="69">
        <v>1</v>
      </c>
      <c r="C35" s="69">
        <v>0</v>
      </c>
      <c r="D35" s="69">
        <v>0</v>
      </c>
      <c r="E35" s="70">
        <v>0</v>
      </c>
      <c r="F35" s="70">
        <v>1</v>
      </c>
      <c r="G35" s="70">
        <v>0</v>
      </c>
      <c r="H35" s="71">
        <v>0</v>
      </c>
      <c r="I35" s="71">
        <v>0</v>
      </c>
      <c r="J35" s="71">
        <v>0</v>
      </c>
      <c r="K35" s="71">
        <v>71</v>
      </c>
    </row>
    <row r="36" spans="1:11">
      <c r="A36" s="1">
        <v>32</v>
      </c>
      <c r="B36" s="69">
        <v>1</v>
      </c>
      <c r="C36" s="69">
        <v>0</v>
      </c>
      <c r="D36" s="69">
        <v>0</v>
      </c>
      <c r="E36" s="70">
        <v>0</v>
      </c>
      <c r="F36" s="70">
        <v>1</v>
      </c>
      <c r="G36" s="70">
        <v>0</v>
      </c>
      <c r="H36" s="71">
        <v>0</v>
      </c>
      <c r="I36" s="71">
        <v>1</v>
      </c>
      <c r="J36" s="71">
        <v>0</v>
      </c>
      <c r="K36" s="71">
        <v>70</v>
      </c>
    </row>
    <row r="37" spans="1:11">
      <c r="A37" s="1">
        <v>33</v>
      </c>
      <c r="B37" s="69">
        <v>1</v>
      </c>
      <c r="C37" s="69">
        <v>0</v>
      </c>
      <c r="D37" s="69">
        <v>0</v>
      </c>
      <c r="E37" s="70">
        <v>1</v>
      </c>
      <c r="F37" s="70">
        <v>0</v>
      </c>
      <c r="G37" s="70">
        <v>0</v>
      </c>
      <c r="H37" s="71">
        <v>0</v>
      </c>
      <c r="I37" s="71">
        <v>0</v>
      </c>
      <c r="J37" s="71">
        <v>1</v>
      </c>
      <c r="K37" s="71">
        <v>69</v>
      </c>
    </row>
    <row r="38" spans="1:11">
      <c r="A38" s="1">
        <v>34</v>
      </c>
      <c r="B38" s="69">
        <v>0</v>
      </c>
      <c r="C38" s="69">
        <v>1</v>
      </c>
      <c r="D38" s="69">
        <v>0</v>
      </c>
      <c r="E38" s="70">
        <v>1</v>
      </c>
      <c r="F38" s="70">
        <v>0</v>
      </c>
      <c r="G38" s="70">
        <v>0</v>
      </c>
      <c r="H38" s="71">
        <v>0</v>
      </c>
      <c r="I38" s="71">
        <v>1</v>
      </c>
      <c r="J38" s="71">
        <v>0</v>
      </c>
      <c r="K38" s="71">
        <v>68</v>
      </c>
    </row>
    <row r="39" spans="1:11">
      <c r="A39" s="1">
        <v>35</v>
      </c>
      <c r="B39" s="69">
        <v>0</v>
      </c>
      <c r="C39" s="69">
        <v>1</v>
      </c>
      <c r="D39" s="69">
        <v>0</v>
      </c>
      <c r="E39" s="70">
        <v>0</v>
      </c>
      <c r="F39" s="70">
        <v>1</v>
      </c>
      <c r="G39" s="70">
        <v>0</v>
      </c>
      <c r="H39" s="71">
        <v>0</v>
      </c>
      <c r="I39" s="71">
        <v>0</v>
      </c>
      <c r="J39" s="71">
        <v>0</v>
      </c>
      <c r="K39" s="71">
        <v>67</v>
      </c>
    </row>
    <row r="40" spans="1:11">
      <c r="A40" s="1">
        <v>36</v>
      </c>
      <c r="B40" s="69">
        <v>0</v>
      </c>
      <c r="C40" s="69">
        <v>0</v>
      </c>
      <c r="D40" s="69">
        <v>1</v>
      </c>
      <c r="E40" s="70">
        <v>0</v>
      </c>
      <c r="F40" s="70">
        <v>0</v>
      </c>
      <c r="G40" s="70">
        <v>1</v>
      </c>
      <c r="H40" s="71">
        <v>1</v>
      </c>
      <c r="I40" s="71">
        <v>0</v>
      </c>
      <c r="J40" s="71">
        <v>0</v>
      </c>
      <c r="K40" s="71">
        <v>66</v>
      </c>
    </row>
    <row r="41" spans="1:11">
      <c r="A41" s="1">
        <v>37</v>
      </c>
      <c r="B41" s="69">
        <v>0</v>
      </c>
      <c r="C41" s="69">
        <v>0</v>
      </c>
      <c r="D41" s="69">
        <v>1</v>
      </c>
      <c r="E41" s="70">
        <v>1</v>
      </c>
      <c r="F41" s="70">
        <v>0</v>
      </c>
      <c r="G41" s="70">
        <v>0</v>
      </c>
      <c r="H41" s="71">
        <v>0</v>
      </c>
      <c r="I41" s="71">
        <v>1</v>
      </c>
      <c r="J41" s="71">
        <v>0</v>
      </c>
      <c r="K41" s="71">
        <v>65</v>
      </c>
    </row>
    <row r="42" spans="1:11">
      <c r="A42" s="1">
        <v>38</v>
      </c>
      <c r="B42" s="69">
        <v>0</v>
      </c>
      <c r="C42" s="69">
        <v>1</v>
      </c>
      <c r="D42" s="69">
        <v>0</v>
      </c>
      <c r="E42" s="70">
        <v>1</v>
      </c>
      <c r="F42" s="70">
        <v>0</v>
      </c>
      <c r="G42" s="70">
        <v>0</v>
      </c>
      <c r="H42" s="71">
        <v>0</v>
      </c>
      <c r="I42" s="71">
        <v>1</v>
      </c>
      <c r="J42" s="71">
        <v>0</v>
      </c>
      <c r="K42" s="71">
        <v>64</v>
      </c>
    </row>
    <row r="43" spans="1:11">
      <c r="A43" s="1">
        <v>39</v>
      </c>
      <c r="B43" s="69">
        <v>1</v>
      </c>
      <c r="C43" s="69">
        <v>0</v>
      </c>
      <c r="D43" s="69">
        <v>0</v>
      </c>
      <c r="E43" s="70">
        <v>1</v>
      </c>
      <c r="F43" s="70">
        <v>0</v>
      </c>
      <c r="G43" s="70">
        <v>0</v>
      </c>
      <c r="H43" s="71">
        <v>0</v>
      </c>
      <c r="I43" s="71">
        <v>1</v>
      </c>
      <c r="J43" s="71">
        <v>0</v>
      </c>
      <c r="K43" s="71">
        <v>63</v>
      </c>
    </row>
    <row r="44" spans="1:11">
      <c r="A44" s="1">
        <v>40</v>
      </c>
      <c r="B44" s="69">
        <v>0</v>
      </c>
      <c r="C44" s="69">
        <v>0</v>
      </c>
      <c r="D44" s="69">
        <v>0</v>
      </c>
      <c r="E44" s="70">
        <v>0</v>
      </c>
      <c r="F44" s="70">
        <v>0</v>
      </c>
      <c r="G44" s="70">
        <v>0</v>
      </c>
      <c r="H44" s="71">
        <v>1</v>
      </c>
      <c r="I44" s="71">
        <v>0</v>
      </c>
      <c r="J44" s="71">
        <v>0</v>
      </c>
      <c r="K44" s="71">
        <v>62</v>
      </c>
    </row>
    <row r="45" spans="1:11">
      <c r="A45" s="1">
        <v>41</v>
      </c>
      <c r="B45" s="69">
        <v>0</v>
      </c>
      <c r="C45" s="69">
        <v>0</v>
      </c>
      <c r="D45" s="69">
        <v>1</v>
      </c>
      <c r="E45" s="70">
        <v>0</v>
      </c>
      <c r="F45" s="70">
        <v>1</v>
      </c>
      <c r="G45" s="70">
        <v>0</v>
      </c>
      <c r="H45" s="71">
        <v>0</v>
      </c>
      <c r="I45" s="71">
        <v>1</v>
      </c>
      <c r="J45" s="71">
        <v>0</v>
      </c>
      <c r="K45" s="71">
        <v>61</v>
      </c>
    </row>
    <row r="46" spans="1:11">
      <c r="A46" s="1">
        <v>42</v>
      </c>
      <c r="B46" s="69">
        <v>1</v>
      </c>
      <c r="C46" s="69">
        <v>0</v>
      </c>
      <c r="D46" s="69">
        <v>0</v>
      </c>
      <c r="E46" s="70">
        <v>1</v>
      </c>
      <c r="F46" s="70">
        <v>0</v>
      </c>
      <c r="G46" s="70">
        <v>0</v>
      </c>
      <c r="H46" s="71">
        <v>1</v>
      </c>
      <c r="I46" s="71">
        <v>0</v>
      </c>
      <c r="J46" s="71">
        <v>0</v>
      </c>
      <c r="K46" s="71">
        <v>60</v>
      </c>
    </row>
    <row r="47" spans="1:11">
      <c r="A47" s="1">
        <v>43</v>
      </c>
      <c r="B47" s="69">
        <v>1</v>
      </c>
      <c r="C47" s="69">
        <v>0</v>
      </c>
      <c r="D47" s="69">
        <v>0</v>
      </c>
      <c r="E47" s="70">
        <v>0</v>
      </c>
      <c r="F47" s="70">
        <v>1</v>
      </c>
      <c r="G47" s="70">
        <v>0</v>
      </c>
      <c r="H47" s="71">
        <v>0</v>
      </c>
      <c r="I47" s="71">
        <v>1</v>
      </c>
      <c r="J47" s="71">
        <v>0</v>
      </c>
      <c r="K47" s="71">
        <v>59</v>
      </c>
    </row>
    <row r="48" spans="1:11">
      <c r="A48" s="1">
        <v>44</v>
      </c>
      <c r="B48" s="69">
        <v>0</v>
      </c>
      <c r="C48" s="69">
        <v>0</v>
      </c>
      <c r="D48" s="69">
        <v>1</v>
      </c>
      <c r="E48" s="70">
        <v>0</v>
      </c>
      <c r="F48" s="70">
        <v>1</v>
      </c>
      <c r="G48" s="70">
        <v>0</v>
      </c>
      <c r="H48" s="71">
        <v>0</v>
      </c>
      <c r="I48" s="71">
        <v>1</v>
      </c>
      <c r="J48" s="71">
        <v>0</v>
      </c>
      <c r="K48" s="71">
        <v>58</v>
      </c>
    </row>
    <row r="49" spans="1:11">
      <c r="A49" s="1">
        <v>45</v>
      </c>
      <c r="B49" s="69">
        <v>1</v>
      </c>
      <c r="C49" s="69">
        <v>0</v>
      </c>
      <c r="D49" s="69">
        <v>0</v>
      </c>
      <c r="E49" s="70">
        <v>0</v>
      </c>
      <c r="F49" s="70">
        <v>0</v>
      </c>
      <c r="G49" s="70">
        <v>0</v>
      </c>
      <c r="H49" s="71">
        <v>1</v>
      </c>
      <c r="I49" s="71">
        <v>0</v>
      </c>
      <c r="J49" s="71">
        <v>0</v>
      </c>
      <c r="K49" s="71">
        <v>57</v>
      </c>
    </row>
    <row r="50" spans="1:11">
      <c r="A50" s="1">
        <v>46</v>
      </c>
      <c r="B50" s="69">
        <v>0</v>
      </c>
      <c r="C50" s="69">
        <v>1</v>
      </c>
      <c r="D50" s="69">
        <v>0</v>
      </c>
      <c r="E50" s="70">
        <v>1</v>
      </c>
      <c r="F50" s="70">
        <v>0</v>
      </c>
      <c r="G50" s="70">
        <v>0</v>
      </c>
      <c r="H50" s="71">
        <v>0</v>
      </c>
      <c r="I50" s="71">
        <v>0</v>
      </c>
      <c r="J50" s="71">
        <v>1</v>
      </c>
      <c r="K50" s="71">
        <v>56</v>
      </c>
    </row>
    <row r="51" spans="1:11">
      <c r="A51" s="1">
        <v>47</v>
      </c>
      <c r="B51" s="69">
        <v>1</v>
      </c>
      <c r="C51" s="69">
        <v>0</v>
      </c>
      <c r="D51" s="69">
        <v>0</v>
      </c>
      <c r="E51" s="70">
        <v>0</v>
      </c>
      <c r="F51" s="70">
        <v>0</v>
      </c>
      <c r="G51" s="70">
        <v>0</v>
      </c>
      <c r="H51" s="71">
        <v>1</v>
      </c>
      <c r="I51" s="71">
        <v>0</v>
      </c>
      <c r="J51" s="71">
        <v>0</v>
      </c>
      <c r="K51" s="71">
        <v>55</v>
      </c>
    </row>
    <row r="52" spans="1:11">
      <c r="A52" s="1">
        <v>48</v>
      </c>
      <c r="B52" s="69">
        <v>0</v>
      </c>
      <c r="C52" s="69">
        <v>1</v>
      </c>
      <c r="D52" s="69">
        <v>0</v>
      </c>
      <c r="E52" s="70">
        <v>0</v>
      </c>
      <c r="F52" s="70">
        <v>1</v>
      </c>
      <c r="G52" s="70">
        <v>0</v>
      </c>
      <c r="H52" s="71">
        <v>1</v>
      </c>
      <c r="I52" s="71">
        <v>0</v>
      </c>
      <c r="J52" s="71">
        <v>0</v>
      </c>
      <c r="K52" s="71">
        <v>54</v>
      </c>
    </row>
    <row r="53" spans="1:11">
      <c r="A53" s="1">
        <v>49</v>
      </c>
      <c r="B53" s="69">
        <v>0</v>
      </c>
      <c r="C53" s="69">
        <v>1</v>
      </c>
      <c r="D53" s="69">
        <v>0</v>
      </c>
      <c r="E53" s="70">
        <v>1</v>
      </c>
      <c r="F53" s="70">
        <v>0</v>
      </c>
      <c r="G53" s="70">
        <v>0</v>
      </c>
      <c r="H53" s="71">
        <v>1</v>
      </c>
      <c r="I53" s="71">
        <v>0</v>
      </c>
      <c r="J53" s="71">
        <v>0</v>
      </c>
      <c r="K53" s="71">
        <v>53</v>
      </c>
    </row>
    <row r="54" spans="1:11">
      <c r="A54" s="1">
        <v>50</v>
      </c>
      <c r="B54" s="69">
        <v>1</v>
      </c>
      <c r="C54" s="69">
        <v>0</v>
      </c>
      <c r="D54" s="69">
        <v>0</v>
      </c>
      <c r="E54" s="70">
        <v>1</v>
      </c>
      <c r="F54" s="70">
        <v>0</v>
      </c>
      <c r="G54" s="70">
        <v>0</v>
      </c>
      <c r="H54" s="71">
        <v>1</v>
      </c>
      <c r="I54" s="71">
        <v>0</v>
      </c>
      <c r="J54" s="71">
        <v>0</v>
      </c>
      <c r="K54" s="71">
        <v>52</v>
      </c>
    </row>
    <row r="55" spans="1:11">
      <c r="A55" s="1">
        <v>51</v>
      </c>
      <c r="B55" s="69">
        <v>0</v>
      </c>
      <c r="C55" s="69">
        <v>0</v>
      </c>
      <c r="D55" s="69">
        <v>0</v>
      </c>
      <c r="E55" s="70">
        <v>0</v>
      </c>
      <c r="F55" s="70">
        <v>1</v>
      </c>
      <c r="G55" s="70">
        <v>0</v>
      </c>
      <c r="H55" s="71">
        <v>1</v>
      </c>
      <c r="I55" s="71">
        <v>0</v>
      </c>
      <c r="J55" s="71">
        <v>0</v>
      </c>
      <c r="K55" s="71">
        <v>51</v>
      </c>
    </row>
    <row r="56" spans="1:11">
      <c r="A56" s="1">
        <v>52</v>
      </c>
      <c r="B56" s="69">
        <v>1</v>
      </c>
      <c r="C56" s="69">
        <v>0</v>
      </c>
      <c r="D56" s="69">
        <v>0</v>
      </c>
      <c r="E56" s="70">
        <v>1</v>
      </c>
      <c r="F56" s="70">
        <v>0</v>
      </c>
      <c r="G56" s="70">
        <v>0</v>
      </c>
      <c r="H56" s="71">
        <v>0</v>
      </c>
      <c r="I56" s="71">
        <v>1</v>
      </c>
      <c r="J56" s="71">
        <v>0</v>
      </c>
      <c r="K56" s="71">
        <v>50</v>
      </c>
    </row>
    <row r="57" spans="1:11">
      <c r="A57" s="1">
        <v>53</v>
      </c>
      <c r="B57" s="69">
        <v>0</v>
      </c>
      <c r="C57" s="69">
        <v>1</v>
      </c>
      <c r="D57" s="69">
        <v>0</v>
      </c>
      <c r="E57" s="70">
        <v>1</v>
      </c>
      <c r="F57" s="70">
        <v>0</v>
      </c>
      <c r="G57" s="70">
        <v>0</v>
      </c>
      <c r="H57" s="71">
        <v>0</v>
      </c>
      <c r="I57" s="71">
        <v>0</v>
      </c>
      <c r="J57" s="71">
        <v>0</v>
      </c>
      <c r="K57" s="71">
        <v>49</v>
      </c>
    </row>
    <row r="58" spans="1:11">
      <c r="A58" s="1">
        <v>54</v>
      </c>
      <c r="B58" s="69">
        <v>1</v>
      </c>
      <c r="C58" s="69">
        <v>0</v>
      </c>
      <c r="D58" s="69">
        <v>0</v>
      </c>
      <c r="E58" s="70">
        <v>0</v>
      </c>
      <c r="F58" s="70">
        <v>0</v>
      </c>
      <c r="G58" s="70">
        <v>1</v>
      </c>
      <c r="H58" s="71">
        <v>0</v>
      </c>
      <c r="I58" s="71">
        <v>1</v>
      </c>
      <c r="J58" s="71">
        <v>0</v>
      </c>
      <c r="K58" s="71">
        <v>48</v>
      </c>
    </row>
    <row r="59" spans="1:11">
      <c r="A59" s="1">
        <v>55</v>
      </c>
      <c r="B59" s="69">
        <v>1</v>
      </c>
      <c r="C59" s="69">
        <v>0</v>
      </c>
      <c r="D59" s="69">
        <v>0</v>
      </c>
      <c r="E59" s="70">
        <v>0</v>
      </c>
      <c r="F59" s="70">
        <v>0</v>
      </c>
      <c r="G59" s="70">
        <v>1</v>
      </c>
      <c r="H59" s="71">
        <v>1</v>
      </c>
      <c r="I59" s="71">
        <v>0</v>
      </c>
      <c r="J59" s="71">
        <v>0</v>
      </c>
      <c r="K59" s="71">
        <v>47</v>
      </c>
    </row>
    <row r="60" spans="1:11">
      <c r="A60" s="1">
        <v>56</v>
      </c>
      <c r="B60" s="69">
        <v>1</v>
      </c>
      <c r="C60" s="69">
        <v>0</v>
      </c>
      <c r="D60" s="69">
        <v>0</v>
      </c>
      <c r="E60" s="70">
        <v>0</v>
      </c>
      <c r="F60" s="70">
        <v>1</v>
      </c>
      <c r="G60" s="70">
        <v>0</v>
      </c>
      <c r="H60" s="71">
        <v>0</v>
      </c>
      <c r="I60" s="71">
        <v>1</v>
      </c>
      <c r="J60" s="71">
        <v>0</v>
      </c>
      <c r="K60" s="71">
        <v>46</v>
      </c>
    </row>
    <row r="61" spans="1:11">
      <c r="A61" s="1">
        <v>57</v>
      </c>
      <c r="B61" s="69">
        <v>0</v>
      </c>
      <c r="C61" s="69">
        <v>1</v>
      </c>
      <c r="D61" s="69">
        <v>0</v>
      </c>
      <c r="E61" s="70">
        <v>1</v>
      </c>
      <c r="F61" s="70">
        <v>0</v>
      </c>
      <c r="G61" s="70">
        <v>0</v>
      </c>
      <c r="H61" s="71">
        <v>1</v>
      </c>
      <c r="I61" s="71">
        <v>0</v>
      </c>
      <c r="J61" s="71">
        <v>0</v>
      </c>
      <c r="K61" s="71">
        <v>45</v>
      </c>
    </row>
    <row r="62" spans="1:11">
      <c r="A62" s="1">
        <v>58</v>
      </c>
      <c r="B62" s="69">
        <v>0</v>
      </c>
      <c r="C62" s="69">
        <v>0</v>
      </c>
      <c r="D62" s="69">
        <v>1</v>
      </c>
      <c r="E62" s="70">
        <v>1</v>
      </c>
      <c r="F62" s="70">
        <v>0</v>
      </c>
      <c r="G62" s="70">
        <v>0</v>
      </c>
      <c r="H62" s="71">
        <v>0</v>
      </c>
      <c r="I62" s="71">
        <v>1</v>
      </c>
      <c r="J62" s="71">
        <v>0</v>
      </c>
      <c r="K62" s="71">
        <v>44</v>
      </c>
    </row>
    <row r="63" spans="1:11">
      <c r="A63" s="1">
        <v>59</v>
      </c>
      <c r="B63" s="69">
        <v>1</v>
      </c>
      <c r="C63" s="69">
        <v>0</v>
      </c>
      <c r="D63" s="69">
        <v>0</v>
      </c>
      <c r="E63" s="70">
        <v>0</v>
      </c>
      <c r="F63" s="70">
        <v>1</v>
      </c>
      <c r="G63" s="70">
        <v>0</v>
      </c>
      <c r="H63" s="71">
        <v>0</v>
      </c>
      <c r="I63" s="71">
        <v>0</v>
      </c>
      <c r="J63" s="71">
        <v>0</v>
      </c>
      <c r="K63" s="71">
        <v>43</v>
      </c>
    </row>
    <row r="64" spans="1:11">
      <c r="A64" s="1">
        <v>60</v>
      </c>
      <c r="B64" s="69">
        <v>1</v>
      </c>
      <c r="C64" s="69">
        <v>0</v>
      </c>
      <c r="D64" s="69">
        <v>0</v>
      </c>
      <c r="E64" s="70">
        <v>0</v>
      </c>
      <c r="F64" s="70">
        <v>1</v>
      </c>
      <c r="G64" s="70">
        <v>0</v>
      </c>
      <c r="H64" s="71">
        <v>0</v>
      </c>
      <c r="I64" s="71">
        <v>1</v>
      </c>
      <c r="J64" s="71">
        <v>0</v>
      </c>
      <c r="K64" s="71">
        <v>42</v>
      </c>
    </row>
    <row r="65" spans="1:11">
      <c r="A65" s="1">
        <v>61</v>
      </c>
      <c r="B65" s="69">
        <v>0</v>
      </c>
      <c r="C65" s="69">
        <v>0</v>
      </c>
      <c r="D65" s="69">
        <v>0</v>
      </c>
      <c r="E65" s="70">
        <v>1</v>
      </c>
      <c r="F65" s="70">
        <v>0</v>
      </c>
      <c r="G65" s="70">
        <v>0</v>
      </c>
      <c r="H65" s="71">
        <v>1</v>
      </c>
      <c r="I65" s="71">
        <v>0</v>
      </c>
      <c r="J65" s="71">
        <v>0</v>
      </c>
      <c r="K65" s="71">
        <v>41</v>
      </c>
    </row>
    <row r="66" spans="1:11">
      <c r="A66" s="1">
        <v>62</v>
      </c>
      <c r="B66" s="69">
        <v>1</v>
      </c>
      <c r="C66" s="69">
        <v>0</v>
      </c>
      <c r="D66" s="69">
        <v>0</v>
      </c>
      <c r="E66" s="70">
        <v>0</v>
      </c>
      <c r="F66" s="70">
        <v>1</v>
      </c>
      <c r="G66" s="70">
        <v>0</v>
      </c>
      <c r="H66" s="71">
        <v>1</v>
      </c>
      <c r="I66" s="71">
        <v>0</v>
      </c>
      <c r="J66" s="71">
        <v>0</v>
      </c>
      <c r="K66" s="71">
        <v>40</v>
      </c>
    </row>
    <row r="67" spans="1:11">
      <c r="A67" s="1">
        <v>63</v>
      </c>
      <c r="B67" s="69">
        <v>0</v>
      </c>
      <c r="C67" s="69">
        <v>0</v>
      </c>
      <c r="D67" s="69">
        <v>1</v>
      </c>
      <c r="E67" s="70">
        <v>0</v>
      </c>
      <c r="F67" s="70">
        <v>1</v>
      </c>
      <c r="G67" s="70">
        <v>0</v>
      </c>
      <c r="H67" s="71">
        <v>1</v>
      </c>
      <c r="I67" s="71">
        <v>0</v>
      </c>
      <c r="J67" s="71">
        <v>0</v>
      </c>
      <c r="K67" s="71">
        <v>39</v>
      </c>
    </row>
    <row r="68" spans="1:11">
      <c r="A68" s="1">
        <v>64</v>
      </c>
      <c r="B68" s="69">
        <v>1</v>
      </c>
      <c r="C68" s="69">
        <v>0</v>
      </c>
      <c r="D68" s="69">
        <v>0</v>
      </c>
      <c r="E68" s="70">
        <v>1</v>
      </c>
      <c r="F68" s="70">
        <v>0</v>
      </c>
      <c r="G68" s="70">
        <v>0</v>
      </c>
      <c r="H68" s="71">
        <v>0</v>
      </c>
      <c r="I68" s="71">
        <v>0</v>
      </c>
      <c r="J68" s="71">
        <v>0</v>
      </c>
      <c r="K68" s="71">
        <v>38</v>
      </c>
    </row>
    <row r="69" spans="1:11">
      <c r="A69" s="1">
        <v>65</v>
      </c>
      <c r="B69" s="69">
        <v>0</v>
      </c>
      <c r="C69" s="69">
        <v>0</v>
      </c>
      <c r="D69" s="69">
        <v>1</v>
      </c>
      <c r="E69" s="70">
        <v>0</v>
      </c>
      <c r="F69" s="70">
        <v>0</v>
      </c>
      <c r="G69" s="70">
        <v>1</v>
      </c>
      <c r="H69" s="71">
        <v>0</v>
      </c>
      <c r="I69" s="71">
        <v>1</v>
      </c>
      <c r="J69" s="71">
        <v>0</v>
      </c>
      <c r="K69" s="71">
        <v>37</v>
      </c>
    </row>
    <row r="70" spans="1:11">
      <c r="A70" s="1">
        <v>66</v>
      </c>
      <c r="B70" s="69">
        <v>0</v>
      </c>
      <c r="C70" s="69">
        <v>1</v>
      </c>
      <c r="D70" s="69">
        <v>0</v>
      </c>
      <c r="E70" s="70">
        <v>1</v>
      </c>
      <c r="F70" s="70">
        <v>0</v>
      </c>
      <c r="G70" s="70">
        <v>0</v>
      </c>
      <c r="H70" s="71">
        <v>1</v>
      </c>
      <c r="I70" s="71">
        <v>0</v>
      </c>
      <c r="J70" s="71">
        <v>0</v>
      </c>
      <c r="K70" s="71">
        <v>36</v>
      </c>
    </row>
    <row r="71" spans="1:11">
      <c r="A71" s="1">
        <v>67</v>
      </c>
      <c r="B71" s="69">
        <v>0</v>
      </c>
      <c r="C71" s="69">
        <v>1</v>
      </c>
      <c r="D71" s="69">
        <v>0</v>
      </c>
      <c r="E71" s="70">
        <v>0</v>
      </c>
      <c r="F71" s="70">
        <v>1</v>
      </c>
      <c r="G71" s="70">
        <v>0</v>
      </c>
      <c r="H71" s="71">
        <v>0</v>
      </c>
      <c r="I71" s="71">
        <v>1</v>
      </c>
      <c r="J71" s="71">
        <v>0</v>
      </c>
      <c r="K71" s="71">
        <v>35</v>
      </c>
    </row>
    <row r="72" spans="1:11">
      <c r="A72" s="1">
        <v>68</v>
      </c>
      <c r="B72" s="69">
        <v>0</v>
      </c>
      <c r="C72" s="69">
        <v>1</v>
      </c>
      <c r="D72" s="69">
        <v>0</v>
      </c>
      <c r="E72" s="70">
        <v>1</v>
      </c>
      <c r="F72" s="70">
        <v>0</v>
      </c>
      <c r="G72" s="70">
        <v>0</v>
      </c>
      <c r="H72" s="71">
        <v>0</v>
      </c>
      <c r="I72" s="71">
        <v>1</v>
      </c>
      <c r="J72" s="71">
        <v>0</v>
      </c>
      <c r="K72" s="71">
        <v>34</v>
      </c>
    </row>
    <row r="73" spans="1:11">
      <c r="A73" s="1">
        <v>69</v>
      </c>
      <c r="B73" s="69">
        <v>0</v>
      </c>
      <c r="C73" s="69">
        <v>0</v>
      </c>
      <c r="D73" s="69">
        <v>1</v>
      </c>
      <c r="E73" s="70">
        <v>0</v>
      </c>
      <c r="F73" s="70">
        <v>0</v>
      </c>
      <c r="G73" s="70">
        <v>1</v>
      </c>
      <c r="H73" s="71">
        <v>0</v>
      </c>
      <c r="I73" s="71">
        <v>0</v>
      </c>
      <c r="J73" s="71">
        <v>1</v>
      </c>
      <c r="K73" s="71">
        <v>33</v>
      </c>
    </row>
    <row r="74" spans="1:11">
      <c r="A74" s="1">
        <v>70</v>
      </c>
      <c r="B74" s="69">
        <v>0</v>
      </c>
      <c r="C74" s="69">
        <v>1</v>
      </c>
      <c r="D74" s="69">
        <v>0</v>
      </c>
      <c r="E74" s="70">
        <v>0</v>
      </c>
      <c r="F74" s="70">
        <v>0</v>
      </c>
      <c r="G74" s="70">
        <v>0</v>
      </c>
      <c r="H74" s="71">
        <v>0</v>
      </c>
      <c r="I74" s="71">
        <v>1</v>
      </c>
      <c r="J74" s="71">
        <v>0</v>
      </c>
      <c r="K74" s="71">
        <v>32</v>
      </c>
    </row>
    <row r="75" spans="1:11">
      <c r="A75" s="1">
        <v>71</v>
      </c>
      <c r="B75" s="69">
        <v>0</v>
      </c>
      <c r="C75" s="69">
        <v>0</v>
      </c>
      <c r="D75" s="69">
        <v>0</v>
      </c>
      <c r="E75" s="70">
        <v>1</v>
      </c>
      <c r="F75" s="70">
        <v>0</v>
      </c>
      <c r="G75" s="70">
        <v>0</v>
      </c>
      <c r="H75" s="71">
        <v>1</v>
      </c>
      <c r="I75" s="71">
        <v>0</v>
      </c>
      <c r="J75" s="71">
        <v>0</v>
      </c>
      <c r="K75" s="71">
        <v>31</v>
      </c>
    </row>
    <row r="76" spans="1:11">
      <c r="A76" s="1">
        <v>72</v>
      </c>
      <c r="B76" s="69">
        <v>1</v>
      </c>
      <c r="C76" s="69">
        <v>0</v>
      </c>
      <c r="D76" s="69">
        <v>0</v>
      </c>
      <c r="E76" s="70">
        <v>0</v>
      </c>
      <c r="F76" s="70">
        <v>0</v>
      </c>
      <c r="G76" s="70">
        <v>1</v>
      </c>
      <c r="H76" s="71">
        <v>0</v>
      </c>
      <c r="I76" s="71">
        <v>0</v>
      </c>
      <c r="J76" s="71">
        <v>0</v>
      </c>
      <c r="K76" s="71">
        <v>30</v>
      </c>
    </row>
    <row r="77" spans="1:11">
      <c r="A77" s="1">
        <v>73</v>
      </c>
      <c r="B77" s="69">
        <v>1</v>
      </c>
      <c r="C77" s="69">
        <v>0</v>
      </c>
      <c r="D77" s="69">
        <v>0</v>
      </c>
      <c r="E77" s="70">
        <v>0</v>
      </c>
      <c r="F77" s="70">
        <v>0</v>
      </c>
      <c r="G77" s="70">
        <v>0</v>
      </c>
      <c r="H77" s="71">
        <v>0</v>
      </c>
      <c r="I77" s="71">
        <v>0</v>
      </c>
      <c r="J77" s="71">
        <v>0</v>
      </c>
      <c r="K77" s="71">
        <v>29</v>
      </c>
    </row>
    <row r="78" spans="1:11">
      <c r="A78" s="1">
        <v>74</v>
      </c>
      <c r="B78" s="69">
        <v>0</v>
      </c>
      <c r="C78" s="69">
        <v>0</v>
      </c>
      <c r="D78" s="69">
        <v>1</v>
      </c>
      <c r="E78" s="70">
        <v>1</v>
      </c>
      <c r="F78" s="70">
        <v>0</v>
      </c>
      <c r="G78" s="70">
        <v>0</v>
      </c>
      <c r="H78" s="71">
        <v>0</v>
      </c>
      <c r="I78" s="71">
        <v>1</v>
      </c>
      <c r="J78" s="71">
        <v>0</v>
      </c>
      <c r="K78" s="71">
        <v>28</v>
      </c>
    </row>
    <row r="79" spans="1:11">
      <c r="A79" s="1">
        <v>75</v>
      </c>
      <c r="B79" s="69">
        <v>0</v>
      </c>
      <c r="C79" s="69">
        <v>0</v>
      </c>
      <c r="D79" s="69">
        <v>0</v>
      </c>
      <c r="E79" s="70">
        <v>0</v>
      </c>
      <c r="F79" s="70">
        <v>0</v>
      </c>
      <c r="G79" s="70">
        <v>0</v>
      </c>
      <c r="H79" s="71">
        <v>1</v>
      </c>
      <c r="I79" s="71">
        <v>0</v>
      </c>
      <c r="J79" s="71">
        <v>0</v>
      </c>
      <c r="K79" s="71">
        <v>27</v>
      </c>
    </row>
    <row r="80" spans="1:11">
      <c r="A80" s="1">
        <v>76</v>
      </c>
      <c r="B80" s="69">
        <v>0</v>
      </c>
      <c r="C80" s="69">
        <v>0</v>
      </c>
      <c r="D80" s="69">
        <v>0</v>
      </c>
      <c r="E80" s="70">
        <v>0</v>
      </c>
      <c r="F80" s="70">
        <v>0</v>
      </c>
      <c r="G80" s="70">
        <v>0</v>
      </c>
      <c r="H80" s="71">
        <v>0</v>
      </c>
      <c r="I80" s="71">
        <v>1</v>
      </c>
      <c r="J80" s="71">
        <v>0</v>
      </c>
      <c r="K80" s="71">
        <v>26</v>
      </c>
    </row>
    <row r="81" spans="1:11">
      <c r="A81" s="1">
        <v>77</v>
      </c>
      <c r="B81" s="69">
        <v>0</v>
      </c>
      <c r="C81" s="69">
        <v>0</v>
      </c>
      <c r="D81" s="69">
        <v>1</v>
      </c>
      <c r="E81" s="70">
        <v>0</v>
      </c>
      <c r="F81" s="70">
        <v>1</v>
      </c>
      <c r="G81" s="70">
        <v>0</v>
      </c>
      <c r="H81" s="71">
        <v>1</v>
      </c>
      <c r="I81" s="71">
        <v>0</v>
      </c>
      <c r="J81" s="71">
        <v>0</v>
      </c>
      <c r="K81" s="71">
        <v>25</v>
      </c>
    </row>
    <row r="82" spans="1:11">
      <c r="A82" s="1">
        <v>78</v>
      </c>
      <c r="B82" s="69">
        <v>0</v>
      </c>
      <c r="C82" s="69">
        <v>0</v>
      </c>
      <c r="D82" s="69">
        <v>1</v>
      </c>
      <c r="E82" s="70">
        <v>1</v>
      </c>
      <c r="F82" s="70">
        <v>0</v>
      </c>
      <c r="G82" s="70">
        <v>0</v>
      </c>
      <c r="H82" s="71">
        <v>1</v>
      </c>
      <c r="I82" s="71">
        <v>0</v>
      </c>
      <c r="J82" s="71">
        <v>0</v>
      </c>
      <c r="K82" s="71">
        <v>24</v>
      </c>
    </row>
    <row r="83" spans="1:11">
      <c r="A83" s="1">
        <v>79</v>
      </c>
      <c r="B83" s="69">
        <v>1</v>
      </c>
      <c r="C83" s="69">
        <v>0</v>
      </c>
      <c r="D83" s="69">
        <v>0</v>
      </c>
      <c r="E83" s="70">
        <v>1</v>
      </c>
      <c r="F83" s="70">
        <v>0</v>
      </c>
      <c r="G83" s="70">
        <v>0</v>
      </c>
      <c r="H83" s="71">
        <v>0</v>
      </c>
      <c r="I83" s="71">
        <v>0</v>
      </c>
      <c r="J83" s="71">
        <v>1</v>
      </c>
      <c r="K83" s="71">
        <v>23</v>
      </c>
    </row>
    <row r="84" spans="1:11">
      <c r="A84" s="1">
        <v>80</v>
      </c>
      <c r="B84" s="69">
        <v>0</v>
      </c>
      <c r="C84" s="69">
        <v>0</v>
      </c>
      <c r="D84" s="69">
        <v>0</v>
      </c>
      <c r="E84" s="70">
        <v>1</v>
      </c>
      <c r="F84" s="70">
        <v>0</v>
      </c>
      <c r="G84" s="70">
        <v>0</v>
      </c>
      <c r="H84" s="71">
        <v>1</v>
      </c>
      <c r="I84" s="71">
        <v>0</v>
      </c>
      <c r="J84" s="71">
        <v>0</v>
      </c>
      <c r="K84" s="71">
        <v>22</v>
      </c>
    </row>
    <row r="85" spans="1:11">
      <c r="A85" s="1">
        <v>81</v>
      </c>
      <c r="B85" s="69">
        <v>1</v>
      </c>
      <c r="C85" s="69">
        <v>0</v>
      </c>
      <c r="D85" s="69">
        <v>0</v>
      </c>
      <c r="E85" s="70">
        <v>0</v>
      </c>
      <c r="F85" s="70">
        <v>0</v>
      </c>
      <c r="G85" s="70">
        <v>0</v>
      </c>
      <c r="H85" s="71">
        <v>0</v>
      </c>
      <c r="I85" s="71">
        <v>0</v>
      </c>
      <c r="J85" s="71">
        <v>1</v>
      </c>
      <c r="K85" s="71">
        <v>21</v>
      </c>
    </row>
    <row r="86" spans="1:11">
      <c r="A86" s="1">
        <v>82</v>
      </c>
      <c r="B86" s="69">
        <v>1</v>
      </c>
      <c r="C86" s="69">
        <v>0</v>
      </c>
      <c r="D86" s="69">
        <v>0</v>
      </c>
      <c r="E86" s="70">
        <v>0</v>
      </c>
      <c r="F86" s="70">
        <v>1</v>
      </c>
      <c r="G86" s="70">
        <v>0</v>
      </c>
      <c r="H86" s="71">
        <v>1</v>
      </c>
      <c r="I86" s="71">
        <v>0</v>
      </c>
      <c r="J86" s="71">
        <v>0</v>
      </c>
      <c r="K86" s="71">
        <v>20</v>
      </c>
    </row>
    <row r="87" spans="1:11">
      <c r="A87" s="1">
        <v>83</v>
      </c>
      <c r="B87" s="69">
        <v>0</v>
      </c>
      <c r="C87" s="69">
        <v>0</v>
      </c>
      <c r="D87" s="69">
        <v>1</v>
      </c>
      <c r="E87" s="70">
        <v>0</v>
      </c>
      <c r="F87" s="70">
        <v>1</v>
      </c>
      <c r="G87" s="70">
        <v>0</v>
      </c>
      <c r="H87" s="71">
        <v>1</v>
      </c>
      <c r="I87" s="71">
        <v>0</v>
      </c>
      <c r="J87" s="71">
        <v>0</v>
      </c>
      <c r="K87" s="71">
        <v>19</v>
      </c>
    </row>
    <row r="88" spans="1:11">
      <c r="A88" s="1">
        <v>84</v>
      </c>
      <c r="B88" s="69">
        <v>1</v>
      </c>
      <c r="C88" s="69">
        <v>0</v>
      </c>
      <c r="D88" s="69">
        <v>0</v>
      </c>
      <c r="E88" s="70">
        <v>0</v>
      </c>
      <c r="F88" s="70">
        <v>0</v>
      </c>
      <c r="G88" s="70">
        <v>0</v>
      </c>
      <c r="H88" s="71">
        <v>0</v>
      </c>
      <c r="I88" s="71">
        <v>0</v>
      </c>
      <c r="J88" s="71">
        <v>1</v>
      </c>
      <c r="K88" s="71">
        <v>18</v>
      </c>
    </row>
    <row r="89" spans="1:11">
      <c r="A89" s="1">
        <v>85</v>
      </c>
      <c r="B89" s="69">
        <v>1</v>
      </c>
      <c r="C89" s="69">
        <v>0</v>
      </c>
      <c r="D89" s="69">
        <v>0</v>
      </c>
      <c r="E89" s="70">
        <v>1</v>
      </c>
      <c r="F89" s="70">
        <v>0</v>
      </c>
      <c r="G89" s="70">
        <v>0</v>
      </c>
      <c r="H89" s="71">
        <v>0</v>
      </c>
      <c r="I89" s="71">
        <v>1</v>
      </c>
      <c r="J89" s="71">
        <v>0</v>
      </c>
      <c r="K89" s="71">
        <v>17</v>
      </c>
    </row>
    <row r="90" spans="1:11">
      <c r="A90" s="1">
        <v>86</v>
      </c>
      <c r="B90" s="69">
        <v>0</v>
      </c>
      <c r="C90" s="69">
        <v>1</v>
      </c>
      <c r="D90" s="69">
        <v>0</v>
      </c>
      <c r="E90" s="70">
        <v>1</v>
      </c>
      <c r="F90" s="70">
        <v>0</v>
      </c>
      <c r="G90" s="70">
        <v>0</v>
      </c>
      <c r="H90" s="71">
        <v>1</v>
      </c>
      <c r="I90" s="71">
        <v>0</v>
      </c>
      <c r="J90" s="71">
        <v>0</v>
      </c>
      <c r="K90" s="71">
        <v>16</v>
      </c>
    </row>
    <row r="91" spans="1:11">
      <c r="A91" s="1">
        <v>87</v>
      </c>
      <c r="B91" s="69">
        <v>0</v>
      </c>
      <c r="C91" s="69">
        <v>0</v>
      </c>
      <c r="D91" s="69">
        <v>0</v>
      </c>
      <c r="E91" s="70">
        <v>0</v>
      </c>
      <c r="F91" s="70">
        <v>1</v>
      </c>
      <c r="G91" s="70">
        <v>0</v>
      </c>
      <c r="H91" s="71">
        <v>0</v>
      </c>
      <c r="I91" s="71">
        <v>1</v>
      </c>
      <c r="J91" s="71">
        <v>0</v>
      </c>
      <c r="K91" s="71">
        <v>15</v>
      </c>
    </row>
    <row r="92" spans="1:11">
      <c r="A92" s="1">
        <v>88</v>
      </c>
      <c r="B92" s="69">
        <v>1</v>
      </c>
      <c r="C92" s="69">
        <v>0</v>
      </c>
      <c r="D92" s="69">
        <v>0</v>
      </c>
      <c r="E92" s="70">
        <v>0</v>
      </c>
      <c r="F92" s="70">
        <v>1</v>
      </c>
      <c r="G92" s="70">
        <v>0</v>
      </c>
      <c r="H92" s="71">
        <v>1</v>
      </c>
      <c r="I92" s="71">
        <v>0</v>
      </c>
      <c r="J92" s="71">
        <v>0</v>
      </c>
      <c r="K92" s="71">
        <v>14</v>
      </c>
    </row>
    <row r="93" spans="1:11">
      <c r="A93" s="1">
        <v>89</v>
      </c>
      <c r="B93" s="69">
        <v>1</v>
      </c>
      <c r="C93" s="69">
        <v>0</v>
      </c>
      <c r="D93" s="69">
        <v>0</v>
      </c>
      <c r="E93" s="70">
        <v>1</v>
      </c>
      <c r="F93" s="70">
        <v>0</v>
      </c>
      <c r="G93" s="70">
        <v>0</v>
      </c>
      <c r="H93" s="71">
        <v>0</v>
      </c>
      <c r="I93" s="71">
        <v>1</v>
      </c>
      <c r="J93" s="71">
        <v>0</v>
      </c>
      <c r="K93" s="71">
        <v>13</v>
      </c>
    </row>
    <row r="94" spans="1:11">
      <c r="A94" s="1">
        <v>90</v>
      </c>
      <c r="B94" s="69">
        <v>0</v>
      </c>
      <c r="C94" s="69">
        <v>1</v>
      </c>
      <c r="D94" s="69">
        <v>0</v>
      </c>
      <c r="E94" s="70">
        <v>1</v>
      </c>
      <c r="F94" s="70">
        <v>0</v>
      </c>
      <c r="G94" s="70">
        <v>0</v>
      </c>
      <c r="H94" s="71">
        <v>1</v>
      </c>
      <c r="I94" s="71">
        <v>0</v>
      </c>
      <c r="J94" s="71">
        <v>0</v>
      </c>
      <c r="K94" s="71">
        <v>12</v>
      </c>
    </row>
    <row r="95" spans="1:11">
      <c r="A95" s="1">
        <v>91</v>
      </c>
      <c r="B95" s="69">
        <v>1</v>
      </c>
      <c r="C95" s="69">
        <v>0</v>
      </c>
      <c r="D95" s="69">
        <v>0</v>
      </c>
      <c r="E95" s="70">
        <v>1</v>
      </c>
      <c r="F95" s="70">
        <v>0</v>
      </c>
      <c r="G95" s="70">
        <v>0</v>
      </c>
      <c r="H95" s="71">
        <v>1</v>
      </c>
      <c r="I95" s="71">
        <v>0</v>
      </c>
      <c r="J95" s="71">
        <v>0</v>
      </c>
      <c r="K95" s="71">
        <v>11</v>
      </c>
    </row>
    <row r="96" spans="1:11">
      <c r="A96" s="1">
        <v>92</v>
      </c>
      <c r="B96" s="69">
        <v>1</v>
      </c>
      <c r="C96" s="69">
        <v>0</v>
      </c>
      <c r="D96" s="69">
        <v>0</v>
      </c>
      <c r="E96" s="70">
        <v>1</v>
      </c>
      <c r="F96" s="70">
        <v>0</v>
      </c>
      <c r="G96" s="70">
        <v>0</v>
      </c>
      <c r="H96" s="71">
        <v>1</v>
      </c>
      <c r="I96" s="71">
        <v>0</v>
      </c>
      <c r="J96" s="71">
        <v>0</v>
      </c>
      <c r="K96" s="71">
        <v>10</v>
      </c>
    </row>
    <row r="97" spans="1:11">
      <c r="A97" s="1">
        <v>93</v>
      </c>
      <c r="B97" s="69">
        <v>1</v>
      </c>
      <c r="C97" s="69">
        <v>0</v>
      </c>
      <c r="D97" s="69">
        <v>0</v>
      </c>
      <c r="E97" s="70">
        <v>0</v>
      </c>
      <c r="F97" s="70">
        <v>1</v>
      </c>
      <c r="G97" s="70">
        <v>0</v>
      </c>
      <c r="H97" s="71">
        <v>0</v>
      </c>
      <c r="I97" s="71">
        <v>0</v>
      </c>
      <c r="J97" s="71">
        <v>1</v>
      </c>
      <c r="K97" s="71">
        <v>9</v>
      </c>
    </row>
    <row r="98" spans="1:11">
      <c r="A98" s="1">
        <v>94</v>
      </c>
      <c r="B98" s="69">
        <v>0</v>
      </c>
      <c r="C98" s="69">
        <v>1</v>
      </c>
      <c r="D98" s="69">
        <v>0</v>
      </c>
      <c r="E98" s="70">
        <v>1</v>
      </c>
      <c r="F98" s="70">
        <v>0</v>
      </c>
      <c r="G98" s="70">
        <v>0</v>
      </c>
      <c r="H98" s="71">
        <v>0</v>
      </c>
      <c r="I98" s="71">
        <v>1</v>
      </c>
      <c r="J98" s="71">
        <v>0</v>
      </c>
      <c r="K98" s="71">
        <v>8</v>
      </c>
    </row>
    <row r="99" spans="1:11">
      <c r="A99" s="1">
        <v>95</v>
      </c>
      <c r="B99" s="69">
        <v>1</v>
      </c>
      <c r="C99" s="69">
        <v>0</v>
      </c>
      <c r="D99" s="69">
        <v>0</v>
      </c>
      <c r="E99" s="70">
        <v>1</v>
      </c>
      <c r="F99" s="70">
        <v>0</v>
      </c>
      <c r="G99" s="70">
        <v>0</v>
      </c>
      <c r="H99" s="71">
        <v>0</v>
      </c>
      <c r="I99" s="71">
        <v>1</v>
      </c>
      <c r="J99" s="71">
        <v>0</v>
      </c>
      <c r="K99" s="71">
        <v>7</v>
      </c>
    </row>
    <row r="100" spans="1:11">
      <c r="A100" s="1">
        <v>96</v>
      </c>
      <c r="B100" s="69">
        <v>0</v>
      </c>
      <c r="C100" s="69">
        <v>0</v>
      </c>
      <c r="D100" s="69">
        <v>1</v>
      </c>
      <c r="E100" s="70">
        <v>1</v>
      </c>
      <c r="F100" s="70">
        <v>0</v>
      </c>
      <c r="G100" s="70">
        <v>0</v>
      </c>
      <c r="H100" s="71">
        <v>1</v>
      </c>
      <c r="I100" s="71">
        <v>0</v>
      </c>
      <c r="J100" s="71">
        <v>0</v>
      </c>
      <c r="K100" s="71">
        <v>6</v>
      </c>
    </row>
    <row r="101" spans="1:11">
      <c r="A101" s="1">
        <v>97</v>
      </c>
      <c r="B101" s="69">
        <v>0</v>
      </c>
      <c r="C101" s="69">
        <v>1</v>
      </c>
      <c r="D101" s="69">
        <v>0</v>
      </c>
      <c r="E101" s="70">
        <v>1</v>
      </c>
      <c r="F101" s="70">
        <v>0</v>
      </c>
      <c r="G101" s="70">
        <v>0</v>
      </c>
      <c r="H101" s="71">
        <v>0</v>
      </c>
      <c r="I101" s="71">
        <v>0</v>
      </c>
      <c r="J101" s="71">
        <v>0</v>
      </c>
      <c r="K101" s="71">
        <v>5</v>
      </c>
    </row>
    <row r="102" spans="1:11">
      <c r="A102" s="1">
        <v>98</v>
      </c>
      <c r="B102" s="69">
        <v>0</v>
      </c>
      <c r="C102" s="69">
        <v>1</v>
      </c>
      <c r="D102" s="69">
        <v>0</v>
      </c>
      <c r="E102" s="70">
        <v>0</v>
      </c>
      <c r="F102" s="70">
        <v>1</v>
      </c>
      <c r="G102" s="70">
        <v>0</v>
      </c>
      <c r="H102" s="71">
        <v>0</v>
      </c>
      <c r="I102" s="71">
        <v>1</v>
      </c>
      <c r="J102" s="71">
        <v>0</v>
      </c>
      <c r="K102" s="71">
        <v>4</v>
      </c>
    </row>
    <row r="103" spans="1:11">
      <c r="A103" s="1">
        <v>99</v>
      </c>
      <c r="B103" s="69">
        <v>1</v>
      </c>
      <c r="C103" s="69">
        <v>0</v>
      </c>
      <c r="D103" s="69">
        <v>0</v>
      </c>
      <c r="E103" s="70">
        <v>1</v>
      </c>
      <c r="F103" s="70">
        <v>0</v>
      </c>
      <c r="G103" s="70">
        <v>0</v>
      </c>
      <c r="H103" s="71">
        <v>1</v>
      </c>
      <c r="I103" s="71">
        <v>0</v>
      </c>
      <c r="J103" s="71">
        <v>0</v>
      </c>
      <c r="K103" s="71">
        <v>3</v>
      </c>
    </row>
    <row r="104" spans="1:11">
      <c r="A104" s="1">
        <v>100</v>
      </c>
      <c r="B104" s="69">
        <v>0</v>
      </c>
      <c r="C104" s="69">
        <v>1</v>
      </c>
      <c r="D104" s="69">
        <v>0</v>
      </c>
      <c r="E104" s="70">
        <v>0</v>
      </c>
      <c r="F104" s="70">
        <v>0</v>
      </c>
      <c r="G104" s="70">
        <v>1</v>
      </c>
      <c r="H104" s="71">
        <v>0</v>
      </c>
      <c r="I104" s="71">
        <v>0</v>
      </c>
      <c r="J104" s="71">
        <v>0</v>
      </c>
      <c r="K104" s="71">
        <v>2</v>
      </c>
    </row>
    <row r="105" spans="1:11">
      <c r="B105" s="66" t="s">
        <v>76</v>
      </c>
      <c r="C105" s="66" t="s">
        <v>77</v>
      </c>
      <c r="D105" s="83" t="s">
        <v>78</v>
      </c>
      <c r="E105" s="66" t="s">
        <v>76</v>
      </c>
      <c r="F105" s="66" t="s">
        <v>77</v>
      </c>
      <c r="G105" s="66" t="s">
        <v>78</v>
      </c>
      <c r="H105" s="66" t="s">
        <v>76</v>
      </c>
      <c r="I105" s="66" t="s">
        <v>77</v>
      </c>
      <c r="J105" s="66" t="s">
        <v>78</v>
      </c>
      <c r="K105" s="66"/>
    </row>
  </sheetData>
  <mergeCells count="4">
    <mergeCell ref="A1:K2"/>
    <mergeCell ref="B3:D3"/>
    <mergeCell ref="E3:G3"/>
    <mergeCell ref="H3:J3"/>
  </mergeCells>
  <phoneticPr fontId="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4BDA-1FA4-4064-980B-DAED51310CBB}">
  <dimension ref="A1:W105"/>
  <sheetViews>
    <sheetView workbookViewId="0">
      <selection sqref="A1:O2"/>
    </sheetView>
  </sheetViews>
  <sheetFormatPr baseColWidth="10" defaultColWidth="8.83203125" defaultRowHeight="18"/>
  <cols>
    <col min="1" max="1" width="13.5" bestFit="1" customWidth="1"/>
    <col min="2" max="2" width="6.33203125" style="84" bestFit="1" customWidth="1"/>
    <col min="3" max="3" width="8.33203125" style="84" bestFit="1" customWidth="1"/>
    <col min="4" max="5" width="6.33203125" style="84" bestFit="1" customWidth="1"/>
    <col min="6" max="6" width="8.33203125" style="84" bestFit="1" customWidth="1"/>
    <col min="7" max="8" width="6.33203125" style="84" bestFit="1" customWidth="1"/>
    <col min="9" max="9" width="8.33203125" style="84" bestFit="1" customWidth="1"/>
    <col min="10" max="10" width="6.33203125" style="84" bestFit="1" customWidth="1"/>
    <col min="11" max="11" width="6.33203125" style="84" customWidth="1"/>
    <col min="12" max="12" width="13.6640625" bestFit="1" customWidth="1"/>
    <col min="15" max="15" width="24.83203125" bestFit="1" customWidth="1"/>
    <col min="16" max="16" width="9.6640625" customWidth="1"/>
    <col min="17" max="17" width="17.6640625" customWidth="1"/>
    <col min="18" max="18" width="9.1640625" customWidth="1"/>
    <col min="21" max="21" width="12.6640625" customWidth="1"/>
    <col min="22" max="22" width="11.1640625" customWidth="1"/>
    <col min="23" max="23" width="9.83203125" customWidth="1"/>
  </cols>
  <sheetData>
    <row r="1" spans="1:23" ht="15" customHeight="1">
      <c r="A1" s="94" t="s">
        <v>66</v>
      </c>
      <c r="B1" s="94"/>
      <c r="C1" s="94"/>
      <c r="D1" s="94"/>
      <c r="E1" s="94"/>
      <c r="F1" s="94"/>
      <c r="G1" s="94"/>
      <c r="H1" s="94"/>
      <c r="I1" s="94"/>
      <c r="J1" s="94"/>
      <c r="K1" s="94"/>
      <c r="L1" s="94"/>
      <c r="M1" s="94"/>
      <c r="N1" s="94"/>
      <c r="O1" s="94"/>
    </row>
    <row r="2" spans="1:23" ht="15" customHeight="1">
      <c r="A2" s="94"/>
      <c r="B2" s="94"/>
      <c r="C2" s="94"/>
      <c r="D2" s="94"/>
      <c r="E2" s="94"/>
      <c r="F2" s="94"/>
      <c r="G2" s="94"/>
      <c r="H2" s="94"/>
      <c r="I2" s="94"/>
      <c r="J2" s="94"/>
      <c r="K2" s="94"/>
      <c r="L2" s="94"/>
      <c r="M2" s="94"/>
      <c r="N2" s="94"/>
      <c r="O2" s="94"/>
    </row>
    <row r="3" spans="1:23">
      <c r="A3" s="1"/>
      <c r="B3" s="129" t="s">
        <v>67</v>
      </c>
      <c r="C3" s="129"/>
      <c r="D3" s="129"/>
      <c r="E3" s="129" t="s">
        <v>68</v>
      </c>
      <c r="F3" s="129"/>
      <c r="G3" s="129"/>
      <c r="H3" s="129" t="s">
        <v>69</v>
      </c>
      <c r="I3" s="129"/>
      <c r="J3" s="129"/>
      <c r="K3" s="63"/>
      <c r="L3" s="106" t="s">
        <v>70</v>
      </c>
      <c r="M3" s="106"/>
      <c r="N3" s="106"/>
      <c r="O3" s="64" t="s">
        <v>71</v>
      </c>
      <c r="Q3" s="5" t="s">
        <v>72</v>
      </c>
      <c r="R3" s="5" t="s">
        <v>73</v>
      </c>
      <c r="S3" s="63" t="s">
        <v>74</v>
      </c>
    </row>
    <row r="4" spans="1:23">
      <c r="A4" s="1" t="s">
        <v>75</v>
      </c>
      <c r="B4" s="63" t="s">
        <v>76</v>
      </c>
      <c r="C4" s="63" t="s">
        <v>77</v>
      </c>
      <c r="D4" s="63" t="s">
        <v>78</v>
      </c>
      <c r="E4" s="63" t="s">
        <v>76</v>
      </c>
      <c r="F4" s="63" t="s">
        <v>77</v>
      </c>
      <c r="G4" s="63" t="s">
        <v>78</v>
      </c>
      <c r="H4" s="63" t="s">
        <v>76</v>
      </c>
      <c r="I4" s="63" t="s">
        <v>77</v>
      </c>
      <c r="J4" s="63" t="s">
        <v>78</v>
      </c>
      <c r="K4" s="63" t="s">
        <v>79</v>
      </c>
      <c r="L4" s="65" t="s">
        <v>67</v>
      </c>
      <c r="M4" s="63" t="s">
        <v>80</v>
      </c>
      <c r="N4" s="63" t="s">
        <v>69</v>
      </c>
      <c r="O4" s="63" t="s">
        <v>81</v>
      </c>
      <c r="P4" s="66"/>
      <c r="Q4" s="130" t="s">
        <v>67</v>
      </c>
      <c r="R4" s="67" t="s">
        <v>76</v>
      </c>
      <c r="S4" s="68">
        <f>SUM($B$5:$B$104)/COUNT($A$5:$A$104)</f>
        <v>0.46</v>
      </c>
    </row>
    <row r="5" spans="1:23">
      <c r="A5" s="1">
        <v>1</v>
      </c>
      <c r="B5" s="69">
        <v>0</v>
      </c>
      <c r="C5" s="69">
        <v>1</v>
      </c>
      <c r="D5" s="69">
        <v>0</v>
      </c>
      <c r="E5" s="70">
        <v>0</v>
      </c>
      <c r="F5" s="70">
        <v>0</v>
      </c>
      <c r="G5" s="70">
        <v>0</v>
      </c>
      <c r="H5" s="71">
        <v>1</v>
      </c>
      <c r="I5" s="71">
        <v>0</v>
      </c>
      <c r="J5" s="71">
        <v>0</v>
      </c>
      <c r="K5" s="71">
        <v>101</v>
      </c>
      <c r="L5" s="72" t="str">
        <f>_xlfn.IFNA(HLOOKUP(1,B5:D$105,K5,FALSE),"NA")</f>
        <v>Medium</v>
      </c>
      <c r="M5" s="72" t="str">
        <f>_xlfn.IFNA(HLOOKUP(1,E5:G$105,K5,FALSE),"NA")</f>
        <v>NA</v>
      </c>
      <c r="N5" s="72" t="str">
        <f>_xlfn.IFNA(HLOOKUP(1,H5:J$105,K5,FALSE),"NA")</f>
        <v>Small</v>
      </c>
      <c r="O5" s="1" t="str">
        <f>_xlfn.CONCAT(L5,",",M5,",",N5)</f>
        <v>Medium,NA,Small</v>
      </c>
      <c r="Q5" s="130"/>
      <c r="R5" s="73" t="s">
        <v>77</v>
      </c>
      <c r="S5" s="68">
        <f>SUM($C$5:$C$104)/COUNT($A$5:$A$104)</f>
        <v>0.25</v>
      </c>
    </row>
    <row r="6" spans="1:23">
      <c r="A6" s="1">
        <v>2</v>
      </c>
      <c r="B6" s="69">
        <v>0</v>
      </c>
      <c r="C6" s="69">
        <v>1</v>
      </c>
      <c r="D6" s="69">
        <v>0</v>
      </c>
      <c r="E6" s="70">
        <v>1</v>
      </c>
      <c r="F6" s="70">
        <v>0</v>
      </c>
      <c r="G6" s="70">
        <v>0</v>
      </c>
      <c r="H6" s="71">
        <v>0</v>
      </c>
      <c r="I6" s="71">
        <v>0</v>
      </c>
      <c r="J6" s="71">
        <v>0</v>
      </c>
      <c r="K6" s="71">
        <v>100</v>
      </c>
      <c r="L6" s="72" t="str">
        <f>_xlfn.IFNA(HLOOKUP(1,B6:D$105,K6,FALSE),"NA")</f>
        <v>Medium</v>
      </c>
      <c r="M6" s="72" t="str">
        <f>_xlfn.IFNA(HLOOKUP(1,E6:G$105,K6,FALSE),"NA")</f>
        <v>Small</v>
      </c>
      <c r="N6" s="72" t="str">
        <f>_xlfn.IFNA(HLOOKUP(1,H6:J$105,K6,FALSE),"NA")</f>
        <v>NA</v>
      </c>
      <c r="O6" s="1" t="str">
        <f t="shared" ref="O6:O69" si="0">_xlfn.CONCAT(L6,",",M6,",",N6)</f>
        <v>Medium,Small,NA</v>
      </c>
      <c r="Q6" s="130"/>
      <c r="R6" s="73" t="s">
        <v>78</v>
      </c>
      <c r="S6" s="68">
        <f>SUM($D$5:$D$104)/COUNT($A$5:$A$104)</f>
        <v>0.18</v>
      </c>
    </row>
    <row r="7" spans="1:23">
      <c r="A7" s="1">
        <v>3</v>
      </c>
      <c r="B7" s="69">
        <v>0</v>
      </c>
      <c r="C7" s="69">
        <v>0</v>
      </c>
      <c r="D7" s="69">
        <v>1</v>
      </c>
      <c r="E7" s="70">
        <v>0</v>
      </c>
      <c r="F7" s="70">
        <v>1</v>
      </c>
      <c r="G7" s="70">
        <v>0</v>
      </c>
      <c r="H7" s="71">
        <v>0</v>
      </c>
      <c r="I7" s="71">
        <v>1</v>
      </c>
      <c r="J7" s="71">
        <v>0</v>
      </c>
      <c r="K7" s="71">
        <v>99</v>
      </c>
      <c r="L7" s="72" t="str">
        <f>_xlfn.IFNA(HLOOKUP(1,B7:D$105,K7,FALSE),"NA")</f>
        <v>Large</v>
      </c>
      <c r="M7" s="72" t="str">
        <f>_xlfn.IFNA(HLOOKUP(1,E7:G$105,K7,FALSE),"NA")</f>
        <v>Medium</v>
      </c>
      <c r="N7" s="72" t="str">
        <f>_xlfn.IFNA(HLOOKUP(1,H7:J$105,K7,FALSE),"NA")</f>
        <v>Medium</v>
      </c>
      <c r="O7" s="1" t="str">
        <f t="shared" si="0"/>
        <v>Large,Medium,Medium</v>
      </c>
      <c r="Q7" s="136" t="s">
        <v>68</v>
      </c>
      <c r="R7" s="74" t="s">
        <v>76</v>
      </c>
      <c r="S7" s="75">
        <f>SUM($E$5:$E$104)/COUNT($A$5:$A$104)</f>
        <v>0.46</v>
      </c>
    </row>
    <row r="8" spans="1:23">
      <c r="A8" s="1">
        <v>4</v>
      </c>
      <c r="B8" s="69">
        <v>0</v>
      </c>
      <c r="C8" s="69">
        <v>1</v>
      </c>
      <c r="D8" s="69">
        <v>0</v>
      </c>
      <c r="E8" s="70">
        <v>0</v>
      </c>
      <c r="F8" s="70">
        <v>0</v>
      </c>
      <c r="G8" s="70">
        <v>1</v>
      </c>
      <c r="H8" s="71">
        <v>0</v>
      </c>
      <c r="I8" s="71">
        <v>0</v>
      </c>
      <c r="J8" s="71">
        <v>1</v>
      </c>
      <c r="K8" s="71">
        <v>98</v>
      </c>
      <c r="L8" s="72" t="str">
        <f>_xlfn.IFNA(HLOOKUP(1,B8:D$105,K8,FALSE),"NA")</f>
        <v>Medium</v>
      </c>
      <c r="M8" s="72" t="str">
        <f>_xlfn.IFNA(HLOOKUP(1,E8:G$105,K8,FALSE),"NA")</f>
        <v>Large</v>
      </c>
      <c r="N8" s="72" t="str">
        <f>_xlfn.IFNA(HLOOKUP(1,H8:J$105,K8,FALSE),"NA")</f>
        <v>Large</v>
      </c>
      <c r="O8" s="1" t="str">
        <f t="shared" si="0"/>
        <v>Medium,Large,Large</v>
      </c>
      <c r="Q8" s="136"/>
      <c r="R8" s="74" t="s">
        <v>77</v>
      </c>
      <c r="S8" s="75">
        <f>SUM($F$5:$F$104)/COUNT($A$5:$A$104)</f>
        <v>0.33</v>
      </c>
    </row>
    <row r="9" spans="1:23">
      <c r="A9" s="1">
        <v>5</v>
      </c>
      <c r="B9" s="69">
        <v>1</v>
      </c>
      <c r="C9" s="69">
        <v>0</v>
      </c>
      <c r="D9" s="69">
        <v>0</v>
      </c>
      <c r="E9" s="70">
        <v>0</v>
      </c>
      <c r="F9" s="70">
        <v>0</v>
      </c>
      <c r="G9" s="70">
        <v>1</v>
      </c>
      <c r="H9" s="71">
        <v>0</v>
      </c>
      <c r="I9" s="71">
        <v>0</v>
      </c>
      <c r="J9" s="71">
        <v>1</v>
      </c>
      <c r="K9" s="71">
        <v>97</v>
      </c>
      <c r="L9" s="72" t="str">
        <f>_xlfn.IFNA(HLOOKUP(1,B9:D$105,K9,FALSE),"NA")</f>
        <v>Small</v>
      </c>
      <c r="M9" s="72" t="str">
        <f>_xlfn.IFNA(HLOOKUP(1,E9:G$105,K9,FALSE),"NA")</f>
        <v>Large</v>
      </c>
      <c r="N9" s="72" t="str">
        <f>_xlfn.IFNA(HLOOKUP(1,H9:J$105,K9,FALSE),"NA")</f>
        <v>Large</v>
      </c>
      <c r="O9" s="1" t="str">
        <f t="shared" si="0"/>
        <v>Small,Large,Large</v>
      </c>
      <c r="Q9" s="136"/>
      <c r="R9" s="74" t="s">
        <v>78</v>
      </c>
      <c r="S9" s="75">
        <f>SUM($G$5:$G$104)/COUNT($A$5:$A$104)</f>
        <v>0.09</v>
      </c>
    </row>
    <row r="10" spans="1:23">
      <c r="A10" s="1">
        <v>6</v>
      </c>
      <c r="B10" s="69">
        <v>1</v>
      </c>
      <c r="C10" s="69">
        <v>0</v>
      </c>
      <c r="D10" s="69">
        <v>0</v>
      </c>
      <c r="E10" s="70">
        <v>1</v>
      </c>
      <c r="F10" s="70">
        <v>0</v>
      </c>
      <c r="G10" s="70">
        <v>0</v>
      </c>
      <c r="H10" s="71">
        <v>1</v>
      </c>
      <c r="I10" s="71">
        <v>0</v>
      </c>
      <c r="J10" s="71">
        <v>0</v>
      </c>
      <c r="K10" s="71">
        <v>96</v>
      </c>
      <c r="L10" s="72" t="str">
        <f>_xlfn.IFNA(HLOOKUP(1,B10:D$105,K10,FALSE),"NA")</f>
        <v>Small</v>
      </c>
      <c r="M10" s="72" t="str">
        <f>_xlfn.IFNA(HLOOKUP(1,E10:G$105,K10,FALSE),"NA")</f>
        <v>Small</v>
      </c>
      <c r="N10" s="72" t="str">
        <f>_xlfn.IFNA(HLOOKUP(1,H10:J$105,K10,FALSE),"NA")</f>
        <v>Small</v>
      </c>
      <c r="O10" s="1" t="str">
        <f t="shared" si="0"/>
        <v>Small,Small,Small</v>
      </c>
      <c r="Q10" s="137" t="s">
        <v>69</v>
      </c>
      <c r="R10" s="76" t="s">
        <v>76</v>
      </c>
      <c r="S10" s="77">
        <f>SUM($H$5:$H$104)/COUNT($A$5:$A$104)</f>
        <v>0.41</v>
      </c>
    </row>
    <row r="11" spans="1:23">
      <c r="A11" s="1">
        <v>7</v>
      </c>
      <c r="B11" s="69">
        <v>1</v>
      </c>
      <c r="C11" s="69">
        <v>0</v>
      </c>
      <c r="D11" s="69">
        <v>0</v>
      </c>
      <c r="E11" s="70">
        <v>1</v>
      </c>
      <c r="F11" s="70">
        <v>0</v>
      </c>
      <c r="G11" s="70">
        <v>0</v>
      </c>
      <c r="H11" s="71">
        <v>0</v>
      </c>
      <c r="I11" s="71">
        <v>1</v>
      </c>
      <c r="J11" s="71">
        <v>0</v>
      </c>
      <c r="K11" s="71">
        <v>95</v>
      </c>
      <c r="L11" s="72" t="str">
        <f>_xlfn.IFNA(HLOOKUP(1,B11:D$105,K11,FALSE),"NA")</f>
        <v>Small</v>
      </c>
      <c r="M11" s="72" t="str">
        <f>_xlfn.IFNA(HLOOKUP(1,E11:G$105,K11,FALSE),"NA")</f>
        <v>Small</v>
      </c>
      <c r="N11" s="72" t="str">
        <f>_xlfn.IFNA(HLOOKUP(1,H11:J$105,K11,FALSE),"NA")</f>
        <v>Medium</v>
      </c>
      <c r="O11" s="1" t="str">
        <f t="shared" si="0"/>
        <v>Small,Small,Medium</v>
      </c>
      <c r="Q11" s="137"/>
      <c r="R11" s="76" t="s">
        <v>77</v>
      </c>
      <c r="S11" s="77">
        <f>SUM($I$5:$I$104)/COUNT($A$5:$A$104)</f>
        <v>0.34</v>
      </c>
    </row>
    <row r="12" spans="1:23">
      <c r="A12" s="1">
        <v>8</v>
      </c>
      <c r="B12" s="69">
        <v>0</v>
      </c>
      <c r="C12" s="69">
        <v>0</v>
      </c>
      <c r="D12" s="69">
        <v>0</v>
      </c>
      <c r="E12" s="70">
        <v>1</v>
      </c>
      <c r="F12" s="70">
        <v>0</v>
      </c>
      <c r="G12" s="70">
        <v>0</v>
      </c>
      <c r="H12" s="71">
        <v>0</v>
      </c>
      <c r="I12" s="71">
        <v>1</v>
      </c>
      <c r="J12" s="71">
        <v>0</v>
      </c>
      <c r="K12" s="71">
        <v>94</v>
      </c>
      <c r="L12" s="72" t="str">
        <f>_xlfn.IFNA(HLOOKUP(1,B12:D$105,K12,FALSE),"NA")</f>
        <v>NA</v>
      </c>
      <c r="M12" s="72" t="str">
        <f>_xlfn.IFNA(HLOOKUP(1,E12:G$105,K12,FALSE),"NA")</f>
        <v>Small</v>
      </c>
      <c r="N12" s="72" t="str">
        <f>_xlfn.IFNA(HLOOKUP(1,H12:J$105,K12,FALSE),"NA")</f>
        <v>Medium</v>
      </c>
      <c r="O12" s="1" t="str">
        <f t="shared" si="0"/>
        <v>NA,Small,Medium</v>
      </c>
      <c r="Q12" s="137"/>
      <c r="R12" s="76" t="s">
        <v>78</v>
      </c>
      <c r="S12" s="77">
        <f>SUM($J$5:$J$104)/COUNT($A$5:$A$104)</f>
        <v>0.14000000000000001</v>
      </c>
    </row>
    <row r="13" spans="1:23">
      <c r="A13" s="1">
        <v>9</v>
      </c>
      <c r="B13" s="69">
        <v>0</v>
      </c>
      <c r="C13" s="69">
        <v>0</v>
      </c>
      <c r="D13" s="69">
        <v>1</v>
      </c>
      <c r="E13" s="70">
        <v>0</v>
      </c>
      <c r="F13" s="70">
        <v>0</v>
      </c>
      <c r="G13" s="70">
        <v>0</v>
      </c>
      <c r="H13" s="71">
        <v>1</v>
      </c>
      <c r="I13" s="71">
        <v>0</v>
      </c>
      <c r="J13" s="71">
        <v>0</v>
      </c>
      <c r="K13" s="71">
        <v>93</v>
      </c>
      <c r="L13" s="72" t="str">
        <f>_xlfn.IFNA(HLOOKUP(1,B13:D$105,K13,FALSE),"NA")</f>
        <v>Large</v>
      </c>
      <c r="M13" s="72" t="str">
        <f>_xlfn.IFNA(HLOOKUP(1,E13:G$105,K13,FALSE),"NA")</f>
        <v>NA</v>
      </c>
      <c r="N13" s="72" t="str">
        <f>_xlfn.IFNA(HLOOKUP(1,H13:J$105,K13,FALSE),"NA")</f>
        <v>Small</v>
      </c>
      <c r="O13" s="1" t="str">
        <f t="shared" si="0"/>
        <v>Large,NA,Small</v>
      </c>
    </row>
    <row r="14" spans="1:23">
      <c r="A14" s="1">
        <v>10</v>
      </c>
      <c r="B14" s="69">
        <v>1</v>
      </c>
      <c r="C14" s="69">
        <v>0</v>
      </c>
      <c r="D14" s="69">
        <v>0</v>
      </c>
      <c r="E14" s="70">
        <v>0</v>
      </c>
      <c r="F14" s="70">
        <v>1</v>
      </c>
      <c r="G14" s="70">
        <v>0</v>
      </c>
      <c r="H14" s="71">
        <v>1</v>
      </c>
      <c r="I14" s="71">
        <v>0</v>
      </c>
      <c r="J14" s="71">
        <v>0</v>
      </c>
      <c r="K14" s="71">
        <v>92</v>
      </c>
      <c r="L14" s="72" t="str">
        <f>_xlfn.IFNA(HLOOKUP(1,B14:D$105,K14,FALSE),"NA")</f>
        <v>Small</v>
      </c>
      <c r="M14" s="72" t="str">
        <f>_xlfn.IFNA(HLOOKUP(1,E14:G$105,K14,FALSE),"NA")</f>
        <v>Medium</v>
      </c>
      <c r="N14" s="72" t="str">
        <f>_xlfn.IFNA(HLOOKUP(1,H14:J$105,K14,FALSE),"NA")</f>
        <v>Small</v>
      </c>
      <c r="O14" s="1" t="str">
        <f t="shared" si="0"/>
        <v>Small,Medium,Small</v>
      </c>
    </row>
    <row r="15" spans="1:23" ht="15" customHeight="1">
      <c r="A15" s="1">
        <v>11</v>
      </c>
      <c r="B15" s="69">
        <v>0</v>
      </c>
      <c r="C15" s="69">
        <v>1</v>
      </c>
      <c r="D15" s="69">
        <v>0</v>
      </c>
      <c r="E15" s="70">
        <v>1</v>
      </c>
      <c r="F15" s="70">
        <v>0</v>
      </c>
      <c r="G15" s="70">
        <v>0</v>
      </c>
      <c r="H15" s="71">
        <v>0</v>
      </c>
      <c r="I15" s="71">
        <v>0</v>
      </c>
      <c r="J15" s="71">
        <v>1</v>
      </c>
      <c r="K15" s="71">
        <v>91</v>
      </c>
      <c r="L15" s="72" t="str">
        <f>_xlfn.IFNA(HLOOKUP(1,B15:D$105,K15,FALSE),"NA")</f>
        <v>Medium</v>
      </c>
      <c r="M15" s="72" t="str">
        <f>_xlfn.IFNA(HLOOKUP(1,E15:G$105,K15,FALSE),"NA")</f>
        <v>Small</v>
      </c>
      <c r="N15" s="72" t="str">
        <f>_xlfn.IFNA(HLOOKUP(1,H15:J$105,K15,FALSE),"NA")</f>
        <v>Large</v>
      </c>
      <c r="O15" s="1" t="str">
        <f t="shared" si="0"/>
        <v>Medium,Small,Large</v>
      </c>
      <c r="Q15" s="131" t="s">
        <v>82</v>
      </c>
      <c r="R15" s="131" t="s">
        <v>83</v>
      </c>
      <c r="S15" s="138" t="s">
        <v>84</v>
      </c>
      <c r="T15" s="138" t="s">
        <v>85</v>
      </c>
      <c r="U15" s="131" t="s">
        <v>86</v>
      </c>
      <c r="V15" s="132" t="s">
        <v>87</v>
      </c>
      <c r="W15" s="134" t="s">
        <v>88</v>
      </c>
    </row>
    <row r="16" spans="1:23">
      <c r="A16" s="1">
        <v>12</v>
      </c>
      <c r="B16" s="69">
        <v>1</v>
      </c>
      <c r="C16" s="69">
        <v>0</v>
      </c>
      <c r="D16" s="69">
        <v>0</v>
      </c>
      <c r="E16" s="70">
        <v>0</v>
      </c>
      <c r="F16" s="70">
        <v>1</v>
      </c>
      <c r="G16" s="70">
        <v>0</v>
      </c>
      <c r="H16" s="71">
        <v>0</v>
      </c>
      <c r="I16" s="71">
        <v>0</v>
      </c>
      <c r="J16" s="71">
        <v>1</v>
      </c>
      <c r="K16" s="71">
        <v>90</v>
      </c>
      <c r="L16" s="72" t="str">
        <f>_xlfn.IFNA(HLOOKUP(1,B16:D$105,K16,FALSE),"NA")</f>
        <v>Small</v>
      </c>
      <c r="M16" s="72" t="str">
        <f>_xlfn.IFNA(HLOOKUP(1,E16:G$105,K16,FALSE),"NA")</f>
        <v>Medium</v>
      </c>
      <c r="N16" s="72" t="str">
        <f>_xlfn.IFNA(HLOOKUP(1,H16:J$105,K16,FALSE),"NA")</f>
        <v>Large</v>
      </c>
      <c r="O16" s="1" t="str">
        <f t="shared" si="0"/>
        <v>Small,Medium,Large</v>
      </c>
      <c r="Q16" s="131"/>
      <c r="R16" s="131"/>
      <c r="S16" s="138"/>
      <c r="T16" s="138"/>
      <c r="U16" s="131"/>
      <c r="V16" s="133"/>
      <c r="W16" s="135"/>
    </row>
    <row r="17" spans="1:23">
      <c r="A17" s="1">
        <v>13</v>
      </c>
      <c r="B17" s="69">
        <v>1</v>
      </c>
      <c r="C17" s="69">
        <v>0</v>
      </c>
      <c r="D17" s="69">
        <v>0</v>
      </c>
      <c r="E17" s="70">
        <v>1</v>
      </c>
      <c r="F17" s="70">
        <v>0</v>
      </c>
      <c r="G17" s="70">
        <v>0</v>
      </c>
      <c r="H17" s="71">
        <v>0</v>
      </c>
      <c r="I17" s="71">
        <v>0</v>
      </c>
      <c r="J17" s="71">
        <v>1</v>
      </c>
      <c r="K17" s="71">
        <v>89</v>
      </c>
      <c r="L17" s="72" t="str">
        <f>_xlfn.IFNA(HLOOKUP(1,B17:D$105,K17,FALSE),"NA")</f>
        <v>Small</v>
      </c>
      <c r="M17" s="72" t="str">
        <f>_xlfn.IFNA(HLOOKUP(1,E17:G$105,K17,FALSE),"NA")</f>
        <v>Small</v>
      </c>
      <c r="N17" s="72" t="str">
        <f>_xlfn.IFNA(HLOOKUP(1,H17:J$105,K17,FALSE),"NA")</f>
        <v>Large</v>
      </c>
      <c r="O17" s="1" t="str">
        <f t="shared" si="0"/>
        <v>Small,Small,Large</v>
      </c>
      <c r="Q17" s="78" t="s">
        <v>89</v>
      </c>
      <c r="R17" s="78" t="s">
        <v>76</v>
      </c>
      <c r="S17" s="79">
        <f>COUNTIFS($B$5:$B$104,"1",$E$5:$E$104,"1")/COUNT($A$5:$A$104)</f>
        <v>0.18</v>
      </c>
      <c r="T17" s="79">
        <f>COUNTIF($H$5:$H$104,"1")/COUNT($A$5:$A$104)</f>
        <v>0.41</v>
      </c>
      <c r="U17" s="79">
        <f>COUNTIFS($B$5:$B$104,"1",$E$5:$E$104,"1",$H$5:$H$104,"1")/COUNTA($A$5:$A$104)</f>
        <v>7.0000000000000007E-2</v>
      </c>
      <c r="V17" s="80">
        <f>IFERROR(U17/S17,"CHECK")</f>
        <v>0.38888888888888895</v>
      </c>
      <c r="W17" s="55">
        <f>IFERROR(U17/(S17*T17),"CHECK")</f>
        <v>0.94850948509485111</v>
      </c>
    </row>
    <row r="18" spans="1:23">
      <c r="A18" s="1">
        <v>14</v>
      </c>
      <c r="B18" s="69">
        <v>1</v>
      </c>
      <c r="C18" s="69">
        <v>0</v>
      </c>
      <c r="D18" s="69">
        <v>0</v>
      </c>
      <c r="E18" s="70">
        <v>0</v>
      </c>
      <c r="F18" s="70">
        <v>1</v>
      </c>
      <c r="G18" s="70">
        <v>0</v>
      </c>
      <c r="H18" s="71">
        <v>1</v>
      </c>
      <c r="I18" s="71">
        <v>0</v>
      </c>
      <c r="J18" s="71">
        <v>0</v>
      </c>
      <c r="K18" s="71">
        <v>88</v>
      </c>
      <c r="L18" s="72" t="str">
        <f>_xlfn.IFNA(HLOOKUP(1,B18:D$105,K18,FALSE),"NA")</f>
        <v>Small</v>
      </c>
      <c r="M18" s="72" t="str">
        <f>_xlfn.IFNA(HLOOKUP(1,E18:G$105,K18,FALSE),"NA")</f>
        <v>Medium</v>
      </c>
      <c r="N18" s="72" t="str">
        <f>_xlfn.IFNA(HLOOKUP(1,H18:J$105,K18,FALSE),"NA")</f>
        <v>Small</v>
      </c>
      <c r="O18" s="1" t="str">
        <f t="shared" si="0"/>
        <v>Small,Medium,Small</v>
      </c>
      <c r="Q18" s="78" t="s">
        <v>90</v>
      </c>
      <c r="R18" s="78" t="s">
        <v>77</v>
      </c>
      <c r="S18" s="79">
        <f>COUNTIFS($B$5:$B$104,"1",$F$5:$F$104,"1")/COUNT($A$5:$A$104)</f>
        <v>0.18</v>
      </c>
      <c r="T18" s="79">
        <f>COUNTIF($I$5:$I$104,"1")/COUNT($A$5:$A$104)</f>
        <v>0.34</v>
      </c>
      <c r="U18" s="79">
        <f>COUNTIFS($B$5:$B$104,"1",$F$5:$F$104,"1",$I$5:$I$104,"1")/COUNTA($A$5:$A$104)</f>
        <v>0.05</v>
      </c>
      <c r="V18" s="80">
        <f t="shared" ref="V18:V24" si="1">IFERROR(U18/S18,"CHECK")</f>
        <v>0.27777777777777779</v>
      </c>
      <c r="W18" s="55">
        <f t="shared" ref="W18:W25" si="2">IFERROR(U18/(S18*T18),"CHECK")</f>
        <v>0.81699346405228757</v>
      </c>
    </row>
    <row r="19" spans="1:23">
      <c r="A19" s="1">
        <v>15</v>
      </c>
      <c r="B19" s="69">
        <v>0</v>
      </c>
      <c r="C19" s="69">
        <v>0</v>
      </c>
      <c r="D19" s="69">
        <v>1</v>
      </c>
      <c r="E19" s="70">
        <v>1</v>
      </c>
      <c r="F19" s="70">
        <v>0</v>
      </c>
      <c r="G19" s="70">
        <v>0</v>
      </c>
      <c r="H19" s="71">
        <v>0</v>
      </c>
      <c r="I19" s="71">
        <v>0</v>
      </c>
      <c r="J19" s="71">
        <v>0</v>
      </c>
      <c r="K19" s="71">
        <v>87</v>
      </c>
      <c r="L19" s="72" t="str">
        <f>_xlfn.IFNA(HLOOKUP(1,B19:D$105,K19,FALSE),"NA")</f>
        <v>Large</v>
      </c>
      <c r="M19" s="72" t="str">
        <f>_xlfn.IFNA(HLOOKUP(1,E19:G$105,K19,FALSE),"NA")</f>
        <v>Small</v>
      </c>
      <c r="N19" s="72" t="str">
        <f>_xlfn.IFNA(HLOOKUP(1,H19:J$105,K19,FALSE),"NA")</f>
        <v>NA</v>
      </c>
      <c r="O19" s="1" t="str">
        <f t="shared" si="0"/>
        <v>Large,Small,NA</v>
      </c>
      <c r="Q19" s="78" t="s">
        <v>91</v>
      </c>
      <c r="R19" s="78" t="s">
        <v>78</v>
      </c>
      <c r="S19" s="79">
        <f>COUNTIFS($B$5:$B$104,"1",$G$5:$G$104,"1")/COUNT($A$5:$A$104)</f>
        <v>0.04</v>
      </c>
      <c r="T19" s="79">
        <f>COUNTIF($J$5:$J$104,"1")/COUNT($A$5:$A$104)</f>
        <v>0.14000000000000001</v>
      </c>
      <c r="U19" s="79">
        <f>COUNTIFS($B$5:$B$104,"1",$G$5:$G$104,"1",$J$5:$J$104,"1")/COUNTA($A$5:$A$104)</f>
        <v>0.01</v>
      </c>
      <c r="V19" s="80">
        <f t="shared" si="1"/>
        <v>0.25</v>
      </c>
      <c r="W19" s="55">
        <f t="shared" si="2"/>
        <v>1.7857142857142856</v>
      </c>
    </row>
    <row r="20" spans="1:23">
      <c r="A20" s="1">
        <v>16</v>
      </c>
      <c r="B20" s="69">
        <v>1</v>
      </c>
      <c r="C20" s="69">
        <v>0</v>
      </c>
      <c r="D20" s="69">
        <v>0</v>
      </c>
      <c r="E20" s="70">
        <v>0</v>
      </c>
      <c r="F20" s="70">
        <v>1</v>
      </c>
      <c r="G20" s="70">
        <v>0</v>
      </c>
      <c r="H20" s="71">
        <v>1</v>
      </c>
      <c r="I20" s="71">
        <v>0</v>
      </c>
      <c r="J20" s="71">
        <v>0</v>
      </c>
      <c r="K20" s="71">
        <v>86</v>
      </c>
      <c r="L20" s="72" t="str">
        <f>_xlfn.IFNA(HLOOKUP(1,B20:D$105,K20,FALSE),"NA")</f>
        <v>Small</v>
      </c>
      <c r="M20" s="72" t="str">
        <f>_xlfn.IFNA(HLOOKUP(1,E20:G$105,K20,FALSE),"NA")</f>
        <v>Medium</v>
      </c>
      <c r="N20" s="72" t="str">
        <f>_xlfn.IFNA(HLOOKUP(1,H20:J$105,K20,FALSE),"NA")</f>
        <v>Small</v>
      </c>
      <c r="O20" s="1" t="str">
        <f t="shared" si="0"/>
        <v>Small,Medium,Small</v>
      </c>
      <c r="Q20" s="81" t="s">
        <v>92</v>
      </c>
      <c r="R20" s="81" t="s">
        <v>76</v>
      </c>
      <c r="S20" s="79">
        <f>COUNTIFS($C$5:$C$104,"1",$E$5:$E$104,"1")/COUNT($A$5:$A$104)</f>
        <v>0.17</v>
      </c>
      <c r="T20" s="79">
        <f>COUNTIF($H$5:$H$104,"1")/COUNT($A$5:$A$104)</f>
        <v>0.41</v>
      </c>
      <c r="U20" s="79">
        <f>COUNTIFS($C$5:$C$104,"1",$E$5:$E$104,"1",$H$5:$H$104,"1")/COUNTA($A$5:$A$104)</f>
        <v>0.06</v>
      </c>
      <c r="V20" s="80">
        <f t="shared" si="1"/>
        <v>0.3529411764705882</v>
      </c>
      <c r="W20" s="55">
        <f t="shared" si="2"/>
        <v>0.86083213773314204</v>
      </c>
    </row>
    <row r="21" spans="1:23">
      <c r="A21" s="1">
        <v>17</v>
      </c>
      <c r="B21" s="69">
        <v>0</v>
      </c>
      <c r="C21" s="69">
        <v>1</v>
      </c>
      <c r="D21" s="69">
        <v>0</v>
      </c>
      <c r="E21" s="70">
        <v>1</v>
      </c>
      <c r="F21" s="70">
        <v>0</v>
      </c>
      <c r="G21" s="70">
        <v>0</v>
      </c>
      <c r="H21" s="71">
        <v>1</v>
      </c>
      <c r="I21" s="71">
        <v>0</v>
      </c>
      <c r="J21" s="71">
        <v>0</v>
      </c>
      <c r="K21" s="71">
        <v>85</v>
      </c>
      <c r="L21" s="72" t="str">
        <f>_xlfn.IFNA(HLOOKUP(1,B21:D$105,K21,FALSE),"NA")</f>
        <v>Medium</v>
      </c>
      <c r="M21" s="72" t="str">
        <f>_xlfn.IFNA(HLOOKUP(1,E21:G$105,K21,FALSE),"NA")</f>
        <v>Small</v>
      </c>
      <c r="N21" s="72" t="str">
        <f>_xlfn.IFNA(HLOOKUP(1,H21:J$105,K21,FALSE),"NA")</f>
        <v>Small</v>
      </c>
      <c r="O21" s="1" t="str">
        <f t="shared" si="0"/>
        <v>Medium,Small,Small</v>
      </c>
      <c r="Q21" s="81" t="s">
        <v>93</v>
      </c>
      <c r="R21" s="81" t="s">
        <v>77</v>
      </c>
      <c r="S21" s="79">
        <f>COUNTIFS($C$5:$C$104,"1",$F$5:$F$104,"1")/COUNT($A$5:$A$104)</f>
        <v>0.04</v>
      </c>
      <c r="T21" s="79">
        <f>COUNTIF($I$5:$I$104,"1")/COUNT($A$5:$A$104)</f>
        <v>0.34</v>
      </c>
      <c r="U21" s="79">
        <f>COUNTIFS($C$5:$C$104,"1",$F$5:$F$104,"1",$I$5:$I$104,"1")/COUNTA($A$5:$A$104)</f>
        <v>0.02</v>
      </c>
      <c r="V21" s="80">
        <f t="shared" si="1"/>
        <v>0.5</v>
      </c>
      <c r="W21" s="55">
        <f t="shared" si="2"/>
        <v>1.4705882352941175</v>
      </c>
    </row>
    <row r="22" spans="1:23">
      <c r="A22" s="1">
        <v>18</v>
      </c>
      <c r="B22" s="69">
        <v>1</v>
      </c>
      <c r="C22" s="69">
        <v>0</v>
      </c>
      <c r="D22" s="69">
        <v>0</v>
      </c>
      <c r="E22" s="70">
        <v>0</v>
      </c>
      <c r="F22" s="70">
        <v>1</v>
      </c>
      <c r="G22" s="70">
        <v>0</v>
      </c>
      <c r="H22" s="71">
        <v>1</v>
      </c>
      <c r="I22" s="71">
        <v>0</v>
      </c>
      <c r="J22" s="71">
        <v>0</v>
      </c>
      <c r="K22" s="71">
        <v>84</v>
      </c>
      <c r="L22" s="72" t="str">
        <f>_xlfn.IFNA(HLOOKUP(1,B22:D$105,K22,FALSE),"NA")</f>
        <v>Small</v>
      </c>
      <c r="M22" s="72" t="str">
        <f>_xlfn.IFNA(HLOOKUP(1,E22:G$105,K22,FALSE),"NA")</f>
        <v>Medium</v>
      </c>
      <c r="N22" s="72" t="str">
        <f>_xlfn.IFNA(HLOOKUP(1,H22:J$105,K22,FALSE),"NA")</f>
        <v>Small</v>
      </c>
      <c r="O22" s="1" t="str">
        <f t="shared" si="0"/>
        <v>Small,Medium,Small</v>
      </c>
      <c r="Q22" s="81" t="s">
        <v>94</v>
      </c>
      <c r="R22" s="81" t="s">
        <v>78</v>
      </c>
      <c r="S22" s="79">
        <f>COUNTIFS($C$5:$C$104,"1",$G$5:$G$104,"1")/COUNT($A$5:$A$104)</f>
        <v>0.02</v>
      </c>
      <c r="T22" s="79">
        <f>COUNTIF($J$5:$J$104,"1")/COUNT($A$5:$A$104)</f>
        <v>0.14000000000000001</v>
      </c>
      <c r="U22" s="79">
        <f>COUNTIFS($C$5:$C$104,"1",$G$5:$G$104,"1",$J$5:$J$104,"1")/COUNTA($A$5:$A$104)</f>
        <v>0.01</v>
      </c>
      <c r="V22" s="80">
        <f t="shared" si="1"/>
        <v>0.5</v>
      </c>
      <c r="W22" s="55">
        <f t="shared" si="2"/>
        <v>3.5714285714285712</v>
      </c>
    </row>
    <row r="23" spans="1:23">
      <c r="A23" s="1">
        <v>19</v>
      </c>
      <c r="B23" s="69">
        <v>1</v>
      </c>
      <c r="C23" s="69">
        <v>0</v>
      </c>
      <c r="D23" s="69">
        <v>0</v>
      </c>
      <c r="E23" s="70">
        <v>1</v>
      </c>
      <c r="F23" s="70">
        <v>0</v>
      </c>
      <c r="G23" s="70">
        <v>0</v>
      </c>
      <c r="H23" s="71">
        <v>0</v>
      </c>
      <c r="I23" s="71">
        <v>0</v>
      </c>
      <c r="J23" s="71">
        <v>1</v>
      </c>
      <c r="K23" s="71">
        <v>83</v>
      </c>
      <c r="L23" s="72" t="str">
        <f>_xlfn.IFNA(HLOOKUP(1,B23:D$105,K23,FALSE),"NA")</f>
        <v>Small</v>
      </c>
      <c r="M23" s="72" t="str">
        <f>_xlfn.IFNA(HLOOKUP(1,E23:G$105,K23,FALSE),"NA")</f>
        <v>Small</v>
      </c>
      <c r="N23" s="72" t="str">
        <f>_xlfn.IFNA(HLOOKUP(1,H23:J$105,K23,FALSE),"NA")</f>
        <v>Large</v>
      </c>
      <c r="O23" s="1" t="str">
        <f t="shared" si="0"/>
        <v>Small,Small,Large</v>
      </c>
      <c r="Q23" s="82" t="s">
        <v>95</v>
      </c>
      <c r="R23" s="82" t="s">
        <v>76</v>
      </c>
      <c r="S23" s="79">
        <f>COUNTIFS($D$5:$D$104,"1",$E$5:$E$104,"1")/COUNT($A$5:$A$104)</f>
        <v>0.06</v>
      </c>
      <c r="T23" s="79">
        <f>COUNTIF($H$5:$H$104,"1")/COUNT($A$5:$A$104)</f>
        <v>0.41</v>
      </c>
      <c r="U23" s="79">
        <f>COUNTIFS($D$5:$D$104,"1",$E$5:$E$104,"1",$H$5:$H$104,"1")/COUNTA($A$5:$A$104)</f>
        <v>0.02</v>
      </c>
      <c r="V23" s="80">
        <f t="shared" si="1"/>
        <v>0.33333333333333337</v>
      </c>
      <c r="W23" s="55">
        <f t="shared" si="2"/>
        <v>0.81300813008130091</v>
      </c>
    </row>
    <row r="24" spans="1:23">
      <c r="A24" s="1">
        <v>20</v>
      </c>
      <c r="B24" s="69">
        <v>0</v>
      </c>
      <c r="C24" s="69">
        <v>1</v>
      </c>
      <c r="D24" s="69">
        <v>0</v>
      </c>
      <c r="E24" s="70">
        <v>1</v>
      </c>
      <c r="F24" s="70">
        <v>0</v>
      </c>
      <c r="G24" s="70">
        <v>0</v>
      </c>
      <c r="H24" s="71">
        <v>0</v>
      </c>
      <c r="I24" s="71">
        <v>1</v>
      </c>
      <c r="J24" s="71">
        <v>0</v>
      </c>
      <c r="K24" s="71">
        <v>82</v>
      </c>
      <c r="L24" s="72" t="str">
        <f>_xlfn.IFNA(HLOOKUP(1,B24:D$105,K24,FALSE),"NA")</f>
        <v>Medium</v>
      </c>
      <c r="M24" s="72" t="str">
        <f>_xlfn.IFNA(HLOOKUP(1,E24:G$105,K24,FALSE),"NA")</f>
        <v>Small</v>
      </c>
      <c r="N24" s="72" t="str">
        <f>_xlfn.IFNA(HLOOKUP(1,H24:J$105,K24,FALSE),"NA")</f>
        <v>Medium</v>
      </c>
      <c r="O24" s="1" t="str">
        <f t="shared" si="0"/>
        <v>Medium,Small,Medium</v>
      </c>
      <c r="Q24" s="82" t="s">
        <v>96</v>
      </c>
      <c r="R24" s="82" t="s">
        <v>77</v>
      </c>
      <c r="S24" s="79">
        <f>COUNTIFS($D$5:$D$104,"1",$F$5:$F$104,"1")/COUNT($A$5:$A$104)</f>
        <v>0.08</v>
      </c>
      <c r="T24" s="79">
        <f>COUNTIF($I$5:$I$104,"1")/COUNT($A$5:$A$104)</f>
        <v>0.34</v>
      </c>
      <c r="U24" s="79">
        <f>COUNTIFS($D$5:$D$104,"1",$F$5:$F$104,"1",$I$5:$I$104,"1")/COUNTA($A$5:$A$104)</f>
        <v>0.05</v>
      </c>
      <c r="V24" s="80">
        <f t="shared" si="1"/>
        <v>0.625</v>
      </c>
      <c r="W24" s="55">
        <f t="shared" si="2"/>
        <v>1.838235294117647</v>
      </c>
    </row>
    <row r="25" spans="1:23">
      <c r="A25" s="1">
        <v>21</v>
      </c>
      <c r="B25" s="69">
        <v>1</v>
      </c>
      <c r="C25" s="69">
        <v>0</v>
      </c>
      <c r="D25" s="69">
        <v>0</v>
      </c>
      <c r="E25" s="70">
        <v>0</v>
      </c>
      <c r="F25" s="70">
        <v>0</v>
      </c>
      <c r="G25" s="70">
        <v>0</v>
      </c>
      <c r="H25" s="71">
        <v>1</v>
      </c>
      <c r="I25" s="71">
        <v>0</v>
      </c>
      <c r="J25" s="71">
        <v>0</v>
      </c>
      <c r="K25" s="71">
        <v>81</v>
      </c>
      <c r="L25" s="72" t="str">
        <f>_xlfn.IFNA(HLOOKUP(1,B25:D$105,K25,FALSE),"NA")</f>
        <v>Small</v>
      </c>
      <c r="M25" s="72" t="str">
        <f>_xlfn.IFNA(HLOOKUP(1,E25:G$105,K25,FALSE),"NA")</f>
        <v>NA</v>
      </c>
      <c r="N25" s="72" t="str">
        <f>_xlfn.IFNA(HLOOKUP(1,H25:J$105,K25,FALSE),"NA")</f>
        <v>Small</v>
      </c>
      <c r="O25" s="1" t="str">
        <f t="shared" si="0"/>
        <v>Small,NA,Small</v>
      </c>
      <c r="Q25" s="82" t="s">
        <v>97</v>
      </c>
      <c r="R25" s="82" t="s">
        <v>78</v>
      </c>
      <c r="S25" s="79">
        <f>COUNTIFS($D$5:$D$104,"1",$G$5:$G$104,"1")/COUNT($A$5:$A$104)</f>
        <v>0.03</v>
      </c>
      <c r="T25" s="79">
        <f>COUNTIF($J$5:$J$104,"1")/COUNT($A$5:$A$104)</f>
        <v>0.14000000000000001</v>
      </c>
      <c r="U25" s="79">
        <f>COUNTIFS($D$5:$D$104,"1",$G$5:$G$104,"1",$J$5:$J$104,"1")/COUNTA($A$5:$A$104)</f>
        <v>0.01</v>
      </c>
      <c r="V25" s="80">
        <f>IFERROR(U25/S25,"CHECK")</f>
        <v>0.33333333333333337</v>
      </c>
      <c r="W25" s="55">
        <f t="shared" si="2"/>
        <v>2.3809523809523805</v>
      </c>
    </row>
    <row r="26" spans="1:23">
      <c r="A26" s="1">
        <v>22</v>
      </c>
      <c r="B26" s="69">
        <v>1</v>
      </c>
      <c r="C26" s="69">
        <v>0</v>
      </c>
      <c r="D26" s="69">
        <v>0</v>
      </c>
      <c r="E26" s="70">
        <v>0</v>
      </c>
      <c r="F26" s="70">
        <v>1</v>
      </c>
      <c r="G26" s="70">
        <v>0</v>
      </c>
      <c r="H26" s="71">
        <v>0</v>
      </c>
      <c r="I26" s="71">
        <v>0</v>
      </c>
      <c r="J26" s="71">
        <v>1</v>
      </c>
      <c r="K26" s="71">
        <v>80</v>
      </c>
      <c r="L26" s="72" t="str">
        <f>_xlfn.IFNA(HLOOKUP(1,B26:D$105,K26,FALSE),"NA")</f>
        <v>Small</v>
      </c>
      <c r="M26" s="72" t="str">
        <f>_xlfn.IFNA(HLOOKUP(1,E26:G$105,K26,FALSE),"NA")</f>
        <v>Medium</v>
      </c>
      <c r="N26" s="72" t="str">
        <f>_xlfn.IFNA(HLOOKUP(1,H26:J$105,K26,FALSE),"NA")</f>
        <v>Large</v>
      </c>
      <c r="O26" s="1" t="str">
        <f t="shared" si="0"/>
        <v>Small,Medium,Large</v>
      </c>
    </row>
    <row r="27" spans="1:23">
      <c r="A27" s="1">
        <v>23</v>
      </c>
      <c r="B27" s="69">
        <v>0</v>
      </c>
      <c r="C27" s="69">
        <v>1</v>
      </c>
      <c r="D27" s="69">
        <v>0</v>
      </c>
      <c r="E27" s="70">
        <v>1</v>
      </c>
      <c r="F27" s="70">
        <v>0</v>
      </c>
      <c r="G27" s="70">
        <v>0</v>
      </c>
      <c r="H27" s="71">
        <v>0</v>
      </c>
      <c r="I27" s="71">
        <v>1</v>
      </c>
      <c r="J27" s="71">
        <v>0</v>
      </c>
      <c r="K27" s="71">
        <v>79</v>
      </c>
      <c r="L27" s="72" t="str">
        <f>_xlfn.IFNA(HLOOKUP(1,B27:D$105,K27,FALSE),"NA")</f>
        <v>Medium</v>
      </c>
      <c r="M27" s="72" t="str">
        <f>_xlfn.IFNA(HLOOKUP(1,E27:G$105,K27,FALSE),"NA")</f>
        <v>Small</v>
      </c>
      <c r="N27" s="72" t="str">
        <f>_xlfn.IFNA(HLOOKUP(1,H27:J$105,K27,FALSE),"NA")</f>
        <v>Medium</v>
      </c>
      <c r="O27" s="1" t="str">
        <f t="shared" si="0"/>
        <v>Medium,Small,Medium</v>
      </c>
    </row>
    <row r="28" spans="1:23">
      <c r="A28" s="1">
        <v>24</v>
      </c>
      <c r="B28" s="69">
        <v>0</v>
      </c>
      <c r="C28" s="69">
        <v>0</v>
      </c>
      <c r="D28" s="69">
        <v>0</v>
      </c>
      <c r="E28" s="70">
        <v>1</v>
      </c>
      <c r="F28" s="70">
        <v>0</v>
      </c>
      <c r="G28" s="70">
        <v>0</v>
      </c>
      <c r="H28" s="71">
        <v>1</v>
      </c>
      <c r="I28" s="71">
        <v>0</v>
      </c>
      <c r="J28" s="71">
        <v>0</v>
      </c>
      <c r="K28" s="71">
        <v>78</v>
      </c>
      <c r="L28" s="72" t="str">
        <f>_xlfn.IFNA(HLOOKUP(1,B28:D$105,K28,FALSE),"NA")</f>
        <v>NA</v>
      </c>
      <c r="M28" s="72" t="str">
        <f>_xlfn.IFNA(HLOOKUP(1,E28:G$105,K28,FALSE),"NA")</f>
        <v>Small</v>
      </c>
      <c r="N28" s="72" t="str">
        <f>_xlfn.IFNA(HLOOKUP(1,H28:J$105,K28,FALSE),"NA")</f>
        <v>Small</v>
      </c>
      <c r="O28" s="1" t="str">
        <f t="shared" si="0"/>
        <v>NA,Small,Small</v>
      </c>
    </row>
    <row r="29" spans="1:23">
      <c r="A29" s="1">
        <v>25</v>
      </c>
      <c r="B29" s="69">
        <v>0</v>
      </c>
      <c r="C29" s="69">
        <v>0</v>
      </c>
      <c r="D29" s="69">
        <v>1</v>
      </c>
      <c r="E29" s="70">
        <v>0</v>
      </c>
      <c r="F29" s="70">
        <v>1</v>
      </c>
      <c r="G29" s="70">
        <v>0</v>
      </c>
      <c r="H29" s="71">
        <v>0</v>
      </c>
      <c r="I29" s="71">
        <v>1</v>
      </c>
      <c r="J29" s="71">
        <v>0</v>
      </c>
      <c r="K29" s="71">
        <v>77</v>
      </c>
      <c r="L29" s="72" t="str">
        <f>_xlfn.IFNA(HLOOKUP(1,B29:D$105,K29,FALSE),"NA")</f>
        <v>Large</v>
      </c>
      <c r="M29" s="72" t="str">
        <f>_xlfn.IFNA(HLOOKUP(1,E29:G$105,K29,FALSE),"NA")</f>
        <v>Medium</v>
      </c>
      <c r="N29" s="72" t="str">
        <f>_xlfn.IFNA(HLOOKUP(1,H29:J$105,K29,FALSE),"NA")</f>
        <v>Medium</v>
      </c>
      <c r="O29" s="1" t="str">
        <f t="shared" si="0"/>
        <v>Large,Medium,Medium</v>
      </c>
    </row>
    <row r="30" spans="1:23">
      <c r="A30" s="1">
        <v>26</v>
      </c>
      <c r="B30" s="69">
        <v>1</v>
      </c>
      <c r="C30" s="69">
        <v>0</v>
      </c>
      <c r="D30" s="69">
        <v>0</v>
      </c>
      <c r="E30" s="70">
        <v>0</v>
      </c>
      <c r="F30" s="70">
        <v>1</v>
      </c>
      <c r="G30" s="70">
        <v>0</v>
      </c>
      <c r="H30" s="71">
        <v>0</v>
      </c>
      <c r="I30" s="71">
        <v>1</v>
      </c>
      <c r="J30" s="71">
        <v>0</v>
      </c>
      <c r="K30" s="71">
        <v>76</v>
      </c>
      <c r="L30" s="72" t="str">
        <f>_xlfn.IFNA(HLOOKUP(1,B30:D$105,K30,FALSE),"NA")</f>
        <v>Small</v>
      </c>
      <c r="M30" s="72" t="str">
        <f>_xlfn.IFNA(HLOOKUP(1,E30:G$105,K30,FALSE),"NA")</f>
        <v>Medium</v>
      </c>
      <c r="N30" s="72" t="str">
        <f>_xlfn.IFNA(HLOOKUP(1,H30:J$105,K30,FALSE),"NA")</f>
        <v>Medium</v>
      </c>
      <c r="O30" s="1" t="str">
        <f t="shared" si="0"/>
        <v>Small,Medium,Medium</v>
      </c>
    </row>
    <row r="31" spans="1:23">
      <c r="A31" s="1">
        <v>27</v>
      </c>
      <c r="B31" s="69">
        <v>1</v>
      </c>
      <c r="C31" s="69">
        <v>0</v>
      </c>
      <c r="D31" s="69">
        <v>0</v>
      </c>
      <c r="E31" s="70">
        <v>0</v>
      </c>
      <c r="F31" s="70">
        <v>1</v>
      </c>
      <c r="G31" s="70">
        <v>0</v>
      </c>
      <c r="H31" s="71">
        <v>1</v>
      </c>
      <c r="I31" s="71">
        <v>0</v>
      </c>
      <c r="J31" s="71">
        <v>0</v>
      </c>
      <c r="K31" s="71">
        <v>75</v>
      </c>
      <c r="L31" s="72" t="str">
        <f>_xlfn.IFNA(HLOOKUP(1,B31:D$105,K31,FALSE),"NA")</f>
        <v>Small</v>
      </c>
      <c r="M31" s="72" t="str">
        <f>_xlfn.IFNA(HLOOKUP(1,E31:G$105,K31,FALSE),"NA")</f>
        <v>Medium</v>
      </c>
      <c r="N31" s="72" t="str">
        <f>_xlfn.IFNA(HLOOKUP(1,H31:J$105,K31,FALSE),"NA")</f>
        <v>Small</v>
      </c>
      <c r="O31" s="1" t="str">
        <f t="shared" si="0"/>
        <v>Small,Medium,Small</v>
      </c>
    </row>
    <row r="32" spans="1:23">
      <c r="A32" s="1">
        <v>28</v>
      </c>
      <c r="B32" s="69">
        <v>0</v>
      </c>
      <c r="C32" s="69">
        <v>0</v>
      </c>
      <c r="D32" s="69">
        <v>1</v>
      </c>
      <c r="E32" s="70">
        <v>0</v>
      </c>
      <c r="F32" s="70">
        <v>1</v>
      </c>
      <c r="G32" s="70">
        <v>0</v>
      </c>
      <c r="H32" s="71">
        <v>0</v>
      </c>
      <c r="I32" s="71">
        <v>1</v>
      </c>
      <c r="J32" s="71">
        <v>0</v>
      </c>
      <c r="K32" s="71">
        <v>74</v>
      </c>
      <c r="L32" s="72" t="str">
        <f>_xlfn.IFNA(HLOOKUP(1,B32:D$105,K32,FALSE),"NA")</f>
        <v>Large</v>
      </c>
      <c r="M32" s="72" t="str">
        <f>_xlfn.IFNA(HLOOKUP(1,E32:G$105,K32,FALSE),"NA")</f>
        <v>Medium</v>
      </c>
      <c r="N32" s="72" t="str">
        <f>_xlfn.IFNA(HLOOKUP(1,H32:J$105,K32,FALSE),"NA")</f>
        <v>Medium</v>
      </c>
      <c r="O32" s="1" t="str">
        <f t="shared" si="0"/>
        <v>Large,Medium,Medium</v>
      </c>
    </row>
    <row r="33" spans="1:15">
      <c r="A33" s="1">
        <v>29</v>
      </c>
      <c r="B33" s="69">
        <v>0</v>
      </c>
      <c r="C33" s="69">
        <v>0</v>
      </c>
      <c r="D33" s="69">
        <v>0</v>
      </c>
      <c r="E33" s="70">
        <v>0</v>
      </c>
      <c r="F33" s="70">
        <v>1</v>
      </c>
      <c r="G33" s="70">
        <v>0</v>
      </c>
      <c r="H33" s="71">
        <v>0</v>
      </c>
      <c r="I33" s="71">
        <v>1</v>
      </c>
      <c r="J33" s="71">
        <v>0</v>
      </c>
      <c r="K33" s="71">
        <v>73</v>
      </c>
      <c r="L33" s="72" t="str">
        <f>_xlfn.IFNA(HLOOKUP(1,B33:D$105,K33,FALSE),"NA")</f>
        <v>NA</v>
      </c>
      <c r="M33" s="72" t="str">
        <f>_xlfn.IFNA(HLOOKUP(1,E33:G$105,K33,FALSE),"NA")</f>
        <v>Medium</v>
      </c>
      <c r="N33" s="72" t="str">
        <f>_xlfn.IFNA(HLOOKUP(1,H33:J$105,K33,FALSE),"NA")</f>
        <v>Medium</v>
      </c>
      <c r="O33" s="1" t="str">
        <f t="shared" si="0"/>
        <v>NA,Medium,Medium</v>
      </c>
    </row>
    <row r="34" spans="1:15">
      <c r="A34" s="1">
        <v>30</v>
      </c>
      <c r="B34" s="69">
        <v>1</v>
      </c>
      <c r="C34" s="69">
        <v>0</v>
      </c>
      <c r="D34" s="69">
        <v>0</v>
      </c>
      <c r="E34" s="70">
        <v>1</v>
      </c>
      <c r="F34" s="70">
        <v>0</v>
      </c>
      <c r="G34" s="70">
        <v>0</v>
      </c>
      <c r="H34" s="71">
        <v>1</v>
      </c>
      <c r="I34" s="71">
        <v>0</v>
      </c>
      <c r="J34" s="71">
        <v>0</v>
      </c>
      <c r="K34" s="71">
        <v>72</v>
      </c>
      <c r="L34" s="72" t="str">
        <f>_xlfn.IFNA(HLOOKUP(1,B34:D$105,K34,FALSE),"NA")</f>
        <v>Small</v>
      </c>
      <c r="M34" s="72" t="str">
        <f>_xlfn.IFNA(HLOOKUP(1,E34:G$105,K34,FALSE),"NA")</f>
        <v>Small</v>
      </c>
      <c r="N34" s="72" t="str">
        <f>_xlfn.IFNA(HLOOKUP(1,H34:J$105,K34,FALSE),"NA")</f>
        <v>Small</v>
      </c>
      <c r="O34" s="1" t="str">
        <f t="shared" si="0"/>
        <v>Small,Small,Small</v>
      </c>
    </row>
    <row r="35" spans="1:15">
      <c r="A35" s="1">
        <v>31</v>
      </c>
      <c r="B35" s="69">
        <v>1</v>
      </c>
      <c r="C35" s="69">
        <v>0</v>
      </c>
      <c r="D35" s="69">
        <v>0</v>
      </c>
      <c r="E35" s="70">
        <v>0</v>
      </c>
      <c r="F35" s="70">
        <v>1</v>
      </c>
      <c r="G35" s="70">
        <v>0</v>
      </c>
      <c r="H35" s="71">
        <v>0</v>
      </c>
      <c r="I35" s="71">
        <v>0</v>
      </c>
      <c r="J35" s="71">
        <v>0</v>
      </c>
      <c r="K35" s="71">
        <v>71</v>
      </c>
      <c r="L35" s="72" t="str">
        <f>_xlfn.IFNA(HLOOKUP(1,B35:D$105,K35,FALSE),"NA")</f>
        <v>Small</v>
      </c>
      <c r="M35" s="72" t="str">
        <f>_xlfn.IFNA(HLOOKUP(1,E35:G$105,K35,FALSE),"NA")</f>
        <v>Medium</v>
      </c>
      <c r="N35" s="72" t="str">
        <f>_xlfn.IFNA(HLOOKUP(1,H35:J$105,K35,FALSE),"NA")</f>
        <v>NA</v>
      </c>
      <c r="O35" s="1" t="str">
        <f t="shared" si="0"/>
        <v>Small,Medium,NA</v>
      </c>
    </row>
    <row r="36" spans="1:15">
      <c r="A36" s="1">
        <v>32</v>
      </c>
      <c r="B36" s="69">
        <v>1</v>
      </c>
      <c r="C36" s="69">
        <v>0</v>
      </c>
      <c r="D36" s="69">
        <v>0</v>
      </c>
      <c r="E36" s="70">
        <v>0</v>
      </c>
      <c r="F36" s="70">
        <v>1</v>
      </c>
      <c r="G36" s="70">
        <v>0</v>
      </c>
      <c r="H36" s="71">
        <v>0</v>
      </c>
      <c r="I36" s="71">
        <v>1</v>
      </c>
      <c r="J36" s="71">
        <v>0</v>
      </c>
      <c r="K36" s="71">
        <v>70</v>
      </c>
      <c r="L36" s="72" t="str">
        <f>_xlfn.IFNA(HLOOKUP(1,B36:D$105,K36,FALSE),"NA")</f>
        <v>Small</v>
      </c>
      <c r="M36" s="72" t="str">
        <f>_xlfn.IFNA(HLOOKUP(1,E36:G$105,K36,FALSE),"NA")</f>
        <v>Medium</v>
      </c>
      <c r="N36" s="72" t="str">
        <f>_xlfn.IFNA(HLOOKUP(1,H36:J$105,K36,FALSE),"NA")</f>
        <v>Medium</v>
      </c>
      <c r="O36" s="1" t="str">
        <f t="shared" si="0"/>
        <v>Small,Medium,Medium</v>
      </c>
    </row>
    <row r="37" spans="1:15">
      <c r="A37" s="1">
        <v>33</v>
      </c>
      <c r="B37" s="69">
        <v>1</v>
      </c>
      <c r="C37" s="69">
        <v>0</v>
      </c>
      <c r="D37" s="69">
        <v>0</v>
      </c>
      <c r="E37" s="70">
        <v>1</v>
      </c>
      <c r="F37" s="70">
        <v>0</v>
      </c>
      <c r="G37" s="70">
        <v>0</v>
      </c>
      <c r="H37" s="71">
        <v>0</v>
      </c>
      <c r="I37" s="71">
        <v>0</v>
      </c>
      <c r="J37" s="71">
        <v>1</v>
      </c>
      <c r="K37" s="71">
        <v>69</v>
      </c>
      <c r="L37" s="72" t="str">
        <f>_xlfn.IFNA(HLOOKUP(1,B37:D$105,K37,FALSE),"NA")</f>
        <v>Small</v>
      </c>
      <c r="M37" s="72" t="str">
        <f>_xlfn.IFNA(HLOOKUP(1,E37:G$105,K37,FALSE),"NA")</f>
        <v>Small</v>
      </c>
      <c r="N37" s="72" t="str">
        <f>_xlfn.IFNA(HLOOKUP(1,H37:J$105,K37,FALSE),"NA")</f>
        <v>Large</v>
      </c>
      <c r="O37" s="1" t="str">
        <f t="shared" si="0"/>
        <v>Small,Small,Large</v>
      </c>
    </row>
    <row r="38" spans="1:15">
      <c r="A38" s="1">
        <v>34</v>
      </c>
      <c r="B38" s="69">
        <v>0</v>
      </c>
      <c r="C38" s="69">
        <v>1</v>
      </c>
      <c r="D38" s="69">
        <v>0</v>
      </c>
      <c r="E38" s="70">
        <v>1</v>
      </c>
      <c r="F38" s="70">
        <v>0</v>
      </c>
      <c r="G38" s="70">
        <v>0</v>
      </c>
      <c r="H38" s="71">
        <v>0</v>
      </c>
      <c r="I38" s="71">
        <v>1</v>
      </c>
      <c r="J38" s="71">
        <v>0</v>
      </c>
      <c r="K38" s="71">
        <v>68</v>
      </c>
      <c r="L38" s="72" t="str">
        <f>_xlfn.IFNA(HLOOKUP(1,B38:D$105,K38,FALSE),"NA")</f>
        <v>Medium</v>
      </c>
      <c r="M38" s="72" t="str">
        <f>_xlfn.IFNA(HLOOKUP(1,E38:G$105,K38,FALSE),"NA")</f>
        <v>Small</v>
      </c>
      <c r="N38" s="72" t="str">
        <f>_xlfn.IFNA(HLOOKUP(1,H38:J$105,K38,FALSE),"NA")</f>
        <v>Medium</v>
      </c>
      <c r="O38" s="1" t="str">
        <f t="shared" si="0"/>
        <v>Medium,Small,Medium</v>
      </c>
    </row>
    <row r="39" spans="1:15">
      <c r="A39" s="1">
        <v>35</v>
      </c>
      <c r="B39" s="69">
        <v>0</v>
      </c>
      <c r="C39" s="69">
        <v>1</v>
      </c>
      <c r="D39" s="69">
        <v>0</v>
      </c>
      <c r="E39" s="70">
        <v>0</v>
      </c>
      <c r="F39" s="70">
        <v>1</v>
      </c>
      <c r="G39" s="70">
        <v>0</v>
      </c>
      <c r="H39" s="71">
        <v>0</v>
      </c>
      <c r="I39" s="71">
        <v>0</v>
      </c>
      <c r="J39" s="71">
        <v>0</v>
      </c>
      <c r="K39" s="71">
        <v>67</v>
      </c>
      <c r="L39" s="72" t="str">
        <f>_xlfn.IFNA(HLOOKUP(1,B39:D$105,K39,FALSE),"NA")</f>
        <v>Medium</v>
      </c>
      <c r="M39" s="72" t="str">
        <f>_xlfn.IFNA(HLOOKUP(1,E39:G$105,K39,FALSE),"NA")</f>
        <v>Medium</v>
      </c>
      <c r="N39" s="72" t="str">
        <f>_xlfn.IFNA(HLOOKUP(1,H39:J$105,K39,FALSE),"NA")</f>
        <v>NA</v>
      </c>
      <c r="O39" s="1" t="str">
        <f t="shared" si="0"/>
        <v>Medium,Medium,NA</v>
      </c>
    </row>
    <row r="40" spans="1:15">
      <c r="A40" s="1">
        <v>36</v>
      </c>
      <c r="B40" s="69">
        <v>0</v>
      </c>
      <c r="C40" s="69">
        <v>0</v>
      </c>
      <c r="D40" s="69">
        <v>1</v>
      </c>
      <c r="E40" s="70">
        <v>0</v>
      </c>
      <c r="F40" s="70">
        <v>0</v>
      </c>
      <c r="G40" s="70">
        <v>1</v>
      </c>
      <c r="H40" s="71">
        <v>1</v>
      </c>
      <c r="I40" s="71">
        <v>0</v>
      </c>
      <c r="J40" s="71">
        <v>0</v>
      </c>
      <c r="K40" s="71">
        <v>66</v>
      </c>
      <c r="L40" s="72" t="str">
        <f>_xlfn.IFNA(HLOOKUP(1,B40:D$105,K40,FALSE),"NA")</f>
        <v>Large</v>
      </c>
      <c r="M40" s="72" t="str">
        <f>_xlfn.IFNA(HLOOKUP(1,E40:G$105,K40,FALSE),"NA")</f>
        <v>Large</v>
      </c>
      <c r="N40" s="72" t="str">
        <f>_xlfn.IFNA(HLOOKUP(1,H40:J$105,K40,FALSE),"NA")</f>
        <v>Small</v>
      </c>
      <c r="O40" s="1" t="str">
        <f t="shared" si="0"/>
        <v>Large,Large,Small</v>
      </c>
    </row>
    <row r="41" spans="1:15">
      <c r="A41" s="1">
        <v>37</v>
      </c>
      <c r="B41" s="69">
        <v>0</v>
      </c>
      <c r="C41" s="69">
        <v>0</v>
      </c>
      <c r="D41" s="69">
        <v>1</v>
      </c>
      <c r="E41" s="70">
        <v>1</v>
      </c>
      <c r="F41" s="70">
        <v>0</v>
      </c>
      <c r="G41" s="70">
        <v>0</v>
      </c>
      <c r="H41" s="71">
        <v>0</v>
      </c>
      <c r="I41" s="71">
        <v>1</v>
      </c>
      <c r="J41" s="71">
        <v>0</v>
      </c>
      <c r="K41" s="71">
        <v>65</v>
      </c>
      <c r="L41" s="72" t="str">
        <f>_xlfn.IFNA(HLOOKUP(1,B41:D$105,K41,FALSE),"NA")</f>
        <v>Large</v>
      </c>
      <c r="M41" s="72" t="str">
        <f>_xlfn.IFNA(HLOOKUP(1,E41:G$105,K41,FALSE),"NA")</f>
        <v>Small</v>
      </c>
      <c r="N41" s="72" t="str">
        <f>_xlfn.IFNA(HLOOKUP(1,H41:J$105,K41,FALSE),"NA")</f>
        <v>Medium</v>
      </c>
      <c r="O41" s="1" t="str">
        <f t="shared" si="0"/>
        <v>Large,Small,Medium</v>
      </c>
    </row>
    <row r="42" spans="1:15">
      <c r="A42" s="1">
        <v>38</v>
      </c>
      <c r="B42" s="69">
        <v>0</v>
      </c>
      <c r="C42" s="69">
        <v>1</v>
      </c>
      <c r="D42" s="69">
        <v>0</v>
      </c>
      <c r="E42" s="70">
        <v>1</v>
      </c>
      <c r="F42" s="70">
        <v>0</v>
      </c>
      <c r="G42" s="70">
        <v>0</v>
      </c>
      <c r="H42" s="71">
        <v>0</v>
      </c>
      <c r="I42" s="71">
        <v>1</v>
      </c>
      <c r="J42" s="71">
        <v>0</v>
      </c>
      <c r="K42" s="71">
        <v>64</v>
      </c>
      <c r="L42" s="72" t="str">
        <f>_xlfn.IFNA(HLOOKUP(1,B42:D$105,K42,FALSE),"NA")</f>
        <v>Medium</v>
      </c>
      <c r="M42" s="72" t="str">
        <f>_xlfn.IFNA(HLOOKUP(1,E42:G$105,K42,FALSE),"NA")</f>
        <v>Small</v>
      </c>
      <c r="N42" s="72" t="str">
        <f>_xlfn.IFNA(HLOOKUP(1,H42:J$105,K42,FALSE),"NA")</f>
        <v>Medium</v>
      </c>
      <c r="O42" s="1" t="str">
        <f t="shared" si="0"/>
        <v>Medium,Small,Medium</v>
      </c>
    </row>
    <row r="43" spans="1:15">
      <c r="A43" s="1">
        <v>39</v>
      </c>
      <c r="B43" s="69">
        <v>1</v>
      </c>
      <c r="C43" s="69">
        <v>0</v>
      </c>
      <c r="D43" s="69">
        <v>0</v>
      </c>
      <c r="E43" s="70">
        <v>1</v>
      </c>
      <c r="F43" s="70">
        <v>0</v>
      </c>
      <c r="G43" s="70">
        <v>0</v>
      </c>
      <c r="H43" s="71">
        <v>0</v>
      </c>
      <c r="I43" s="71">
        <v>1</v>
      </c>
      <c r="J43" s="71">
        <v>0</v>
      </c>
      <c r="K43" s="71">
        <v>63</v>
      </c>
      <c r="L43" s="72" t="str">
        <f>_xlfn.IFNA(HLOOKUP(1,B43:D$105,K43,FALSE),"NA")</f>
        <v>Small</v>
      </c>
      <c r="M43" s="72" t="str">
        <f>_xlfn.IFNA(HLOOKUP(1,E43:G$105,K43,FALSE),"NA")</f>
        <v>Small</v>
      </c>
      <c r="N43" s="72" t="str">
        <f>_xlfn.IFNA(HLOOKUP(1,H43:J$105,K43,FALSE),"NA")</f>
        <v>Medium</v>
      </c>
      <c r="O43" s="1" t="str">
        <f t="shared" si="0"/>
        <v>Small,Small,Medium</v>
      </c>
    </row>
    <row r="44" spans="1:15">
      <c r="A44" s="1">
        <v>40</v>
      </c>
      <c r="B44" s="69">
        <v>0</v>
      </c>
      <c r="C44" s="69">
        <v>0</v>
      </c>
      <c r="D44" s="69">
        <v>0</v>
      </c>
      <c r="E44" s="70">
        <v>0</v>
      </c>
      <c r="F44" s="70">
        <v>0</v>
      </c>
      <c r="G44" s="70">
        <v>0</v>
      </c>
      <c r="H44" s="71">
        <v>1</v>
      </c>
      <c r="I44" s="71">
        <v>0</v>
      </c>
      <c r="J44" s="71">
        <v>0</v>
      </c>
      <c r="K44" s="71">
        <v>62</v>
      </c>
      <c r="L44" s="72" t="str">
        <f>_xlfn.IFNA(HLOOKUP(1,B44:D$105,K44,FALSE),"NA")</f>
        <v>NA</v>
      </c>
      <c r="M44" s="72" t="str">
        <f>_xlfn.IFNA(HLOOKUP(1,E44:G$105,K44,FALSE),"NA")</f>
        <v>NA</v>
      </c>
      <c r="N44" s="72" t="str">
        <f>_xlfn.IFNA(HLOOKUP(1,H44:J$105,K44,FALSE),"NA")</f>
        <v>Small</v>
      </c>
      <c r="O44" s="1" t="str">
        <f t="shared" si="0"/>
        <v>NA,NA,Small</v>
      </c>
    </row>
    <row r="45" spans="1:15">
      <c r="A45" s="1">
        <v>41</v>
      </c>
      <c r="B45" s="69">
        <v>0</v>
      </c>
      <c r="C45" s="69">
        <v>0</v>
      </c>
      <c r="D45" s="69">
        <v>1</v>
      </c>
      <c r="E45" s="70">
        <v>0</v>
      </c>
      <c r="F45" s="70">
        <v>1</v>
      </c>
      <c r="G45" s="70">
        <v>0</v>
      </c>
      <c r="H45" s="71">
        <v>0</v>
      </c>
      <c r="I45" s="71">
        <v>1</v>
      </c>
      <c r="J45" s="71">
        <v>0</v>
      </c>
      <c r="K45" s="71">
        <v>61</v>
      </c>
      <c r="L45" s="72" t="str">
        <f>_xlfn.IFNA(HLOOKUP(1,B45:D$105,K45,FALSE),"NA")</f>
        <v>Large</v>
      </c>
      <c r="M45" s="72" t="str">
        <f>_xlfn.IFNA(HLOOKUP(1,E45:G$105,K45,FALSE),"NA")</f>
        <v>Medium</v>
      </c>
      <c r="N45" s="72" t="str">
        <f>_xlfn.IFNA(HLOOKUP(1,H45:J$105,K45,FALSE),"NA")</f>
        <v>Medium</v>
      </c>
      <c r="O45" s="1" t="str">
        <f t="shared" si="0"/>
        <v>Large,Medium,Medium</v>
      </c>
    </row>
    <row r="46" spans="1:15">
      <c r="A46" s="1">
        <v>42</v>
      </c>
      <c r="B46" s="69">
        <v>1</v>
      </c>
      <c r="C46" s="69">
        <v>0</v>
      </c>
      <c r="D46" s="69">
        <v>0</v>
      </c>
      <c r="E46" s="70">
        <v>1</v>
      </c>
      <c r="F46" s="70">
        <v>0</v>
      </c>
      <c r="G46" s="70">
        <v>0</v>
      </c>
      <c r="H46" s="71">
        <v>1</v>
      </c>
      <c r="I46" s="71">
        <v>0</v>
      </c>
      <c r="J46" s="71">
        <v>0</v>
      </c>
      <c r="K46" s="71">
        <v>60</v>
      </c>
      <c r="L46" s="72" t="str">
        <f>_xlfn.IFNA(HLOOKUP(1,B46:D$105,K46,FALSE),"NA")</f>
        <v>Small</v>
      </c>
      <c r="M46" s="72" t="str">
        <f>_xlfn.IFNA(HLOOKUP(1,E46:G$105,K46,FALSE),"NA")</f>
        <v>Small</v>
      </c>
      <c r="N46" s="72" t="str">
        <f>_xlfn.IFNA(HLOOKUP(1,H46:J$105,K46,FALSE),"NA")</f>
        <v>Small</v>
      </c>
      <c r="O46" s="1" t="str">
        <f t="shared" si="0"/>
        <v>Small,Small,Small</v>
      </c>
    </row>
    <row r="47" spans="1:15">
      <c r="A47" s="1">
        <v>43</v>
      </c>
      <c r="B47" s="69">
        <v>1</v>
      </c>
      <c r="C47" s="69">
        <v>0</v>
      </c>
      <c r="D47" s="69">
        <v>0</v>
      </c>
      <c r="E47" s="70">
        <v>0</v>
      </c>
      <c r="F47" s="70">
        <v>1</v>
      </c>
      <c r="G47" s="70">
        <v>0</v>
      </c>
      <c r="H47" s="71">
        <v>0</v>
      </c>
      <c r="I47" s="71">
        <v>1</v>
      </c>
      <c r="J47" s="71">
        <v>0</v>
      </c>
      <c r="K47" s="71">
        <v>59</v>
      </c>
      <c r="L47" s="72" t="str">
        <f>_xlfn.IFNA(HLOOKUP(1,B47:D$105,K47,FALSE),"NA")</f>
        <v>Small</v>
      </c>
      <c r="M47" s="72" t="str">
        <f>_xlfn.IFNA(HLOOKUP(1,E47:G$105,K47,FALSE),"NA")</f>
        <v>Medium</v>
      </c>
      <c r="N47" s="72" t="str">
        <f>_xlfn.IFNA(HLOOKUP(1,H47:J$105,K47,FALSE),"NA")</f>
        <v>Medium</v>
      </c>
      <c r="O47" s="1" t="str">
        <f t="shared" si="0"/>
        <v>Small,Medium,Medium</v>
      </c>
    </row>
    <row r="48" spans="1:15">
      <c r="A48" s="1">
        <v>44</v>
      </c>
      <c r="B48" s="69">
        <v>0</v>
      </c>
      <c r="C48" s="69">
        <v>0</v>
      </c>
      <c r="D48" s="69">
        <v>1</v>
      </c>
      <c r="E48" s="70">
        <v>0</v>
      </c>
      <c r="F48" s="70">
        <v>1</v>
      </c>
      <c r="G48" s="70">
        <v>0</v>
      </c>
      <c r="H48" s="71">
        <v>0</v>
      </c>
      <c r="I48" s="71">
        <v>1</v>
      </c>
      <c r="J48" s="71">
        <v>0</v>
      </c>
      <c r="K48" s="71">
        <v>58</v>
      </c>
      <c r="L48" s="72" t="str">
        <f>_xlfn.IFNA(HLOOKUP(1,B48:D$105,K48,FALSE),"NA")</f>
        <v>Large</v>
      </c>
      <c r="M48" s="72" t="str">
        <f>_xlfn.IFNA(HLOOKUP(1,E48:G$105,K48,FALSE),"NA")</f>
        <v>Medium</v>
      </c>
      <c r="N48" s="72" t="str">
        <f>_xlfn.IFNA(HLOOKUP(1,H48:J$105,K48,FALSE),"NA")</f>
        <v>Medium</v>
      </c>
      <c r="O48" s="1" t="str">
        <f t="shared" si="0"/>
        <v>Large,Medium,Medium</v>
      </c>
    </row>
    <row r="49" spans="1:15">
      <c r="A49" s="1">
        <v>45</v>
      </c>
      <c r="B49" s="69">
        <v>1</v>
      </c>
      <c r="C49" s="69">
        <v>0</v>
      </c>
      <c r="D49" s="69">
        <v>0</v>
      </c>
      <c r="E49" s="70">
        <v>0</v>
      </c>
      <c r="F49" s="70">
        <v>0</v>
      </c>
      <c r="G49" s="70">
        <v>0</v>
      </c>
      <c r="H49" s="71">
        <v>1</v>
      </c>
      <c r="I49" s="71">
        <v>0</v>
      </c>
      <c r="J49" s="71">
        <v>0</v>
      </c>
      <c r="K49" s="71">
        <v>57</v>
      </c>
      <c r="L49" s="72" t="str">
        <f>_xlfn.IFNA(HLOOKUP(1,B49:D$105,K49,FALSE),"NA")</f>
        <v>Small</v>
      </c>
      <c r="M49" s="72" t="str">
        <f>_xlfn.IFNA(HLOOKUP(1,E49:G$105,K49,FALSE),"NA")</f>
        <v>NA</v>
      </c>
      <c r="N49" s="72" t="str">
        <f>_xlfn.IFNA(HLOOKUP(1,H49:J$105,K49,FALSE),"NA")</f>
        <v>Small</v>
      </c>
      <c r="O49" s="1" t="str">
        <f t="shared" si="0"/>
        <v>Small,NA,Small</v>
      </c>
    </row>
    <row r="50" spans="1:15">
      <c r="A50" s="1">
        <v>46</v>
      </c>
      <c r="B50" s="69">
        <v>0</v>
      </c>
      <c r="C50" s="69">
        <v>1</v>
      </c>
      <c r="D50" s="69">
        <v>0</v>
      </c>
      <c r="E50" s="70">
        <v>1</v>
      </c>
      <c r="F50" s="70">
        <v>0</v>
      </c>
      <c r="G50" s="70">
        <v>0</v>
      </c>
      <c r="H50" s="71">
        <v>0</v>
      </c>
      <c r="I50" s="71">
        <v>0</v>
      </c>
      <c r="J50" s="71">
        <v>1</v>
      </c>
      <c r="K50" s="71">
        <v>56</v>
      </c>
      <c r="L50" s="72" t="str">
        <f>_xlfn.IFNA(HLOOKUP(1,B50:D$105,K50,FALSE),"NA")</f>
        <v>Medium</v>
      </c>
      <c r="M50" s="72" t="str">
        <f>_xlfn.IFNA(HLOOKUP(1,E50:G$105,K50,FALSE),"NA")</f>
        <v>Small</v>
      </c>
      <c r="N50" s="72" t="str">
        <f>_xlfn.IFNA(HLOOKUP(1,H50:J$105,K50,FALSE),"NA")</f>
        <v>Large</v>
      </c>
      <c r="O50" s="1" t="str">
        <f t="shared" si="0"/>
        <v>Medium,Small,Large</v>
      </c>
    </row>
    <row r="51" spans="1:15">
      <c r="A51" s="1">
        <v>47</v>
      </c>
      <c r="B51" s="69">
        <v>1</v>
      </c>
      <c r="C51" s="69">
        <v>0</v>
      </c>
      <c r="D51" s="69">
        <v>0</v>
      </c>
      <c r="E51" s="70">
        <v>0</v>
      </c>
      <c r="F51" s="70">
        <v>0</v>
      </c>
      <c r="G51" s="70">
        <v>0</v>
      </c>
      <c r="H51" s="71">
        <v>1</v>
      </c>
      <c r="I51" s="71">
        <v>0</v>
      </c>
      <c r="J51" s="71">
        <v>0</v>
      </c>
      <c r="K51" s="71">
        <v>55</v>
      </c>
      <c r="L51" s="72" t="str">
        <f>_xlfn.IFNA(HLOOKUP(1,B51:D$105,K51,FALSE),"NA")</f>
        <v>Small</v>
      </c>
      <c r="M51" s="72" t="str">
        <f>_xlfn.IFNA(HLOOKUP(1,E51:G$105,K51,FALSE),"NA")</f>
        <v>NA</v>
      </c>
      <c r="N51" s="72" t="str">
        <f>_xlfn.IFNA(HLOOKUP(1,H51:J$105,K51,FALSE),"NA")</f>
        <v>Small</v>
      </c>
      <c r="O51" s="1" t="str">
        <f t="shared" si="0"/>
        <v>Small,NA,Small</v>
      </c>
    </row>
    <row r="52" spans="1:15">
      <c r="A52" s="1">
        <v>48</v>
      </c>
      <c r="B52" s="69">
        <v>0</v>
      </c>
      <c r="C52" s="69">
        <v>1</v>
      </c>
      <c r="D52" s="69">
        <v>0</v>
      </c>
      <c r="E52" s="70">
        <v>0</v>
      </c>
      <c r="F52" s="70">
        <v>1</v>
      </c>
      <c r="G52" s="70">
        <v>0</v>
      </c>
      <c r="H52" s="71">
        <v>1</v>
      </c>
      <c r="I52" s="71">
        <v>0</v>
      </c>
      <c r="J52" s="71">
        <v>0</v>
      </c>
      <c r="K52" s="71">
        <v>54</v>
      </c>
      <c r="L52" s="72" t="str">
        <f>_xlfn.IFNA(HLOOKUP(1,B52:D$105,K52,FALSE),"NA")</f>
        <v>Medium</v>
      </c>
      <c r="M52" s="72" t="str">
        <f>_xlfn.IFNA(HLOOKUP(1,E52:G$105,K52,FALSE),"NA")</f>
        <v>Medium</v>
      </c>
      <c r="N52" s="72" t="str">
        <f>_xlfn.IFNA(HLOOKUP(1,H52:J$105,K52,FALSE),"NA")</f>
        <v>Small</v>
      </c>
      <c r="O52" s="1" t="str">
        <f t="shared" si="0"/>
        <v>Medium,Medium,Small</v>
      </c>
    </row>
    <row r="53" spans="1:15">
      <c r="A53" s="1">
        <v>49</v>
      </c>
      <c r="B53" s="69">
        <v>0</v>
      </c>
      <c r="C53" s="69">
        <v>1</v>
      </c>
      <c r="D53" s="69">
        <v>0</v>
      </c>
      <c r="E53" s="70">
        <v>1</v>
      </c>
      <c r="F53" s="70">
        <v>0</v>
      </c>
      <c r="G53" s="70">
        <v>0</v>
      </c>
      <c r="H53" s="71">
        <v>1</v>
      </c>
      <c r="I53" s="71">
        <v>0</v>
      </c>
      <c r="J53" s="71">
        <v>0</v>
      </c>
      <c r="K53" s="71">
        <v>53</v>
      </c>
      <c r="L53" s="72" t="str">
        <f>_xlfn.IFNA(HLOOKUP(1,B53:D$105,K53,FALSE),"NA")</f>
        <v>Medium</v>
      </c>
      <c r="M53" s="72" t="str">
        <f>_xlfn.IFNA(HLOOKUP(1,E53:G$105,K53,FALSE),"NA")</f>
        <v>Small</v>
      </c>
      <c r="N53" s="72" t="str">
        <f>_xlfn.IFNA(HLOOKUP(1,H53:J$105,K53,FALSE),"NA")</f>
        <v>Small</v>
      </c>
      <c r="O53" s="1" t="str">
        <f t="shared" si="0"/>
        <v>Medium,Small,Small</v>
      </c>
    </row>
    <row r="54" spans="1:15">
      <c r="A54" s="1">
        <v>50</v>
      </c>
      <c r="B54" s="69">
        <v>1</v>
      </c>
      <c r="C54" s="69">
        <v>0</v>
      </c>
      <c r="D54" s="69">
        <v>0</v>
      </c>
      <c r="E54" s="70">
        <v>1</v>
      </c>
      <c r="F54" s="70">
        <v>0</v>
      </c>
      <c r="G54" s="70">
        <v>0</v>
      </c>
      <c r="H54" s="71">
        <v>1</v>
      </c>
      <c r="I54" s="71">
        <v>0</v>
      </c>
      <c r="J54" s="71">
        <v>0</v>
      </c>
      <c r="K54" s="71">
        <v>52</v>
      </c>
      <c r="L54" s="72" t="str">
        <f>_xlfn.IFNA(HLOOKUP(1,B54:D$105,K54,FALSE),"NA")</f>
        <v>Small</v>
      </c>
      <c r="M54" s="72" t="str">
        <f>_xlfn.IFNA(HLOOKUP(1,E54:G$105,K54,FALSE),"NA")</f>
        <v>Small</v>
      </c>
      <c r="N54" s="72" t="str">
        <f>_xlfn.IFNA(HLOOKUP(1,H54:J$105,K54,FALSE),"NA")</f>
        <v>Small</v>
      </c>
      <c r="O54" s="1" t="str">
        <f t="shared" si="0"/>
        <v>Small,Small,Small</v>
      </c>
    </row>
    <row r="55" spans="1:15">
      <c r="A55" s="1">
        <v>51</v>
      </c>
      <c r="B55" s="69">
        <v>0</v>
      </c>
      <c r="C55" s="69">
        <v>0</v>
      </c>
      <c r="D55" s="69">
        <v>0</v>
      </c>
      <c r="E55" s="70">
        <v>0</v>
      </c>
      <c r="F55" s="70">
        <v>1</v>
      </c>
      <c r="G55" s="70">
        <v>0</v>
      </c>
      <c r="H55" s="71">
        <v>1</v>
      </c>
      <c r="I55" s="71">
        <v>0</v>
      </c>
      <c r="J55" s="71">
        <v>0</v>
      </c>
      <c r="K55" s="71">
        <v>51</v>
      </c>
      <c r="L55" s="72" t="str">
        <f>_xlfn.IFNA(HLOOKUP(1,B55:D$105,K55,FALSE),"NA")</f>
        <v>NA</v>
      </c>
      <c r="M55" s="72" t="str">
        <f>_xlfn.IFNA(HLOOKUP(1,E55:G$105,K55,FALSE),"NA")</f>
        <v>Medium</v>
      </c>
      <c r="N55" s="72" t="str">
        <f>_xlfn.IFNA(HLOOKUP(1,H55:J$105,K55,FALSE),"NA")</f>
        <v>Small</v>
      </c>
      <c r="O55" s="1" t="str">
        <f t="shared" si="0"/>
        <v>NA,Medium,Small</v>
      </c>
    </row>
    <row r="56" spans="1:15">
      <c r="A56" s="1">
        <v>52</v>
      </c>
      <c r="B56" s="69">
        <v>1</v>
      </c>
      <c r="C56" s="69">
        <v>0</v>
      </c>
      <c r="D56" s="69">
        <v>0</v>
      </c>
      <c r="E56" s="70">
        <v>1</v>
      </c>
      <c r="F56" s="70">
        <v>0</v>
      </c>
      <c r="G56" s="70">
        <v>0</v>
      </c>
      <c r="H56" s="71">
        <v>0</v>
      </c>
      <c r="I56" s="71">
        <v>1</v>
      </c>
      <c r="J56" s="71">
        <v>0</v>
      </c>
      <c r="K56" s="71">
        <v>50</v>
      </c>
      <c r="L56" s="72" t="str">
        <f>_xlfn.IFNA(HLOOKUP(1,B56:D$105,K56,FALSE),"NA")</f>
        <v>Small</v>
      </c>
      <c r="M56" s="72" t="str">
        <f>_xlfn.IFNA(HLOOKUP(1,E56:G$105,K56,FALSE),"NA")</f>
        <v>Small</v>
      </c>
      <c r="N56" s="72" t="str">
        <f>_xlfn.IFNA(HLOOKUP(1,H56:J$105,K56,FALSE),"NA")</f>
        <v>Medium</v>
      </c>
      <c r="O56" s="1" t="str">
        <f t="shared" si="0"/>
        <v>Small,Small,Medium</v>
      </c>
    </row>
    <row r="57" spans="1:15">
      <c r="A57" s="1">
        <v>53</v>
      </c>
      <c r="B57" s="69">
        <v>0</v>
      </c>
      <c r="C57" s="69">
        <v>1</v>
      </c>
      <c r="D57" s="69">
        <v>0</v>
      </c>
      <c r="E57" s="70">
        <v>1</v>
      </c>
      <c r="F57" s="70">
        <v>0</v>
      </c>
      <c r="G57" s="70">
        <v>0</v>
      </c>
      <c r="H57" s="71">
        <v>0</v>
      </c>
      <c r="I57" s="71">
        <v>0</v>
      </c>
      <c r="J57" s="71">
        <v>0</v>
      </c>
      <c r="K57" s="71">
        <v>49</v>
      </c>
      <c r="L57" s="72" t="str">
        <f>_xlfn.IFNA(HLOOKUP(1,B57:D$105,K57,FALSE),"NA")</f>
        <v>Medium</v>
      </c>
      <c r="M57" s="72" t="str">
        <f>_xlfn.IFNA(HLOOKUP(1,E57:G$105,K57,FALSE),"NA")</f>
        <v>Small</v>
      </c>
      <c r="N57" s="72" t="str">
        <f>_xlfn.IFNA(HLOOKUP(1,H57:J$105,K57,FALSE),"NA")</f>
        <v>NA</v>
      </c>
      <c r="O57" s="1" t="str">
        <f t="shared" si="0"/>
        <v>Medium,Small,NA</v>
      </c>
    </row>
    <row r="58" spans="1:15">
      <c r="A58" s="1">
        <v>54</v>
      </c>
      <c r="B58" s="69">
        <v>1</v>
      </c>
      <c r="C58" s="69">
        <v>0</v>
      </c>
      <c r="D58" s="69">
        <v>0</v>
      </c>
      <c r="E58" s="70">
        <v>0</v>
      </c>
      <c r="F58" s="70">
        <v>0</v>
      </c>
      <c r="G58" s="70">
        <v>1</v>
      </c>
      <c r="H58" s="71">
        <v>0</v>
      </c>
      <c r="I58" s="71">
        <v>1</v>
      </c>
      <c r="J58" s="71">
        <v>0</v>
      </c>
      <c r="K58" s="71">
        <v>48</v>
      </c>
      <c r="L58" s="72" t="str">
        <f>_xlfn.IFNA(HLOOKUP(1,B58:D$105,K58,FALSE),"NA")</f>
        <v>Small</v>
      </c>
      <c r="M58" s="72" t="str">
        <f>_xlfn.IFNA(HLOOKUP(1,E58:G$105,K58,FALSE),"NA")</f>
        <v>Large</v>
      </c>
      <c r="N58" s="72" t="str">
        <f>_xlfn.IFNA(HLOOKUP(1,H58:J$105,K58,FALSE),"NA")</f>
        <v>Medium</v>
      </c>
      <c r="O58" s="1" t="str">
        <f t="shared" si="0"/>
        <v>Small,Large,Medium</v>
      </c>
    </row>
    <row r="59" spans="1:15">
      <c r="A59" s="1">
        <v>55</v>
      </c>
      <c r="B59" s="69">
        <v>1</v>
      </c>
      <c r="C59" s="69">
        <v>0</v>
      </c>
      <c r="D59" s="69">
        <v>0</v>
      </c>
      <c r="E59" s="70">
        <v>0</v>
      </c>
      <c r="F59" s="70">
        <v>0</v>
      </c>
      <c r="G59" s="70">
        <v>1</v>
      </c>
      <c r="H59" s="71">
        <v>1</v>
      </c>
      <c r="I59" s="71">
        <v>0</v>
      </c>
      <c r="J59" s="71">
        <v>0</v>
      </c>
      <c r="K59" s="71">
        <v>47</v>
      </c>
      <c r="L59" s="72" t="str">
        <f>_xlfn.IFNA(HLOOKUP(1,B59:D$105,K59,FALSE),"NA")</f>
        <v>Small</v>
      </c>
      <c r="M59" s="72" t="str">
        <f>_xlfn.IFNA(HLOOKUP(1,E59:G$105,K59,FALSE),"NA")</f>
        <v>Large</v>
      </c>
      <c r="N59" s="72" t="str">
        <f>_xlfn.IFNA(HLOOKUP(1,H59:J$105,K59,FALSE),"NA")</f>
        <v>Small</v>
      </c>
      <c r="O59" s="1" t="str">
        <f t="shared" si="0"/>
        <v>Small,Large,Small</v>
      </c>
    </row>
    <row r="60" spans="1:15">
      <c r="A60" s="1">
        <v>56</v>
      </c>
      <c r="B60" s="69">
        <v>1</v>
      </c>
      <c r="C60" s="69">
        <v>0</v>
      </c>
      <c r="D60" s="69">
        <v>0</v>
      </c>
      <c r="E60" s="70">
        <v>0</v>
      </c>
      <c r="F60" s="70">
        <v>1</v>
      </c>
      <c r="G60" s="70">
        <v>0</v>
      </c>
      <c r="H60" s="71">
        <v>0</v>
      </c>
      <c r="I60" s="71">
        <v>1</v>
      </c>
      <c r="J60" s="71">
        <v>0</v>
      </c>
      <c r="K60" s="71">
        <v>46</v>
      </c>
      <c r="L60" s="72" t="str">
        <f>_xlfn.IFNA(HLOOKUP(1,B60:D$105,K60,FALSE),"NA")</f>
        <v>Small</v>
      </c>
      <c r="M60" s="72" t="str">
        <f>_xlfn.IFNA(HLOOKUP(1,E60:G$105,K60,FALSE),"NA")</f>
        <v>Medium</v>
      </c>
      <c r="N60" s="72" t="str">
        <f>_xlfn.IFNA(HLOOKUP(1,H60:J$105,K60,FALSE),"NA")</f>
        <v>Medium</v>
      </c>
      <c r="O60" s="1" t="str">
        <f t="shared" si="0"/>
        <v>Small,Medium,Medium</v>
      </c>
    </row>
    <row r="61" spans="1:15">
      <c r="A61" s="1">
        <v>57</v>
      </c>
      <c r="B61" s="69">
        <v>0</v>
      </c>
      <c r="C61" s="69">
        <v>1</v>
      </c>
      <c r="D61" s="69">
        <v>0</v>
      </c>
      <c r="E61" s="70">
        <v>1</v>
      </c>
      <c r="F61" s="70">
        <v>0</v>
      </c>
      <c r="G61" s="70">
        <v>0</v>
      </c>
      <c r="H61" s="71">
        <v>1</v>
      </c>
      <c r="I61" s="71">
        <v>0</v>
      </c>
      <c r="J61" s="71">
        <v>0</v>
      </c>
      <c r="K61" s="71">
        <v>45</v>
      </c>
      <c r="L61" s="72" t="str">
        <f>_xlfn.IFNA(HLOOKUP(1,B61:D$105,K61,FALSE),"NA")</f>
        <v>Medium</v>
      </c>
      <c r="M61" s="72" t="str">
        <f>_xlfn.IFNA(HLOOKUP(1,E61:G$105,K61,FALSE),"NA")</f>
        <v>Small</v>
      </c>
      <c r="N61" s="72" t="str">
        <f>_xlfn.IFNA(HLOOKUP(1,H61:J$105,K61,FALSE),"NA")</f>
        <v>Small</v>
      </c>
      <c r="O61" s="1" t="str">
        <f t="shared" si="0"/>
        <v>Medium,Small,Small</v>
      </c>
    </row>
    <row r="62" spans="1:15">
      <c r="A62" s="1">
        <v>58</v>
      </c>
      <c r="B62" s="69">
        <v>0</v>
      </c>
      <c r="C62" s="69">
        <v>0</v>
      </c>
      <c r="D62" s="69">
        <v>1</v>
      </c>
      <c r="E62" s="70">
        <v>1</v>
      </c>
      <c r="F62" s="70">
        <v>0</v>
      </c>
      <c r="G62" s="70">
        <v>0</v>
      </c>
      <c r="H62" s="71">
        <v>0</v>
      </c>
      <c r="I62" s="71">
        <v>1</v>
      </c>
      <c r="J62" s="71">
        <v>0</v>
      </c>
      <c r="K62" s="71">
        <v>44</v>
      </c>
      <c r="L62" s="72" t="str">
        <f>_xlfn.IFNA(HLOOKUP(1,B62:D$105,K62,FALSE),"NA")</f>
        <v>Large</v>
      </c>
      <c r="M62" s="72" t="str">
        <f>_xlfn.IFNA(HLOOKUP(1,E62:G$105,K62,FALSE),"NA")</f>
        <v>Small</v>
      </c>
      <c r="N62" s="72" t="str">
        <f>_xlfn.IFNA(HLOOKUP(1,H62:J$105,K62,FALSE),"NA")</f>
        <v>Medium</v>
      </c>
      <c r="O62" s="1" t="str">
        <f t="shared" si="0"/>
        <v>Large,Small,Medium</v>
      </c>
    </row>
    <row r="63" spans="1:15">
      <c r="A63" s="1">
        <v>59</v>
      </c>
      <c r="B63" s="69">
        <v>1</v>
      </c>
      <c r="C63" s="69">
        <v>0</v>
      </c>
      <c r="D63" s="69">
        <v>0</v>
      </c>
      <c r="E63" s="70">
        <v>0</v>
      </c>
      <c r="F63" s="70">
        <v>1</v>
      </c>
      <c r="G63" s="70">
        <v>0</v>
      </c>
      <c r="H63" s="71">
        <v>0</v>
      </c>
      <c r="I63" s="71">
        <v>0</v>
      </c>
      <c r="J63" s="71">
        <v>0</v>
      </c>
      <c r="K63" s="71">
        <v>43</v>
      </c>
      <c r="L63" s="72" t="str">
        <f>_xlfn.IFNA(HLOOKUP(1,B63:D$105,K63,FALSE),"NA")</f>
        <v>Small</v>
      </c>
      <c r="M63" s="72" t="str">
        <f>_xlfn.IFNA(HLOOKUP(1,E63:G$105,K63,FALSE),"NA")</f>
        <v>Medium</v>
      </c>
      <c r="N63" s="72" t="str">
        <f>_xlfn.IFNA(HLOOKUP(1,H63:J$105,K63,FALSE),"NA")</f>
        <v>NA</v>
      </c>
      <c r="O63" s="1" t="str">
        <f t="shared" si="0"/>
        <v>Small,Medium,NA</v>
      </c>
    </row>
    <row r="64" spans="1:15">
      <c r="A64" s="1">
        <v>60</v>
      </c>
      <c r="B64" s="69">
        <v>1</v>
      </c>
      <c r="C64" s="69">
        <v>0</v>
      </c>
      <c r="D64" s="69">
        <v>0</v>
      </c>
      <c r="E64" s="70">
        <v>0</v>
      </c>
      <c r="F64" s="70">
        <v>1</v>
      </c>
      <c r="G64" s="70">
        <v>0</v>
      </c>
      <c r="H64" s="71">
        <v>0</v>
      </c>
      <c r="I64" s="71">
        <v>1</v>
      </c>
      <c r="J64" s="71">
        <v>0</v>
      </c>
      <c r="K64" s="71">
        <v>42</v>
      </c>
      <c r="L64" s="72" t="str">
        <f>_xlfn.IFNA(HLOOKUP(1,B64:D$105,K64,FALSE),"NA")</f>
        <v>Small</v>
      </c>
      <c r="M64" s="72" t="str">
        <f>_xlfn.IFNA(HLOOKUP(1,E64:G$105,K64,FALSE),"NA")</f>
        <v>Medium</v>
      </c>
      <c r="N64" s="72" t="str">
        <f>_xlfn.IFNA(HLOOKUP(1,H64:J$105,K64,FALSE),"NA")</f>
        <v>Medium</v>
      </c>
      <c r="O64" s="1" t="str">
        <f t="shared" si="0"/>
        <v>Small,Medium,Medium</v>
      </c>
    </row>
    <row r="65" spans="1:15">
      <c r="A65" s="1">
        <v>61</v>
      </c>
      <c r="B65" s="69">
        <v>0</v>
      </c>
      <c r="C65" s="69">
        <v>0</v>
      </c>
      <c r="D65" s="69">
        <v>0</v>
      </c>
      <c r="E65" s="70">
        <v>1</v>
      </c>
      <c r="F65" s="70">
        <v>0</v>
      </c>
      <c r="G65" s="70">
        <v>0</v>
      </c>
      <c r="H65" s="71">
        <v>1</v>
      </c>
      <c r="I65" s="71">
        <v>0</v>
      </c>
      <c r="J65" s="71">
        <v>0</v>
      </c>
      <c r="K65" s="71">
        <v>41</v>
      </c>
      <c r="L65" s="72" t="str">
        <f>_xlfn.IFNA(HLOOKUP(1,B65:D$105,K65,FALSE),"NA")</f>
        <v>NA</v>
      </c>
      <c r="M65" s="72" t="str">
        <f>_xlfn.IFNA(HLOOKUP(1,E65:G$105,K65,FALSE),"NA")</f>
        <v>Small</v>
      </c>
      <c r="N65" s="72" t="str">
        <f>_xlfn.IFNA(HLOOKUP(1,H65:J$105,K65,FALSE),"NA")</f>
        <v>Small</v>
      </c>
      <c r="O65" s="1" t="str">
        <f t="shared" si="0"/>
        <v>NA,Small,Small</v>
      </c>
    </row>
    <row r="66" spans="1:15">
      <c r="A66" s="1">
        <v>62</v>
      </c>
      <c r="B66" s="69">
        <v>1</v>
      </c>
      <c r="C66" s="69">
        <v>0</v>
      </c>
      <c r="D66" s="69">
        <v>0</v>
      </c>
      <c r="E66" s="70">
        <v>0</v>
      </c>
      <c r="F66" s="70">
        <v>1</v>
      </c>
      <c r="G66" s="70">
        <v>0</v>
      </c>
      <c r="H66" s="71">
        <v>1</v>
      </c>
      <c r="I66" s="71">
        <v>0</v>
      </c>
      <c r="J66" s="71">
        <v>0</v>
      </c>
      <c r="K66" s="71">
        <v>40</v>
      </c>
      <c r="L66" s="72" t="str">
        <f>_xlfn.IFNA(HLOOKUP(1,B66:D$105,K66,FALSE),"NA")</f>
        <v>Small</v>
      </c>
      <c r="M66" s="72" t="str">
        <f>_xlfn.IFNA(HLOOKUP(1,E66:G$105,K66,FALSE),"NA")</f>
        <v>Medium</v>
      </c>
      <c r="N66" s="72" t="str">
        <f>_xlfn.IFNA(HLOOKUP(1,H66:J$105,K66,FALSE),"NA")</f>
        <v>Small</v>
      </c>
      <c r="O66" s="1" t="str">
        <f t="shared" si="0"/>
        <v>Small,Medium,Small</v>
      </c>
    </row>
    <row r="67" spans="1:15">
      <c r="A67" s="1">
        <v>63</v>
      </c>
      <c r="B67" s="69">
        <v>0</v>
      </c>
      <c r="C67" s="69">
        <v>0</v>
      </c>
      <c r="D67" s="69">
        <v>1</v>
      </c>
      <c r="E67" s="70">
        <v>0</v>
      </c>
      <c r="F67" s="70">
        <v>1</v>
      </c>
      <c r="G67" s="70">
        <v>0</v>
      </c>
      <c r="H67" s="71">
        <v>1</v>
      </c>
      <c r="I67" s="71">
        <v>0</v>
      </c>
      <c r="J67" s="71">
        <v>0</v>
      </c>
      <c r="K67" s="71">
        <v>39</v>
      </c>
      <c r="L67" s="72" t="str">
        <f>_xlfn.IFNA(HLOOKUP(1,B67:D$105,K67,FALSE),"NA")</f>
        <v>Large</v>
      </c>
      <c r="M67" s="72" t="str">
        <f>_xlfn.IFNA(HLOOKUP(1,E67:G$105,K67,FALSE),"NA")</f>
        <v>Medium</v>
      </c>
      <c r="N67" s="72" t="str">
        <f>_xlfn.IFNA(HLOOKUP(1,H67:J$105,K67,FALSE),"NA")</f>
        <v>Small</v>
      </c>
      <c r="O67" s="1" t="str">
        <f t="shared" si="0"/>
        <v>Large,Medium,Small</v>
      </c>
    </row>
    <row r="68" spans="1:15">
      <c r="A68" s="1">
        <v>64</v>
      </c>
      <c r="B68" s="69">
        <v>1</v>
      </c>
      <c r="C68" s="69">
        <v>0</v>
      </c>
      <c r="D68" s="69">
        <v>0</v>
      </c>
      <c r="E68" s="70">
        <v>1</v>
      </c>
      <c r="F68" s="70">
        <v>0</v>
      </c>
      <c r="G68" s="70">
        <v>0</v>
      </c>
      <c r="H68" s="71">
        <v>0</v>
      </c>
      <c r="I68" s="71">
        <v>0</v>
      </c>
      <c r="J68" s="71">
        <v>0</v>
      </c>
      <c r="K68" s="71">
        <v>38</v>
      </c>
      <c r="L68" s="72" t="str">
        <f>_xlfn.IFNA(HLOOKUP(1,B68:D$105,K68,FALSE),"NA")</f>
        <v>Small</v>
      </c>
      <c r="M68" s="72" t="str">
        <f>_xlfn.IFNA(HLOOKUP(1,E68:G$105,K68,FALSE),"NA")</f>
        <v>Small</v>
      </c>
      <c r="N68" s="72" t="str">
        <f>_xlfn.IFNA(HLOOKUP(1,H68:J$105,K68,FALSE),"NA")</f>
        <v>NA</v>
      </c>
      <c r="O68" s="1" t="str">
        <f t="shared" si="0"/>
        <v>Small,Small,NA</v>
      </c>
    </row>
    <row r="69" spans="1:15">
      <c r="A69" s="1">
        <v>65</v>
      </c>
      <c r="B69" s="69">
        <v>0</v>
      </c>
      <c r="C69" s="69">
        <v>0</v>
      </c>
      <c r="D69" s="69">
        <v>1</v>
      </c>
      <c r="E69" s="70">
        <v>0</v>
      </c>
      <c r="F69" s="70">
        <v>0</v>
      </c>
      <c r="G69" s="70">
        <v>1</v>
      </c>
      <c r="H69" s="71">
        <v>0</v>
      </c>
      <c r="I69" s="71">
        <v>1</v>
      </c>
      <c r="J69" s="71">
        <v>0</v>
      </c>
      <c r="K69" s="71">
        <v>37</v>
      </c>
      <c r="L69" s="72" t="str">
        <f>_xlfn.IFNA(HLOOKUP(1,B69:D$105,K69,FALSE),"NA")</f>
        <v>Large</v>
      </c>
      <c r="M69" s="72" t="str">
        <f>_xlfn.IFNA(HLOOKUP(1,E69:G$105,K69,FALSE),"NA")</f>
        <v>Large</v>
      </c>
      <c r="N69" s="72" t="str">
        <f>_xlfn.IFNA(HLOOKUP(1,H69:J$105,K69,FALSE),"NA")</f>
        <v>Medium</v>
      </c>
      <c r="O69" s="1" t="str">
        <f t="shared" si="0"/>
        <v>Large,Large,Medium</v>
      </c>
    </row>
    <row r="70" spans="1:15">
      <c r="A70" s="1">
        <v>66</v>
      </c>
      <c r="B70" s="69">
        <v>0</v>
      </c>
      <c r="C70" s="69">
        <v>1</v>
      </c>
      <c r="D70" s="69">
        <v>0</v>
      </c>
      <c r="E70" s="70">
        <v>1</v>
      </c>
      <c r="F70" s="70">
        <v>0</v>
      </c>
      <c r="G70" s="70">
        <v>0</v>
      </c>
      <c r="H70" s="71">
        <v>1</v>
      </c>
      <c r="I70" s="71">
        <v>0</v>
      </c>
      <c r="J70" s="71">
        <v>0</v>
      </c>
      <c r="K70" s="71">
        <v>36</v>
      </c>
      <c r="L70" s="72" t="str">
        <f>_xlfn.IFNA(HLOOKUP(1,B70:D$105,K70,FALSE),"NA")</f>
        <v>Medium</v>
      </c>
      <c r="M70" s="72" t="str">
        <f>_xlfn.IFNA(HLOOKUP(1,E70:G$105,K70,FALSE),"NA")</f>
        <v>Small</v>
      </c>
      <c r="N70" s="72" t="str">
        <f>_xlfn.IFNA(HLOOKUP(1,H70:J$105,K70,FALSE),"NA")</f>
        <v>Small</v>
      </c>
      <c r="O70" s="1" t="str">
        <f t="shared" ref="O70:O104" si="3">_xlfn.CONCAT(L70,",",M70,",",N70)</f>
        <v>Medium,Small,Small</v>
      </c>
    </row>
    <row r="71" spans="1:15">
      <c r="A71" s="1">
        <v>67</v>
      </c>
      <c r="B71" s="69">
        <v>0</v>
      </c>
      <c r="C71" s="69">
        <v>1</v>
      </c>
      <c r="D71" s="69">
        <v>0</v>
      </c>
      <c r="E71" s="70">
        <v>0</v>
      </c>
      <c r="F71" s="70">
        <v>1</v>
      </c>
      <c r="G71" s="70">
        <v>0</v>
      </c>
      <c r="H71" s="71">
        <v>0</v>
      </c>
      <c r="I71" s="71">
        <v>1</v>
      </c>
      <c r="J71" s="71">
        <v>0</v>
      </c>
      <c r="K71" s="71">
        <v>35</v>
      </c>
      <c r="L71" s="72" t="str">
        <f>_xlfn.IFNA(HLOOKUP(1,B71:D$105,K71,FALSE),"NA")</f>
        <v>Medium</v>
      </c>
      <c r="M71" s="72" t="str">
        <f>_xlfn.IFNA(HLOOKUP(1,E71:G$105,K71,FALSE),"NA")</f>
        <v>Medium</v>
      </c>
      <c r="N71" s="72" t="str">
        <f>_xlfn.IFNA(HLOOKUP(1,H71:J$105,K71,FALSE),"NA")</f>
        <v>Medium</v>
      </c>
      <c r="O71" s="1" t="str">
        <f t="shared" si="3"/>
        <v>Medium,Medium,Medium</v>
      </c>
    </row>
    <row r="72" spans="1:15">
      <c r="A72" s="1">
        <v>68</v>
      </c>
      <c r="B72" s="69">
        <v>0</v>
      </c>
      <c r="C72" s="69">
        <v>1</v>
      </c>
      <c r="D72" s="69">
        <v>0</v>
      </c>
      <c r="E72" s="70">
        <v>1</v>
      </c>
      <c r="F72" s="70">
        <v>0</v>
      </c>
      <c r="G72" s="70">
        <v>0</v>
      </c>
      <c r="H72" s="71">
        <v>0</v>
      </c>
      <c r="I72" s="71">
        <v>1</v>
      </c>
      <c r="J72" s="71">
        <v>0</v>
      </c>
      <c r="K72" s="71">
        <v>34</v>
      </c>
      <c r="L72" s="72" t="str">
        <f>_xlfn.IFNA(HLOOKUP(1,B72:D$105,K72,FALSE),"NA")</f>
        <v>Medium</v>
      </c>
      <c r="M72" s="72" t="str">
        <f>_xlfn.IFNA(HLOOKUP(1,E72:G$105,K72,FALSE),"NA")</f>
        <v>Small</v>
      </c>
      <c r="N72" s="72" t="str">
        <f>_xlfn.IFNA(HLOOKUP(1,H72:J$105,K72,FALSE),"NA")</f>
        <v>Medium</v>
      </c>
      <c r="O72" s="1" t="str">
        <f t="shared" si="3"/>
        <v>Medium,Small,Medium</v>
      </c>
    </row>
    <row r="73" spans="1:15">
      <c r="A73" s="1">
        <v>69</v>
      </c>
      <c r="B73" s="69">
        <v>0</v>
      </c>
      <c r="C73" s="69">
        <v>0</v>
      </c>
      <c r="D73" s="69">
        <v>1</v>
      </c>
      <c r="E73" s="70">
        <v>0</v>
      </c>
      <c r="F73" s="70">
        <v>0</v>
      </c>
      <c r="G73" s="70">
        <v>1</v>
      </c>
      <c r="H73" s="71">
        <v>0</v>
      </c>
      <c r="I73" s="71">
        <v>0</v>
      </c>
      <c r="J73" s="71">
        <v>1</v>
      </c>
      <c r="K73" s="71">
        <v>33</v>
      </c>
      <c r="L73" s="72" t="str">
        <f>_xlfn.IFNA(HLOOKUP(1,B73:D$105,K73,FALSE),"NA")</f>
        <v>Large</v>
      </c>
      <c r="M73" s="72" t="str">
        <f>_xlfn.IFNA(HLOOKUP(1,E73:G$105,K73,FALSE),"NA")</f>
        <v>Large</v>
      </c>
      <c r="N73" s="72" t="str">
        <f>_xlfn.IFNA(HLOOKUP(1,H73:J$105,K73,FALSE),"NA")</f>
        <v>Large</v>
      </c>
      <c r="O73" s="1" t="str">
        <f t="shared" si="3"/>
        <v>Large,Large,Large</v>
      </c>
    </row>
    <row r="74" spans="1:15">
      <c r="A74" s="1">
        <v>70</v>
      </c>
      <c r="B74" s="69">
        <v>0</v>
      </c>
      <c r="C74" s="69">
        <v>1</v>
      </c>
      <c r="D74" s="69">
        <v>0</v>
      </c>
      <c r="E74" s="70">
        <v>0</v>
      </c>
      <c r="F74" s="70">
        <v>0</v>
      </c>
      <c r="G74" s="70">
        <v>0</v>
      </c>
      <c r="H74" s="71">
        <v>0</v>
      </c>
      <c r="I74" s="71">
        <v>1</v>
      </c>
      <c r="J74" s="71">
        <v>0</v>
      </c>
      <c r="K74" s="71">
        <v>32</v>
      </c>
      <c r="L74" s="72" t="str">
        <f>_xlfn.IFNA(HLOOKUP(1,B74:D$105,K74,FALSE),"NA")</f>
        <v>Medium</v>
      </c>
      <c r="M74" s="72" t="str">
        <f>_xlfn.IFNA(HLOOKUP(1,E74:G$105,K74,FALSE),"NA")</f>
        <v>NA</v>
      </c>
      <c r="N74" s="72" t="str">
        <f>_xlfn.IFNA(HLOOKUP(1,H74:J$105,K74,FALSE),"NA")</f>
        <v>Medium</v>
      </c>
      <c r="O74" s="1" t="str">
        <f t="shared" si="3"/>
        <v>Medium,NA,Medium</v>
      </c>
    </row>
    <row r="75" spans="1:15">
      <c r="A75" s="1">
        <v>71</v>
      </c>
      <c r="B75" s="69">
        <v>0</v>
      </c>
      <c r="C75" s="69">
        <v>0</v>
      </c>
      <c r="D75" s="69">
        <v>0</v>
      </c>
      <c r="E75" s="70">
        <v>1</v>
      </c>
      <c r="F75" s="70">
        <v>0</v>
      </c>
      <c r="G75" s="70">
        <v>0</v>
      </c>
      <c r="H75" s="71">
        <v>1</v>
      </c>
      <c r="I75" s="71">
        <v>0</v>
      </c>
      <c r="J75" s="71">
        <v>0</v>
      </c>
      <c r="K75" s="71">
        <v>31</v>
      </c>
      <c r="L75" s="72" t="str">
        <f>_xlfn.IFNA(HLOOKUP(1,B75:D$105,K75,FALSE),"NA")</f>
        <v>NA</v>
      </c>
      <c r="M75" s="72" t="str">
        <f>_xlfn.IFNA(HLOOKUP(1,E75:G$105,K75,FALSE),"NA")</f>
        <v>Small</v>
      </c>
      <c r="N75" s="72" t="str">
        <f>_xlfn.IFNA(HLOOKUP(1,H75:J$105,K75,FALSE),"NA")</f>
        <v>Small</v>
      </c>
      <c r="O75" s="1" t="str">
        <f t="shared" si="3"/>
        <v>NA,Small,Small</v>
      </c>
    </row>
    <row r="76" spans="1:15">
      <c r="A76" s="1">
        <v>72</v>
      </c>
      <c r="B76" s="69">
        <v>1</v>
      </c>
      <c r="C76" s="69">
        <v>0</v>
      </c>
      <c r="D76" s="69">
        <v>0</v>
      </c>
      <c r="E76" s="70">
        <v>0</v>
      </c>
      <c r="F76" s="70">
        <v>0</v>
      </c>
      <c r="G76" s="70">
        <v>1</v>
      </c>
      <c r="H76" s="71">
        <v>0</v>
      </c>
      <c r="I76" s="71">
        <v>0</v>
      </c>
      <c r="J76" s="71">
        <v>0</v>
      </c>
      <c r="K76" s="71">
        <v>30</v>
      </c>
      <c r="L76" s="72" t="str">
        <f>_xlfn.IFNA(HLOOKUP(1,B76:D$105,K76,FALSE),"NA")</f>
        <v>Small</v>
      </c>
      <c r="M76" s="72" t="str">
        <f>_xlfn.IFNA(HLOOKUP(1,E76:G$105,K76,FALSE),"NA")</f>
        <v>Large</v>
      </c>
      <c r="N76" s="72" t="str">
        <f>_xlfn.IFNA(HLOOKUP(1,H76:J$105,K76,FALSE),"NA")</f>
        <v>NA</v>
      </c>
      <c r="O76" s="1" t="str">
        <f t="shared" si="3"/>
        <v>Small,Large,NA</v>
      </c>
    </row>
    <row r="77" spans="1:15">
      <c r="A77" s="1">
        <v>73</v>
      </c>
      <c r="B77" s="69">
        <v>1</v>
      </c>
      <c r="C77" s="69">
        <v>0</v>
      </c>
      <c r="D77" s="69">
        <v>0</v>
      </c>
      <c r="E77" s="70">
        <v>0</v>
      </c>
      <c r="F77" s="70">
        <v>0</v>
      </c>
      <c r="G77" s="70">
        <v>0</v>
      </c>
      <c r="H77" s="71">
        <v>0</v>
      </c>
      <c r="I77" s="71">
        <v>0</v>
      </c>
      <c r="J77" s="71">
        <v>0</v>
      </c>
      <c r="K77" s="71">
        <v>29</v>
      </c>
      <c r="L77" s="72" t="str">
        <f>_xlfn.IFNA(HLOOKUP(1,B77:D$105,K77,FALSE),"NA")</f>
        <v>Small</v>
      </c>
      <c r="M77" s="72" t="str">
        <f>_xlfn.IFNA(HLOOKUP(1,E77:G$105,K77,FALSE),"NA")</f>
        <v>NA</v>
      </c>
      <c r="N77" s="72" t="str">
        <f>_xlfn.IFNA(HLOOKUP(1,H77:J$105,K77,FALSE),"NA")</f>
        <v>NA</v>
      </c>
      <c r="O77" s="1" t="str">
        <f t="shared" si="3"/>
        <v>Small,NA,NA</v>
      </c>
    </row>
    <row r="78" spans="1:15">
      <c r="A78" s="1">
        <v>74</v>
      </c>
      <c r="B78" s="69">
        <v>0</v>
      </c>
      <c r="C78" s="69">
        <v>0</v>
      </c>
      <c r="D78" s="69">
        <v>1</v>
      </c>
      <c r="E78" s="70">
        <v>1</v>
      </c>
      <c r="F78" s="70">
        <v>0</v>
      </c>
      <c r="G78" s="70">
        <v>0</v>
      </c>
      <c r="H78" s="71">
        <v>0</v>
      </c>
      <c r="I78" s="71">
        <v>1</v>
      </c>
      <c r="J78" s="71">
        <v>0</v>
      </c>
      <c r="K78" s="71">
        <v>28</v>
      </c>
      <c r="L78" s="72" t="str">
        <f>_xlfn.IFNA(HLOOKUP(1,B78:D$105,K78,FALSE),"NA")</f>
        <v>Large</v>
      </c>
      <c r="M78" s="72" t="str">
        <f>_xlfn.IFNA(HLOOKUP(1,E78:G$105,K78,FALSE),"NA")</f>
        <v>Small</v>
      </c>
      <c r="N78" s="72" t="str">
        <f>_xlfn.IFNA(HLOOKUP(1,H78:J$105,K78,FALSE),"NA")</f>
        <v>Medium</v>
      </c>
      <c r="O78" s="1" t="str">
        <f t="shared" si="3"/>
        <v>Large,Small,Medium</v>
      </c>
    </row>
    <row r="79" spans="1:15">
      <c r="A79" s="1">
        <v>75</v>
      </c>
      <c r="B79" s="69">
        <v>0</v>
      </c>
      <c r="C79" s="69">
        <v>0</v>
      </c>
      <c r="D79" s="69">
        <v>0</v>
      </c>
      <c r="E79" s="70">
        <v>0</v>
      </c>
      <c r="F79" s="70">
        <v>0</v>
      </c>
      <c r="G79" s="70">
        <v>0</v>
      </c>
      <c r="H79" s="71">
        <v>1</v>
      </c>
      <c r="I79" s="71">
        <v>0</v>
      </c>
      <c r="J79" s="71">
        <v>0</v>
      </c>
      <c r="K79" s="71">
        <v>27</v>
      </c>
      <c r="L79" s="72" t="str">
        <f>_xlfn.IFNA(HLOOKUP(1,B79:D$105,K79,FALSE),"NA")</f>
        <v>NA</v>
      </c>
      <c r="M79" s="72" t="str">
        <f>_xlfn.IFNA(HLOOKUP(1,E79:G$105,K79,FALSE),"NA")</f>
        <v>NA</v>
      </c>
      <c r="N79" s="72" t="str">
        <f>_xlfn.IFNA(HLOOKUP(1,H79:J$105,K79,FALSE),"NA")</f>
        <v>Small</v>
      </c>
      <c r="O79" s="1" t="str">
        <f t="shared" si="3"/>
        <v>NA,NA,Small</v>
      </c>
    </row>
    <row r="80" spans="1:15">
      <c r="A80" s="1">
        <v>76</v>
      </c>
      <c r="B80" s="69">
        <v>0</v>
      </c>
      <c r="C80" s="69">
        <v>0</v>
      </c>
      <c r="D80" s="69">
        <v>0</v>
      </c>
      <c r="E80" s="70">
        <v>0</v>
      </c>
      <c r="F80" s="70">
        <v>0</v>
      </c>
      <c r="G80" s="70">
        <v>0</v>
      </c>
      <c r="H80" s="71">
        <v>0</v>
      </c>
      <c r="I80" s="71">
        <v>1</v>
      </c>
      <c r="J80" s="71">
        <v>0</v>
      </c>
      <c r="K80" s="71">
        <v>26</v>
      </c>
      <c r="L80" s="72" t="str">
        <f>_xlfn.IFNA(HLOOKUP(1,B80:D$105,K80,FALSE),"NA")</f>
        <v>NA</v>
      </c>
      <c r="M80" s="72" t="str">
        <f>_xlfn.IFNA(HLOOKUP(1,E80:G$105,K80,FALSE),"NA")</f>
        <v>NA</v>
      </c>
      <c r="N80" s="72" t="str">
        <f>_xlfn.IFNA(HLOOKUP(1,H80:J$105,K80,FALSE),"NA")</f>
        <v>Medium</v>
      </c>
      <c r="O80" s="1" t="str">
        <f t="shared" si="3"/>
        <v>NA,NA,Medium</v>
      </c>
    </row>
    <row r="81" spans="1:15">
      <c r="A81" s="1">
        <v>77</v>
      </c>
      <c r="B81" s="69">
        <v>0</v>
      </c>
      <c r="C81" s="69">
        <v>0</v>
      </c>
      <c r="D81" s="69">
        <v>1</v>
      </c>
      <c r="E81" s="70">
        <v>0</v>
      </c>
      <c r="F81" s="70">
        <v>1</v>
      </c>
      <c r="G81" s="70">
        <v>0</v>
      </c>
      <c r="H81" s="71">
        <v>1</v>
      </c>
      <c r="I81" s="71">
        <v>0</v>
      </c>
      <c r="J81" s="71">
        <v>0</v>
      </c>
      <c r="K81" s="71">
        <v>25</v>
      </c>
      <c r="L81" s="72" t="str">
        <f>_xlfn.IFNA(HLOOKUP(1,B81:D$105,K81,FALSE),"NA")</f>
        <v>Large</v>
      </c>
      <c r="M81" s="72" t="str">
        <f>_xlfn.IFNA(HLOOKUP(1,E81:G$105,K81,FALSE),"NA")</f>
        <v>Medium</v>
      </c>
      <c r="N81" s="72" t="str">
        <f>_xlfn.IFNA(HLOOKUP(1,H81:J$105,K81,FALSE),"NA")</f>
        <v>Small</v>
      </c>
      <c r="O81" s="1" t="str">
        <f t="shared" si="3"/>
        <v>Large,Medium,Small</v>
      </c>
    </row>
    <row r="82" spans="1:15">
      <c r="A82" s="1">
        <v>78</v>
      </c>
      <c r="B82" s="69">
        <v>0</v>
      </c>
      <c r="C82" s="69">
        <v>0</v>
      </c>
      <c r="D82" s="69">
        <v>1</v>
      </c>
      <c r="E82" s="70">
        <v>1</v>
      </c>
      <c r="F82" s="70">
        <v>0</v>
      </c>
      <c r="G82" s="70">
        <v>0</v>
      </c>
      <c r="H82" s="71">
        <v>1</v>
      </c>
      <c r="I82" s="71">
        <v>0</v>
      </c>
      <c r="J82" s="71">
        <v>0</v>
      </c>
      <c r="K82" s="71">
        <v>24</v>
      </c>
      <c r="L82" s="72" t="str">
        <f>_xlfn.IFNA(HLOOKUP(1,B82:D$105,K82,FALSE),"NA")</f>
        <v>Large</v>
      </c>
      <c r="M82" s="72" t="str">
        <f>_xlfn.IFNA(HLOOKUP(1,E82:G$105,K82,FALSE),"NA")</f>
        <v>Small</v>
      </c>
      <c r="N82" s="72" t="str">
        <f>_xlfn.IFNA(HLOOKUP(1,H82:J$105,K82,FALSE),"NA")</f>
        <v>Small</v>
      </c>
      <c r="O82" s="1" t="str">
        <f t="shared" si="3"/>
        <v>Large,Small,Small</v>
      </c>
    </row>
    <row r="83" spans="1:15">
      <c r="A83" s="1">
        <v>79</v>
      </c>
      <c r="B83" s="69">
        <v>1</v>
      </c>
      <c r="C83" s="69">
        <v>0</v>
      </c>
      <c r="D83" s="69">
        <v>0</v>
      </c>
      <c r="E83" s="70">
        <v>1</v>
      </c>
      <c r="F83" s="70">
        <v>0</v>
      </c>
      <c r="G83" s="70">
        <v>0</v>
      </c>
      <c r="H83" s="71">
        <v>0</v>
      </c>
      <c r="I83" s="71">
        <v>0</v>
      </c>
      <c r="J83" s="71">
        <v>1</v>
      </c>
      <c r="K83" s="71">
        <v>23</v>
      </c>
      <c r="L83" s="72" t="str">
        <f>_xlfn.IFNA(HLOOKUP(1,B83:D$105,K83,FALSE),"NA")</f>
        <v>Small</v>
      </c>
      <c r="M83" s="72" t="str">
        <f>_xlfn.IFNA(HLOOKUP(1,E83:G$105,K83,FALSE),"NA")</f>
        <v>Small</v>
      </c>
      <c r="N83" s="72" t="str">
        <f>_xlfn.IFNA(HLOOKUP(1,H83:J$105,K83,FALSE),"NA")</f>
        <v>Large</v>
      </c>
      <c r="O83" s="1" t="str">
        <f t="shared" si="3"/>
        <v>Small,Small,Large</v>
      </c>
    </row>
    <row r="84" spans="1:15">
      <c r="A84" s="1">
        <v>80</v>
      </c>
      <c r="B84" s="69">
        <v>0</v>
      </c>
      <c r="C84" s="69">
        <v>0</v>
      </c>
      <c r="D84" s="69">
        <v>0</v>
      </c>
      <c r="E84" s="70">
        <v>1</v>
      </c>
      <c r="F84" s="70">
        <v>0</v>
      </c>
      <c r="G84" s="70">
        <v>0</v>
      </c>
      <c r="H84" s="71">
        <v>1</v>
      </c>
      <c r="I84" s="71">
        <v>0</v>
      </c>
      <c r="J84" s="71">
        <v>0</v>
      </c>
      <c r="K84" s="71">
        <v>22</v>
      </c>
      <c r="L84" s="72" t="str">
        <f>_xlfn.IFNA(HLOOKUP(1,B84:D$105,K84,FALSE),"NA")</f>
        <v>NA</v>
      </c>
      <c r="M84" s="72" t="str">
        <f>_xlfn.IFNA(HLOOKUP(1,E84:G$105,K84,FALSE),"NA")</f>
        <v>Small</v>
      </c>
      <c r="N84" s="72" t="str">
        <f>_xlfn.IFNA(HLOOKUP(1,H84:J$105,K84,FALSE),"NA")</f>
        <v>Small</v>
      </c>
      <c r="O84" s="1" t="str">
        <f t="shared" si="3"/>
        <v>NA,Small,Small</v>
      </c>
    </row>
    <row r="85" spans="1:15">
      <c r="A85" s="1">
        <v>81</v>
      </c>
      <c r="B85" s="69">
        <v>1</v>
      </c>
      <c r="C85" s="69">
        <v>0</v>
      </c>
      <c r="D85" s="69">
        <v>0</v>
      </c>
      <c r="E85" s="70">
        <v>0</v>
      </c>
      <c r="F85" s="70">
        <v>0</v>
      </c>
      <c r="G85" s="70">
        <v>0</v>
      </c>
      <c r="H85" s="71">
        <v>0</v>
      </c>
      <c r="I85" s="71">
        <v>0</v>
      </c>
      <c r="J85" s="71">
        <v>1</v>
      </c>
      <c r="K85" s="71">
        <v>21</v>
      </c>
      <c r="L85" s="72" t="str">
        <f>_xlfn.IFNA(HLOOKUP(1,B85:D$105,K85,FALSE),"NA")</f>
        <v>Small</v>
      </c>
      <c r="M85" s="72" t="str">
        <f>_xlfn.IFNA(HLOOKUP(1,E85:G$105,K85,FALSE),"NA")</f>
        <v>NA</v>
      </c>
      <c r="N85" s="72" t="str">
        <f>_xlfn.IFNA(HLOOKUP(1,H85:J$105,K85,FALSE),"NA")</f>
        <v>Large</v>
      </c>
      <c r="O85" s="1" t="str">
        <f t="shared" si="3"/>
        <v>Small,NA,Large</v>
      </c>
    </row>
    <row r="86" spans="1:15">
      <c r="A86" s="1">
        <v>82</v>
      </c>
      <c r="B86" s="69">
        <v>1</v>
      </c>
      <c r="C86" s="69">
        <v>0</v>
      </c>
      <c r="D86" s="69">
        <v>0</v>
      </c>
      <c r="E86" s="70">
        <v>0</v>
      </c>
      <c r="F86" s="70">
        <v>1</v>
      </c>
      <c r="G86" s="70">
        <v>0</v>
      </c>
      <c r="H86" s="71">
        <v>1</v>
      </c>
      <c r="I86" s="71">
        <v>0</v>
      </c>
      <c r="J86" s="71">
        <v>0</v>
      </c>
      <c r="K86" s="71">
        <v>20</v>
      </c>
      <c r="L86" s="72" t="str">
        <f>_xlfn.IFNA(HLOOKUP(1,B86:D$105,K86,FALSE),"NA")</f>
        <v>Small</v>
      </c>
      <c r="M86" s="72" t="str">
        <f>_xlfn.IFNA(HLOOKUP(1,E86:G$105,K86,FALSE),"NA")</f>
        <v>Medium</v>
      </c>
      <c r="N86" s="72" t="str">
        <f>_xlfn.IFNA(HLOOKUP(1,H86:J$105,K86,FALSE),"NA")</f>
        <v>Small</v>
      </c>
      <c r="O86" s="1" t="str">
        <f t="shared" si="3"/>
        <v>Small,Medium,Small</v>
      </c>
    </row>
    <row r="87" spans="1:15">
      <c r="A87" s="1">
        <v>83</v>
      </c>
      <c r="B87" s="69">
        <v>0</v>
      </c>
      <c r="C87" s="69">
        <v>0</v>
      </c>
      <c r="D87" s="69">
        <v>1</v>
      </c>
      <c r="E87" s="70">
        <v>0</v>
      </c>
      <c r="F87" s="70">
        <v>1</v>
      </c>
      <c r="G87" s="70">
        <v>0</v>
      </c>
      <c r="H87" s="71">
        <v>1</v>
      </c>
      <c r="I87" s="71">
        <v>0</v>
      </c>
      <c r="J87" s="71">
        <v>0</v>
      </c>
      <c r="K87" s="71">
        <v>19</v>
      </c>
      <c r="L87" s="72" t="str">
        <f>_xlfn.IFNA(HLOOKUP(1,B87:D$105,K87,FALSE),"NA")</f>
        <v>Large</v>
      </c>
      <c r="M87" s="72" t="str">
        <f>_xlfn.IFNA(HLOOKUP(1,E87:G$105,K87,FALSE),"NA")</f>
        <v>Medium</v>
      </c>
      <c r="N87" s="72" t="str">
        <f>_xlfn.IFNA(HLOOKUP(1,H87:J$105,K87,FALSE),"NA")</f>
        <v>Small</v>
      </c>
      <c r="O87" s="1" t="str">
        <f t="shared" si="3"/>
        <v>Large,Medium,Small</v>
      </c>
    </row>
    <row r="88" spans="1:15">
      <c r="A88" s="1">
        <v>84</v>
      </c>
      <c r="B88" s="69">
        <v>1</v>
      </c>
      <c r="C88" s="69">
        <v>0</v>
      </c>
      <c r="D88" s="69">
        <v>0</v>
      </c>
      <c r="E88" s="70">
        <v>0</v>
      </c>
      <c r="F88" s="70">
        <v>0</v>
      </c>
      <c r="G88" s="70">
        <v>0</v>
      </c>
      <c r="H88" s="71">
        <v>0</v>
      </c>
      <c r="I88" s="71">
        <v>0</v>
      </c>
      <c r="J88" s="71">
        <v>1</v>
      </c>
      <c r="K88" s="71">
        <v>18</v>
      </c>
      <c r="L88" s="72" t="str">
        <f>_xlfn.IFNA(HLOOKUP(1,B88:D$105,K88,FALSE),"NA")</f>
        <v>Small</v>
      </c>
      <c r="M88" s="72" t="str">
        <f>_xlfn.IFNA(HLOOKUP(1,E88:G$105,K88,FALSE),"NA")</f>
        <v>NA</v>
      </c>
      <c r="N88" s="72" t="str">
        <f>_xlfn.IFNA(HLOOKUP(1,H88:J$105,K88,FALSE),"NA")</f>
        <v>Large</v>
      </c>
      <c r="O88" s="1" t="str">
        <f t="shared" si="3"/>
        <v>Small,NA,Large</v>
      </c>
    </row>
    <row r="89" spans="1:15">
      <c r="A89" s="1">
        <v>85</v>
      </c>
      <c r="B89" s="69">
        <v>1</v>
      </c>
      <c r="C89" s="69">
        <v>0</v>
      </c>
      <c r="D89" s="69">
        <v>0</v>
      </c>
      <c r="E89" s="70">
        <v>1</v>
      </c>
      <c r="F89" s="70">
        <v>0</v>
      </c>
      <c r="G89" s="70">
        <v>0</v>
      </c>
      <c r="H89" s="71">
        <v>0</v>
      </c>
      <c r="I89" s="71">
        <v>1</v>
      </c>
      <c r="J89" s="71">
        <v>0</v>
      </c>
      <c r="K89" s="71">
        <v>17</v>
      </c>
      <c r="L89" s="72" t="str">
        <f>_xlfn.IFNA(HLOOKUP(1,B89:D$105,K89,FALSE),"NA")</f>
        <v>Small</v>
      </c>
      <c r="M89" s="72" t="str">
        <f>_xlfn.IFNA(HLOOKUP(1,E89:G$105,K89,FALSE),"NA")</f>
        <v>Small</v>
      </c>
      <c r="N89" s="72" t="str">
        <f>_xlfn.IFNA(HLOOKUP(1,H89:J$105,K89,FALSE),"NA")</f>
        <v>Medium</v>
      </c>
      <c r="O89" s="1" t="str">
        <f t="shared" si="3"/>
        <v>Small,Small,Medium</v>
      </c>
    </row>
    <row r="90" spans="1:15">
      <c r="A90" s="1">
        <v>86</v>
      </c>
      <c r="B90" s="69">
        <v>0</v>
      </c>
      <c r="C90" s="69">
        <v>1</v>
      </c>
      <c r="D90" s="69">
        <v>0</v>
      </c>
      <c r="E90" s="70">
        <v>1</v>
      </c>
      <c r="F90" s="70">
        <v>0</v>
      </c>
      <c r="G90" s="70">
        <v>0</v>
      </c>
      <c r="H90" s="71">
        <v>1</v>
      </c>
      <c r="I90" s="71">
        <v>0</v>
      </c>
      <c r="J90" s="71">
        <v>0</v>
      </c>
      <c r="K90" s="71">
        <v>16</v>
      </c>
      <c r="L90" s="72" t="str">
        <f>_xlfn.IFNA(HLOOKUP(1,B90:D$105,K90,FALSE),"NA")</f>
        <v>Medium</v>
      </c>
      <c r="M90" s="72" t="str">
        <f>_xlfn.IFNA(HLOOKUP(1,E90:G$105,K90,FALSE),"NA")</f>
        <v>Small</v>
      </c>
      <c r="N90" s="72" t="str">
        <f>_xlfn.IFNA(HLOOKUP(1,H90:J$105,K90,FALSE),"NA")</f>
        <v>Small</v>
      </c>
      <c r="O90" s="1" t="str">
        <f t="shared" si="3"/>
        <v>Medium,Small,Small</v>
      </c>
    </row>
    <row r="91" spans="1:15">
      <c r="A91" s="1">
        <v>87</v>
      </c>
      <c r="B91" s="69">
        <v>0</v>
      </c>
      <c r="C91" s="69">
        <v>0</v>
      </c>
      <c r="D91" s="69">
        <v>0</v>
      </c>
      <c r="E91" s="70">
        <v>0</v>
      </c>
      <c r="F91" s="70">
        <v>1</v>
      </c>
      <c r="G91" s="70">
        <v>0</v>
      </c>
      <c r="H91" s="71">
        <v>0</v>
      </c>
      <c r="I91" s="71">
        <v>1</v>
      </c>
      <c r="J91" s="71">
        <v>0</v>
      </c>
      <c r="K91" s="71">
        <v>15</v>
      </c>
      <c r="L91" s="72" t="str">
        <f>_xlfn.IFNA(HLOOKUP(1,B91:D$105,K91,FALSE),"NA")</f>
        <v>NA</v>
      </c>
      <c r="M91" s="72" t="str">
        <f>_xlfn.IFNA(HLOOKUP(1,E91:G$105,K91,FALSE),"NA")</f>
        <v>Medium</v>
      </c>
      <c r="N91" s="72" t="str">
        <f>_xlfn.IFNA(HLOOKUP(1,H91:J$105,K91,FALSE),"NA")</f>
        <v>Medium</v>
      </c>
      <c r="O91" s="1" t="str">
        <f t="shared" si="3"/>
        <v>NA,Medium,Medium</v>
      </c>
    </row>
    <row r="92" spans="1:15">
      <c r="A92" s="1">
        <v>88</v>
      </c>
      <c r="B92" s="69">
        <v>1</v>
      </c>
      <c r="C92" s="69">
        <v>0</v>
      </c>
      <c r="D92" s="69">
        <v>0</v>
      </c>
      <c r="E92" s="70">
        <v>0</v>
      </c>
      <c r="F92" s="70">
        <v>1</v>
      </c>
      <c r="G92" s="70">
        <v>0</v>
      </c>
      <c r="H92" s="71">
        <v>1</v>
      </c>
      <c r="I92" s="71">
        <v>0</v>
      </c>
      <c r="J92" s="71">
        <v>0</v>
      </c>
      <c r="K92" s="71">
        <v>14</v>
      </c>
      <c r="L92" s="72" t="str">
        <f>_xlfn.IFNA(HLOOKUP(1,B92:D$105,K92,FALSE),"NA")</f>
        <v>Small</v>
      </c>
      <c r="M92" s="72" t="str">
        <f>_xlfn.IFNA(HLOOKUP(1,E92:G$105,K92,FALSE),"NA")</f>
        <v>Medium</v>
      </c>
      <c r="N92" s="72" t="str">
        <f>_xlfn.IFNA(HLOOKUP(1,H92:J$105,K92,FALSE),"NA")</f>
        <v>Small</v>
      </c>
      <c r="O92" s="1" t="str">
        <f t="shared" si="3"/>
        <v>Small,Medium,Small</v>
      </c>
    </row>
    <row r="93" spans="1:15">
      <c r="A93" s="1">
        <v>89</v>
      </c>
      <c r="B93" s="69">
        <v>1</v>
      </c>
      <c r="C93" s="69">
        <v>0</v>
      </c>
      <c r="D93" s="69">
        <v>0</v>
      </c>
      <c r="E93" s="70">
        <v>1</v>
      </c>
      <c r="F93" s="70">
        <v>0</v>
      </c>
      <c r="G93" s="70">
        <v>0</v>
      </c>
      <c r="H93" s="71">
        <v>0</v>
      </c>
      <c r="I93" s="71">
        <v>1</v>
      </c>
      <c r="J93" s="71">
        <v>0</v>
      </c>
      <c r="K93" s="71">
        <v>13</v>
      </c>
      <c r="L93" s="72" t="str">
        <f>_xlfn.IFNA(HLOOKUP(1,B93:D$105,K93,FALSE),"NA")</f>
        <v>Small</v>
      </c>
      <c r="M93" s="72" t="str">
        <f>_xlfn.IFNA(HLOOKUP(1,E93:G$105,K93,FALSE),"NA")</f>
        <v>Small</v>
      </c>
      <c r="N93" s="72" t="str">
        <f>_xlfn.IFNA(HLOOKUP(1,H93:J$105,K93,FALSE),"NA")</f>
        <v>Medium</v>
      </c>
      <c r="O93" s="1" t="str">
        <f t="shared" si="3"/>
        <v>Small,Small,Medium</v>
      </c>
    </row>
    <row r="94" spans="1:15">
      <c r="A94" s="1">
        <v>90</v>
      </c>
      <c r="B94" s="69">
        <v>0</v>
      </c>
      <c r="C94" s="69">
        <v>1</v>
      </c>
      <c r="D94" s="69">
        <v>0</v>
      </c>
      <c r="E94" s="70">
        <v>1</v>
      </c>
      <c r="F94" s="70">
        <v>0</v>
      </c>
      <c r="G94" s="70">
        <v>0</v>
      </c>
      <c r="H94" s="71">
        <v>1</v>
      </c>
      <c r="I94" s="71">
        <v>0</v>
      </c>
      <c r="J94" s="71">
        <v>0</v>
      </c>
      <c r="K94" s="71">
        <v>12</v>
      </c>
      <c r="L94" s="72" t="str">
        <f>_xlfn.IFNA(HLOOKUP(1,B94:D$105,K94,FALSE),"NA")</f>
        <v>Medium</v>
      </c>
      <c r="M94" s="72" t="str">
        <f>_xlfn.IFNA(HLOOKUP(1,E94:G$105,K94,FALSE),"NA")</f>
        <v>Small</v>
      </c>
      <c r="N94" s="72" t="str">
        <f>_xlfn.IFNA(HLOOKUP(1,H94:J$105,K94,FALSE),"NA")</f>
        <v>Small</v>
      </c>
      <c r="O94" s="1" t="str">
        <f t="shared" si="3"/>
        <v>Medium,Small,Small</v>
      </c>
    </row>
    <row r="95" spans="1:15">
      <c r="A95" s="1">
        <v>91</v>
      </c>
      <c r="B95" s="69">
        <v>1</v>
      </c>
      <c r="C95" s="69">
        <v>0</v>
      </c>
      <c r="D95" s="69">
        <v>0</v>
      </c>
      <c r="E95" s="70">
        <v>1</v>
      </c>
      <c r="F95" s="70">
        <v>0</v>
      </c>
      <c r="G95" s="70">
        <v>0</v>
      </c>
      <c r="H95" s="71">
        <v>1</v>
      </c>
      <c r="I95" s="71">
        <v>0</v>
      </c>
      <c r="J95" s="71">
        <v>0</v>
      </c>
      <c r="K95" s="71">
        <v>11</v>
      </c>
      <c r="L95" s="72" t="str">
        <f>_xlfn.IFNA(HLOOKUP(1,B95:D$105,K95,FALSE),"NA")</f>
        <v>Small</v>
      </c>
      <c r="M95" s="72" t="str">
        <f>_xlfn.IFNA(HLOOKUP(1,E95:G$105,K95,FALSE),"NA")</f>
        <v>Small</v>
      </c>
      <c r="N95" s="72" t="str">
        <f>_xlfn.IFNA(HLOOKUP(1,H95:J$105,K95,FALSE),"NA")</f>
        <v>Small</v>
      </c>
      <c r="O95" s="1" t="str">
        <f t="shared" si="3"/>
        <v>Small,Small,Small</v>
      </c>
    </row>
    <row r="96" spans="1:15">
      <c r="A96" s="1">
        <v>92</v>
      </c>
      <c r="B96" s="69">
        <v>1</v>
      </c>
      <c r="C96" s="69">
        <v>0</v>
      </c>
      <c r="D96" s="69">
        <v>0</v>
      </c>
      <c r="E96" s="70">
        <v>1</v>
      </c>
      <c r="F96" s="70">
        <v>0</v>
      </c>
      <c r="G96" s="70">
        <v>0</v>
      </c>
      <c r="H96" s="71">
        <v>1</v>
      </c>
      <c r="I96" s="71">
        <v>0</v>
      </c>
      <c r="J96" s="71">
        <v>0</v>
      </c>
      <c r="K96" s="71">
        <v>10</v>
      </c>
      <c r="L96" s="72" t="str">
        <f>_xlfn.IFNA(HLOOKUP(1,B96:D$105,K96,FALSE),"NA")</f>
        <v>Small</v>
      </c>
      <c r="M96" s="72" t="str">
        <f>_xlfn.IFNA(HLOOKUP(1,E96:G$105,K96,FALSE),"NA")</f>
        <v>Small</v>
      </c>
      <c r="N96" s="72" t="str">
        <f>_xlfn.IFNA(HLOOKUP(1,H96:J$105,K96,FALSE),"NA")</f>
        <v>Small</v>
      </c>
      <c r="O96" s="1" t="str">
        <f t="shared" si="3"/>
        <v>Small,Small,Small</v>
      </c>
    </row>
    <row r="97" spans="1:15">
      <c r="A97" s="1">
        <v>93</v>
      </c>
      <c r="B97" s="69">
        <v>1</v>
      </c>
      <c r="C97" s="69">
        <v>0</v>
      </c>
      <c r="D97" s="69">
        <v>0</v>
      </c>
      <c r="E97" s="70">
        <v>0</v>
      </c>
      <c r="F97" s="70">
        <v>1</v>
      </c>
      <c r="G97" s="70">
        <v>0</v>
      </c>
      <c r="H97" s="71">
        <v>0</v>
      </c>
      <c r="I97" s="71">
        <v>0</v>
      </c>
      <c r="J97" s="71">
        <v>1</v>
      </c>
      <c r="K97" s="71">
        <v>9</v>
      </c>
      <c r="L97" s="72" t="str">
        <f>_xlfn.IFNA(HLOOKUP(1,B97:D$105,K97,FALSE),"NA")</f>
        <v>Small</v>
      </c>
      <c r="M97" s="72" t="str">
        <f>_xlfn.IFNA(HLOOKUP(1,E97:G$105,K97,FALSE),"NA")</f>
        <v>Medium</v>
      </c>
      <c r="N97" s="72" t="str">
        <f>_xlfn.IFNA(HLOOKUP(1,H97:J$105,K97,FALSE),"NA")</f>
        <v>Large</v>
      </c>
      <c r="O97" s="1" t="str">
        <f t="shared" si="3"/>
        <v>Small,Medium,Large</v>
      </c>
    </row>
    <row r="98" spans="1:15">
      <c r="A98" s="1">
        <v>94</v>
      </c>
      <c r="B98" s="69">
        <v>0</v>
      </c>
      <c r="C98" s="69">
        <v>1</v>
      </c>
      <c r="D98" s="69">
        <v>0</v>
      </c>
      <c r="E98" s="70">
        <v>1</v>
      </c>
      <c r="F98" s="70">
        <v>0</v>
      </c>
      <c r="G98" s="70">
        <v>0</v>
      </c>
      <c r="H98" s="71">
        <v>0</v>
      </c>
      <c r="I98" s="71">
        <v>1</v>
      </c>
      <c r="J98" s="71">
        <v>0</v>
      </c>
      <c r="K98" s="71">
        <v>8</v>
      </c>
      <c r="L98" s="72" t="str">
        <f>_xlfn.IFNA(HLOOKUP(1,B98:D$105,K98,FALSE),"NA")</f>
        <v>Medium</v>
      </c>
      <c r="M98" s="72" t="str">
        <f>_xlfn.IFNA(HLOOKUP(1,E98:G$105,K98,FALSE),"NA")</f>
        <v>Small</v>
      </c>
      <c r="N98" s="72" t="str">
        <f>_xlfn.IFNA(HLOOKUP(1,H98:J$105,K98,FALSE),"NA")</f>
        <v>Medium</v>
      </c>
      <c r="O98" s="1" t="str">
        <f t="shared" si="3"/>
        <v>Medium,Small,Medium</v>
      </c>
    </row>
    <row r="99" spans="1:15">
      <c r="A99" s="1">
        <v>95</v>
      </c>
      <c r="B99" s="69">
        <v>1</v>
      </c>
      <c r="C99" s="69">
        <v>0</v>
      </c>
      <c r="D99" s="69">
        <v>0</v>
      </c>
      <c r="E99" s="70">
        <v>1</v>
      </c>
      <c r="F99" s="70">
        <v>0</v>
      </c>
      <c r="G99" s="70">
        <v>0</v>
      </c>
      <c r="H99" s="71">
        <v>0</v>
      </c>
      <c r="I99" s="71">
        <v>1</v>
      </c>
      <c r="J99" s="71">
        <v>0</v>
      </c>
      <c r="K99" s="71">
        <v>7</v>
      </c>
      <c r="L99" s="72" t="str">
        <f>_xlfn.IFNA(HLOOKUP(1,B99:D$105,K99,FALSE),"NA")</f>
        <v>Small</v>
      </c>
      <c r="M99" s="72" t="str">
        <f>_xlfn.IFNA(HLOOKUP(1,E99:G$105,K99,FALSE),"NA")</f>
        <v>Small</v>
      </c>
      <c r="N99" s="72" t="str">
        <f>_xlfn.IFNA(HLOOKUP(1,H99:J$105,K99,FALSE),"NA")</f>
        <v>Medium</v>
      </c>
      <c r="O99" s="1" t="str">
        <f t="shared" si="3"/>
        <v>Small,Small,Medium</v>
      </c>
    </row>
    <row r="100" spans="1:15">
      <c r="A100" s="1">
        <v>96</v>
      </c>
      <c r="B100" s="69">
        <v>0</v>
      </c>
      <c r="C100" s="69">
        <v>0</v>
      </c>
      <c r="D100" s="69">
        <v>1</v>
      </c>
      <c r="E100" s="70">
        <v>1</v>
      </c>
      <c r="F100" s="70">
        <v>0</v>
      </c>
      <c r="G100" s="70">
        <v>0</v>
      </c>
      <c r="H100" s="71">
        <v>1</v>
      </c>
      <c r="I100" s="71">
        <v>0</v>
      </c>
      <c r="J100" s="71">
        <v>0</v>
      </c>
      <c r="K100" s="71">
        <v>6</v>
      </c>
      <c r="L100" s="72" t="str">
        <f>_xlfn.IFNA(HLOOKUP(1,B100:D$105,K100,FALSE),"NA")</f>
        <v>Large</v>
      </c>
      <c r="M100" s="72" t="str">
        <f>_xlfn.IFNA(HLOOKUP(1,E100:G$105,K100,FALSE),"NA")</f>
        <v>Small</v>
      </c>
      <c r="N100" s="72" t="str">
        <f>_xlfn.IFNA(HLOOKUP(1,H100:J$105,K100,FALSE),"NA")</f>
        <v>Small</v>
      </c>
      <c r="O100" s="1" t="str">
        <f t="shared" si="3"/>
        <v>Large,Small,Small</v>
      </c>
    </row>
    <row r="101" spans="1:15">
      <c r="A101" s="1">
        <v>97</v>
      </c>
      <c r="B101" s="69">
        <v>0</v>
      </c>
      <c r="C101" s="69">
        <v>1</v>
      </c>
      <c r="D101" s="69">
        <v>0</v>
      </c>
      <c r="E101" s="70">
        <v>1</v>
      </c>
      <c r="F101" s="70">
        <v>0</v>
      </c>
      <c r="G101" s="70">
        <v>0</v>
      </c>
      <c r="H101" s="71">
        <v>0</v>
      </c>
      <c r="I101" s="71">
        <v>0</v>
      </c>
      <c r="J101" s="71">
        <v>0</v>
      </c>
      <c r="K101" s="71">
        <v>5</v>
      </c>
      <c r="L101" s="72" t="str">
        <f>_xlfn.IFNA(HLOOKUP(1,B101:D$105,K101,FALSE),"NA")</f>
        <v>Medium</v>
      </c>
      <c r="M101" s="72" t="str">
        <f>_xlfn.IFNA(HLOOKUP(1,E101:G$105,K101,FALSE),"NA")</f>
        <v>Small</v>
      </c>
      <c r="N101" s="72" t="str">
        <f>_xlfn.IFNA(HLOOKUP(1,H101:J$105,K101,FALSE),"NA")</f>
        <v>NA</v>
      </c>
      <c r="O101" s="1" t="str">
        <f t="shared" si="3"/>
        <v>Medium,Small,NA</v>
      </c>
    </row>
    <row r="102" spans="1:15">
      <c r="A102" s="1">
        <v>98</v>
      </c>
      <c r="B102" s="69">
        <v>0</v>
      </c>
      <c r="C102" s="69">
        <v>1</v>
      </c>
      <c r="D102" s="69">
        <v>0</v>
      </c>
      <c r="E102" s="70">
        <v>0</v>
      </c>
      <c r="F102" s="70">
        <v>1</v>
      </c>
      <c r="G102" s="70">
        <v>0</v>
      </c>
      <c r="H102" s="71">
        <v>0</v>
      </c>
      <c r="I102" s="71">
        <v>1</v>
      </c>
      <c r="J102" s="71">
        <v>0</v>
      </c>
      <c r="K102" s="71">
        <v>4</v>
      </c>
      <c r="L102" s="72" t="str">
        <f>_xlfn.IFNA(HLOOKUP(1,B102:D$105,K102,FALSE),"NA")</f>
        <v>Medium</v>
      </c>
      <c r="M102" s="72" t="str">
        <f>_xlfn.IFNA(HLOOKUP(1,E102:G$105,K102,FALSE),"NA")</f>
        <v>Medium</v>
      </c>
      <c r="N102" s="72" t="str">
        <f>_xlfn.IFNA(HLOOKUP(1,H102:J$105,K102,FALSE),"NA")</f>
        <v>Medium</v>
      </c>
      <c r="O102" s="1" t="str">
        <f t="shared" si="3"/>
        <v>Medium,Medium,Medium</v>
      </c>
    </row>
    <row r="103" spans="1:15">
      <c r="A103" s="1">
        <v>99</v>
      </c>
      <c r="B103" s="69">
        <v>1</v>
      </c>
      <c r="C103" s="69">
        <v>0</v>
      </c>
      <c r="D103" s="69">
        <v>0</v>
      </c>
      <c r="E103" s="70">
        <v>1</v>
      </c>
      <c r="F103" s="70">
        <v>0</v>
      </c>
      <c r="G103" s="70">
        <v>0</v>
      </c>
      <c r="H103" s="71">
        <v>1</v>
      </c>
      <c r="I103" s="71">
        <v>0</v>
      </c>
      <c r="J103" s="71">
        <v>0</v>
      </c>
      <c r="K103" s="71">
        <v>3</v>
      </c>
      <c r="L103" s="72" t="str">
        <f>_xlfn.IFNA(HLOOKUP(1,B103:D$105,K103,FALSE),"NA")</f>
        <v>Small</v>
      </c>
      <c r="M103" s="72" t="str">
        <f>_xlfn.IFNA(HLOOKUP(1,E103:G$105,K103,FALSE),"NA")</f>
        <v>Small</v>
      </c>
      <c r="N103" s="72" t="str">
        <f>_xlfn.IFNA(HLOOKUP(1,H103:J$105,K103,FALSE),"NA")</f>
        <v>Small</v>
      </c>
      <c r="O103" s="1" t="str">
        <f t="shared" si="3"/>
        <v>Small,Small,Small</v>
      </c>
    </row>
    <row r="104" spans="1:15">
      <c r="A104" s="1">
        <v>100</v>
      </c>
      <c r="B104" s="69">
        <v>0</v>
      </c>
      <c r="C104" s="69">
        <v>1</v>
      </c>
      <c r="D104" s="69">
        <v>0</v>
      </c>
      <c r="E104" s="70">
        <v>0</v>
      </c>
      <c r="F104" s="70">
        <v>0</v>
      </c>
      <c r="G104" s="70">
        <v>1</v>
      </c>
      <c r="H104" s="71">
        <v>0</v>
      </c>
      <c r="I104" s="71">
        <v>0</v>
      </c>
      <c r="J104" s="71">
        <v>0</v>
      </c>
      <c r="K104" s="71">
        <v>2</v>
      </c>
      <c r="L104" s="72" t="str">
        <f>_xlfn.IFNA(HLOOKUP(1,B104:D$105,K104,FALSE),"NA")</f>
        <v>Medium</v>
      </c>
      <c r="M104" s="72" t="str">
        <f>_xlfn.IFNA(HLOOKUP(1,E104:G$105,K104,FALSE),"NA")</f>
        <v>Large</v>
      </c>
      <c r="N104" s="72" t="str">
        <f>_xlfn.IFNA(HLOOKUP(1,H104:J$105,K104,FALSE),"NA")</f>
        <v>NA</v>
      </c>
      <c r="O104" s="1" t="str">
        <f t="shared" si="3"/>
        <v>Medium,Large,NA</v>
      </c>
    </row>
    <row r="105" spans="1:15">
      <c r="B105" s="66" t="s">
        <v>76</v>
      </c>
      <c r="C105" s="66" t="s">
        <v>77</v>
      </c>
      <c r="D105" s="83" t="s">
        <v>78</v>
      </c>
      <c r="E105" s="66" t="s">
        <v>76</v>
      </c>
      <c r="F105" s="66" t="s">
        <v>77</v>
      </c>
      <c r="G105" s="66" t="s">
        <v>78</v>
      </c>
      <c r="H105" s="66" t="s">
        <v>76</v>
      </c>
      <c r="I105" s="66" t="s">
        <v>77</v>
      </c>
      <c r="J105" s="66" t="s">
        <v>78</v>
      </c>
      <c r="K105" s="66"/>
    </row>
  </sheetData>
  <mergeCells count="15">
    <mergeCell ref="U15:U16"/>
    <mergeCell ref="V15:V16"/>
    <mergeCell ref="W15:W16"/>
    <mergeCell ref="Q7:Q9"/>
    <mergeCell ref="Q10:Q12"/>
    <mergeCell ref="Q15:Q16"/>
    <mergeCell ref="R15:R16"/>
    <mergeCell ref="S15:S16"/>
    <mergeCell ref="T15:T16"/>
    <mergeCell ref="Q4:Q6"/>
    <mergeCell ref="A1:O2"/>
    <mergeCell ref="B3:D3"/>
    <mergeCell ref="E3:G3"/>
    <mergeCell ref="H3:J3"/>
    <mergeCell ref="L3:N3"/>
  </mergeCells>
  <phoneticPr fontId="9"/>
  <conditionalFormatting sqref="S17:S25">
    <cfRule type="colorScale" priority="2">
      <colorScale>
        <cfvo type="min"/>
        <cfvo type="percentile" val="50"/>
        <cfvo type="max"/>
        <color rgb="FFF8696B"/>
        <color rgb="FFFFEB84"/>
        <color rgb="FF63BE7B"/>
      </colorScale>
    </cfRule>
  </conditionalFormatting>
  <conditionalFormatting sqref="T17:T25">
    <cfRule type="colorScale" priority="1">
      <colorScale>
        <cfvo type="min"/>
        <cfvo type="percentile" val="50"/>
        <cfvo type="max"/>
        <color rgb="FFF8696B"/>
        <color rgb="FFFFEB84"/>
        <color rgb="FF63BE7B"/>
      </colorScale>
    </cfRule>
  </conditionalFormatting>
  <conditionalFormatting sqref="U17:U25">
    <cfRule type="colorScale" priority="5">
      <colorScale>
        <cfvo type="min"/>
        <cfvo type="percentile" val="50"/>
        <cfvo type="max"/>
        <color rgb="FFF8696B"/>
        <color rgb="FFFFEB84"/>
        <color rgb="FF63BE7B"/>
      </colorScale>
    </cfRule>
  </conditionalFormatting>
  <conditionalFormatting sqref="V17:V25">
    <cfRule type="colorScale" priority="4">
      <colorScale>
        <cfvo type="min"/>
        <cfvo type="percentile" val="50"/>
        <cfvo type="max"/>
        <color rgb="FFF8696B"/>
        <color rgb="FFFFEB84"/>
        <color rgb="FF63BE7B"/>
      </colorScale>
    </cfRule>
  </conditionalFormatting>
  <conditionalFormatting sqref="W17:W25">
    <cfRule type="colorScale" priority="3">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17B5-51A9-4680-972A-BC00E7965D3A}">
  <dimension ref="A1:C11"/>
  <sheetViews>
    <sheetView workbookViewId="0">
      <selection sqref="A1:C2"/>
    </sheetView>
  </sheetViews>
  <sheetFormatPr baseColWidth="10" defaultColWidth="8.83203125" defaultRowHeight="18"/>
  <sheetData>
    <row r="1" spans="1:3">
      <c r="A1" s="139" t="s">
        <v>126</v>
      </c>
      <c r="B1" s="139"/>
      <c r="C1" s="139"/>
    </row>
    <row r="2" spans="1:3">
      <c r="A2" s="139"/>
      <c r="B2" s="139"/>
      <c r="C2" s="139"/>
    </row>
    <row r="3" spans="1:3">
      <c r="A3" s="1"/>
      <c r="B3" s="1"/>
      <c r="C3" s="1"/>
    </row>
    <row r="4" spans="1:3">
      <c r="A4" s="93" t="s">
        <v>127</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sheetData>
  <mergeCells count="2">
    <mergeCell ref="A1:C2"/>
    <mergeCell ref="A4:C11"/>
  </mergeCells>
  <phoneticPr fontId="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618A-AA90-4594-B503-707041859D48}">
  <dimension ref="A1:C10"/>
  <sheetViews>
    <sheetView workbookViewId="0">
      <selection sqref="A1:C2"/>
    </sheetView>
  </sheetViews>
  <sheetFormatPr baseColWidth="10" defaultColWidth="8.83203125" defaultRowHeight="18"/>
  <sheetData>
    <row r="1" spans="1:3">
      <c r="A1" s="92" t="s">
        <v>128</v>
      </c>
      <c r="B1" s="92"/>
      <c r="C1" s="92"/>
    </row>
    <row r="2" spans="1:3">
      <c r="A2" s="92"/>
      <c r="B2" s="92"/>
      <c r="C2" s="92"/>
    </row>
    <row r="3" spans="1:3">
      <c r="A3" s="1"/>
      <c r="B3" s="1"/>
      <c r="C3" s="1"/>
    </row>
    <row r="4" spans="1:3">
      <c r="A4" s="93" t="s">
        <v>129</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sheetData>
  <mergeCells count="2">
    <mergeCell ref="A1:C2"/>
    <mergeCell ref="A4:C10"/>
  </mergeCells>
  <phoneticPr fontId="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D24E9-28FE-4BD9-A519-63ACD698D6EB}">
  <dimension ref="A1:C30"/>
  <sheetViews>
    <sheetView workbookViewId="0">
      <selection sqref="A1:C2"/>
    </sheetView>
  </sheetViews>
  <sheetFormatPr baseColWidth="10" defaultColWidth="8.83203125" defaultRowHeight="18"/>
  <cols>
    <col min="1" max="3" width="11.33203125" customWidth="1"/>
  </cols>
  <sheetData>
    <row r="1" spans="1:3">
      <c r="A1" s="94" t="s">
        <v>2</v>
      </c>
      <c r="B1" s="94"/>
      <c r="C1" s="94"/>
    </row>
    <row r="2" spans="1:3">
      <c r="A2" s="94"/>
      <c r="B2" s="94"/>
      <c r="C2" s="94"/>
    </row>
    <row r="3" spans="1:3">
      <c r="A3" s="1"/>
      <c r="B3" s="1"/>
      <c r="C3" s="1"/>
    </row>
    <row r="4" spans="1:3">
      <c r="A4" s="93" t="s">
        <v>3</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84C7-56AB-4C3A-B9F8-28F02B49664F}">
  <dimension ref="A1:C30"/>
  <sheetViews>
    <sheetView workbookViewId="0">
      <selection sqref="A1:C2"/>
    </sheetView>
  </sheetViews>
  <sheetFormatPr baseColWidth="10" defaultColWidth="8.83203125" defaultRowHeight="18"/>
  <sheetData>
    <row r="1" spans="1:3">
      <c r="A1" s="94" t="s">
        <v>4</v>
      </c>
      <c r="B1" s="94"/>
      <c r="C1" s="94"/>
    </row>
    <row r="2" spans="1:3">
      <c r="A2" s="94"/>
      <c r="B2" s="94"/>
      <c r="C2" s="94"/>
    </row>
    <row r="3" spans="1:3">
      <c r="A3" s="1"/>
      <c r="B3" s="1"/>
      <c r="C3" s="1"/>
    </row>
    <row r="4" spans="1:3">
      <c r="A4" s="93" t="s">
        <v>5</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E8D7-ADD7-48A5-8D3A-2646639354FC}">
  <dimension ref="A1:C30"/>
  <sheetViews>
    <sheetView workbookViewId="0">
      <selection sqref="A1:C2"/>
    </sheetView>
  </sheetViews>
  <sheetFormatPr baseColWidth="10" defaultColWidth="8.83203125" defaultRowHeight="18"/>
  <sheetData>
    <row r="1" spans="1:3">
      <c r="A1" s="94" t="s">
        <v>98</v>
      </c>
      <c r="B1" s="94"/>
      <c r="C1" s="94"/>
    </row>
    <row r="2" spans="1:3">
      <c r="A2" s="94"/>
      <c r="B2" s="94"/>
      <c r="C2" s="94"/>
    </row>
    <row r="3" spans="1:3">
      <c r="A3" s="1"/>
      <c r="B3" s="1"/>
      <c r="C3" s="1"/>
    </row>
    <row r="4" spans="1:3">
      <c r="A4" s="93" t="s">
        <v>99</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3465-3ED6-4F02-8C68-5A42C0014671}">
  <dimension ref="A1:C30"/>
  <sheetViews>
    <sheetView workbookViewId="0">
      <selection sqref="A1:C2"/>
    </sheetView>
  </sheetViews>
  <sheetFormatPr baseColWidth="10" defaultColWidth="8.83203125" defaultRowHeight="18"/>
  <sheetData>
    <row r="1" spans="1:3">
      <c r="A1" s="94" t="s">
        <v>100</v>
      </c>
      <c r="B1" s="94"/>
      <c r="C1" s="94"/>
    </row>
    <row r="2" spans="1:3">
      <c r="A2" s="94"/>
      <c r="B2" s="94"/>
      <c r="C2" s="94"/>
    </row>
    <row r="3" spans="1:3">
      <c r="A3" s="1"/>
      <c r="B3" s="1"/>
      <c r="C3" s="1"/>
    </row>
    <row r="4" spans="1:3">
      <c r="A4" s="93" t="s">
        <v>101</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E255-FB67-4FB4-9AAA-916965EA530B}">
  <dimension ref="A1:C30"/>
  <sheetViews>
    <sheetView workbookViewId="0">
      <selection sqref="A1:C2"/>
    </sheetView>
  </sheetViews>
  <sheetFormatPr baseColWidth="10" defaultColWidth="8.83203125" defaultRowHeight="18"/>
  <sheetData>
    <row r="1" spans="1:3">
      <c r="A1" s="94" t="s">
        <v>102</v>
      </c>
      <c r="B1" s="94"/>
      <c r="C1" s="94"/>
    </row>
    <row r="2" spans="1:3">
      <c r="A2" s="94"/>
      <c r="B2" s="94"/>
      <c r="C2" s="94"/>
    </row>
    <row r="3" spans="1:3">
      <c r="A3" s="1"/>
      <c r="B3" s="1"/>
      <c r="C3" s="1"/>
    </row>
    <row r="4" spans="1:3">
      <c r="A4" s="93" t="s">
        <v>103</v>
      </c>
      <c r="B4" s="93"/>
      <c r="C4" s="93"/>
    </row>
    <row r="5" spans="1:3">
      <c r="A5" s="93"/>
      <c r="B5" s="93"/>
      <c r="C5" s="93"/>
    </row>
    <row r="6" spans="1:3">
      <c r="A6" s="93"/>
      <c r="B6" s="93"/>
      <c r="C6" s="93"/>
    </row>
    <row r="7" spans="1:3">
      <c r="A7" s="93"/>
      <c r="B7" s="93"/>
      <c r="C7" s="93"/>
    </row>
    <row r="8" spans="1:3">
      <c r="A8" s="93"/>
      <c r="B8" s="93"/>
      <c r="C8" s="93"/>
    </row>
    <row r="9" spans="1:3">
      <c r="A9" s="93"/>
      <c r="B9" s="93"/>
      <c r="C9" s="93"/>
    </row>
    <row r="10" spans="1:3">
      <c r="A10" s="93"/>
      <c r="B10" s="93"/>
      <c r="C10" s="93"/>
    </row>
    <row r="11" spans="1:3">
      <c r="A11" s="93"/>
      <c r="B11" s="93"/>
      <c r="C11" s="93"/>
    </row>
    <row r="12" spans="1:3">
      <c r="A12" s="93"/>
      <c r="B12" s="93"/>
      <c r="C12" s="93"/>
    </row>
    <row r="13" spans="1:3">
      <c r="A13" s="93"/>
      <c r="B13" s="93"/>
      <c r="C13" s="93"/>
    </row>
    <row r="14" spans="1:3">
      <c r="A14" s="93"/>
      <c r="B14" s="93"/>
      <c r="C14" s="93"/>
    </row>
    <row r="15" spans="1:3">
      <c r="A15" s="93"/>
      <c r="B15" s="93"/>
      <c r="C15" s="93"/>
    </row>
    <row r="16" spans="1:3">
      <c r="A16" s="93"/>
      <c r="B16" s="93"/>
      <c r="C16" s="93"/>
    </row>
    <row r="17" spans="1:3">
      <c r="A17" s="93"/>
      <c r="B17" s="93"/>
      <c r="C17" s="93"/>
    </row>
    <row r="18" spans="1:3">
      <c r="A18" s="93"/>
      <c r="B18" s="93"/>
      <c r="C18" s="93"/>
    </row>
    <row r="19" spans="1:3">
      <c r="A19" s="93"/>
      <c r="B19" s="93"/>
      <c r="C19" s="93"/>
    </row>
    <row r="20" spans="1:3">
      <c r="A20" s="93"/>
      <c r="B20" s="93"/>
      <c r="C20" s="93"/>
    </row>
    <row r="21" spans="1:3">
      <c r="A21" s="93"/>
      <c r="B21" s="93"/>
      <c r="C21" s="93"/>
    </row>
    <row r="22" spans="1:3">
      <c r="A22" s="93"/>
      <c r="B22" s="93"/>
      <c r="C22" s="93"/>
    </row>
    <row r="23" spans="1:3">
      <c r="A23" s="93"/>
      <c r="B23" s="93"/>
      <c r="C23" s="93"/>
    </row>
    <row r="24" spans="1:3">
      <c r="A24" s="93"/>
      <c r="B24" s="93"/>
      <c r="C24" s="93"/>
    </row>
    <row r="25" spans="1:3">
      <c r="A25" s="93"/>
      <c r="B25" s="93"/>
      <c r="C25" s="93"/>
    </row>
    <row r="26" spans="1:3">
      <c r="A26" s="93"/>
      <c r="B26" s="93"/>
      <c r="C26" s="93"/>
    </row>
    <row r="27" spans="1:3">
      <c r="A27" s="93"/>
      <c r="B27" s="93"/>
      <c r="C27" s="93"/>
    </row>
    <row r="28" spans="1:3">
      <c r="A28" s="93"/>
      <c r="B28" s="93"/>
      <c r="C28" s="93"/>
    </row>
    <row r="29" spans="1:3">
      <c r="A29" s="93"/>
      <c r="B29" s="93"/>
      <c r="C29" s="93"/>
    </row>
    <row r="30" spans="1:3">
      <c r="A30" s="93"/>
      <c r="B30" s="93"/>
      <c r="C30" s="93"/>
    </row>
  </sheetData>
  <mergeCells count="2">
    <mergeCell ref="A1:C2"/>
    <mergeCell ref="A4:C30"/>
  </mergeCells>
  <phoneticPr fontId="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6E2D-71A1-447A-A67E-49E76968C1C7}">
  <dimension ref="A1:E7"/>
  <sheetViews>
    <sheetView workbookViewId="0">
      <selection sqref="A1:E2"/>
    </sheetView>
  </sheetViews>
  <sheetFormatPr baseColWidth="10" defaultColWidth="8.83203125" defaultRowHeight="18"/>
  <cols>
    <col min="1" max="1" width="11" bestFit="1" customWidth="1"/>
    <col min="2" max="2" width="11.5" customWidth="1"/>
    <col min="4" max="4" width="13" customWidth="1"/>
    <col min="5" max="5" width="10.5" bestFit="1" customWidth="1"/>
    <col min="6" max="7" width="10" bestFit="1" customWidth="1"/>
  </cols>
  <sheetData>
    <row r="1" spans="1:5" ht="15" customHeight="1">
      <c r="A1" s="95" t="s">
        <v>6</v>
      </c>
      <c r="B1" s="95"/>
      <c r="C1" s="95"/>
      <c r="D1" s="95"/>
      <c r="E1" s="95"/>
    </row>
    <row r="2" spans="1:5" ht="15" customHeight="1">
      <c r="A2" s="95"/>
      <c r="B2" s="95"/>
      <c r="C2" s="95"/>
      <c r="D2" s="95"/>
      <c r="E2" s="95"/>
    </row>
    <row r="3" spans="1:5" ht="30" customHeight="1">
      <c r="A3" s="2" t="s">
        <v>7</v>
      </c>
      <c r="B3" s="2" t="s">
        <v>107</v>
      </c>
      <c r="C3" s="2" t="s">
        <v>8</v>
      </c>
      <c r="D3" s="2" t="s">
        <v>108</v>
      </c>
      <c r="E3" s="2" t="s">
        <v>9</v>
      </c>
    </row>
    <row r="4" spans="1:5">
      <c r="A4" s="1" t="s">
        <v>10</v>
      </c>
      <c r="B4" s="1">
        <v>8</v>
      </c>
      <c r="C4" s="1">
        <v>32</v>
      </c>
      <c r="D4" s="1">
        <v>3</v>
      </c>
      <c r="E4" s="3">
        <f>SQRT(SUMXMY2($B$4:$D$4,B4:D4))</f>
        <v>0</v>
      </c>
    </row>
    <row r="5" spans="1:5">
      <c r="A5" s="1" t="s">
        <v>104</v>
      </c>
      <c r="B5" s="1">
        <v>2</v>
      </c>
      <c r="C5" s="1">
        <v>22</v>
      </c>
      <c r="D5" s="1">
        <v>25</v>
      </c>
      <c r="E5" s="3">
        <f>SQRT(SUMXMY2($B$4:$D$4,B5:D5))</f>
        <v>24.899799195977465</v>
      </c>
    </row>
    <row r="6" spans="1:5">
      <c r="A6" s="1" t="s">
        <v>105</v>
      </c>
      <c r="B6" s="1">
        <v>6</v>
      </c>
      <c r="C6" s="1">
        <v>60</v>
      </c>
      <c r="D6" s="1">
        <v>5</v>
      </c>
      <c r="E6" s="3">
        <f t="shared" ref="E6:E7" si="0">SQRT(SUMXMY2($B$4:$D$4,B6:D6))</f>
        <v>28.142494558940577</v>
      </c>
    </row>
    <row r="7" spans="1:5">
      <c r="A7" s="1" t="s">
        <v>106</v>
      </c>
      <c r="B7" s="1">
        <v>12</v>
      </c>
      <c r="C7" s="1">
        <v>79</v>
      </c>
      <c r="D7" s="1">
        <v>0.5</v>
      </c>
      <c r="E7" s="3">
        <f t="shared" si="0"/>
        <v>47.236109069227957</v>
      </c>
    </row>
  </sheetData>
  <mergeCells count="1">
    <mergeCell ref="A1:E2"/>
  </mergeCells>
  <phoneticPr fontId="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FC462-3F71-4CB4-B0B5-5B4587132365}">
  <dimension ref="A1:I14"/>
  <sheetViews>
    <sheetView workbookViewId="0">
      <selection sqref="A1:E2"/>
    </sheetView>
  </sheetViews>
  <sheetFormatPr baseColWidth="10" defaultColWidth="8.83203125" defaultRowHeight="18"/>
  <cols>
    <col min="1" max="1" width="11" bestFit="1" customWidth="1"/>
    <col min="2" max="3" width="10" bestFit="1" customWidth="1"/>
    <col min="5" max="5" width="10.1640625" customWidth="1"/>
    <col min="7" max="7" width="21.83203125" bestFit="1" customWidth="1"/>
  </cols>
  <sheetData>
    <row r="1" spans="1:9" ht="15" customHeight="1">
      <c r="A1" s="94" t="s">
        <v>11</v>
      </c>
      <c r="B1" s="94"/>
      <c r="C1" s="94"/>
      <c r="D1" s="94"/>
      <c r="E1" s="94"/>
    </row>
    <row r="2" spans="1:9" ht="15" customHeight="1">
      <c r="A2" s="94"/>
      <c r="B2" s="94"/>
      <c r="C2" s="94"/>
      <c r="D2" s="94"/>
      <c r="E2" s="94"/>
    </row>
    <row r="3" spans="1:9" ht="30" customHeight="1">
      <c r="A3" s="2" t="s">
        <v>7</v>
      </c>
      <c r="B3" s="2" t="s">
        <v>107</v>
      </c>
      <c r="C3" s="2" t="s">
        <v>8</v>
      </c>
      <c r="D3" s="2" t="s">
        <v>108</v>
      </c>
      <c r="E3" s="2" t="s">
        <v>9</v>
      </c>
      <c r="G3" s="1"/>
      <c r="H3" s="5" t="s">
        <v>12</v>
      </c>
      <c r="I3" s="5" t="s">
        <v>13</v>
      </c>
    </row>
    <row r="4" spans="1:9">
      <c r="A4" s="1" t="s">
        <v>10</v>
      </c>
      <c r="B4" s="6">
        <f>('P-12-7'!B4-$H$4)/$I$4</f>
        <v>-0.20289855072463789</v>
      </c>
      <c r="C4" s="6">
        <f>('P-12-7'!C4-$H$5)/$I$5</f>
        <v>-0.92115848753016916</v>
      </c>
      <c r="D4" s="6">
        <f>('P-12-7'!D4-$H$6)/$I$6</f>
        <v>-0.892925430210325</v>
      </c>
      <c r="E4" s="6">
        <f>SQRT(SUMXMY2($B$4:$D$4,B4:D4))</f>
        <v>0</v>
      </c>
      <c r="G4" s="1" t="s">
        <v>107</v>
      </c>
      <c r="H4" s="1">
        <v>8.56</v>
      </c>
      <c r="I4" s="1">
        <v>2.76</v>
      </c>
    </row>
    <row r="5" spans="1:9">
      <c r="A5" s="1" t="s">
        <v>104</v>
      </c>
      <c r="B5" s="6">
        <f>('P-12-7'!B5-$H$4)/$I$4</f>
        <v>-2.3768115942028989</v>
      </c>
      <c r="C5" s="6">
        <f>('P-12-7'!C5-$H$5)/$I$5</f>
        <v>-1.7256637168141595</v>
      </c>
      <c r="D5" s="6">
        <f>('P-12-7'!D5-$H$6)/$I$6</f>
        <v>3.3135755258126189</v>
      </c>
      <c r="E5" s="6">
        <f>SQRT(SUMXMY2($B$4:$D$4,B5:D5))</f>
        <v>4.8028925531987641</v>
      </c>
      <c r="G5" s="1" t="s">
        <v>8</v>
      </c>
      <c r="H5" s="1">
        <v>43.45</v>
      </c>
      <c r="I5" s="1">
        <v>12.43</v>
      </c>
    </row>
    <row r="6" spans="1:9">
      <c r="A6" s="1" t="s">
        <v>105</v>
      </c>
      <c r="B6" s="6">
        <f>('P-12-7'!B6-$H$4)/$I$4</f>
        <v>-0.9275362318840582</v>
      </c>
      <c r="C6" s="6">
        <f>('P-12-7'!C6-$H$5)/$I$5</f>
        <v>1.3314561544650039</v>
      </c>
      <c r="D6" s="6">
        <f>('P-12-7'!D6-$H$6)/$I$6</f>
        <v>-0.51051625239005727</v>
      </c>
      <c r="E6" s="6">
        <f t="shared" ref="E6:E7" si="0">SQRT(SUMXMY2($B$4:$D$4,B6:D6))</f>
        <v>2.3970000570647292</v>
      </c>
      <c r="G6" s="1" t="s">
        <v>108</v>
      </c>
      <c r="H6" s="1">
        <v>7.67</v>
      </c>
      <c r="I6" s="1">
        <v>5.23</v>
      </c>
    </row>
    <row r="7" spans="1:9">
      <c r="A7" s="1" t="s">
        <v>106</v>
      </c>
      <c r="B7" s="6">
        <f>('P-12-7'!B7-$H$4)/$I$4</f>
        <v>1.2463768115942029</v>
      </c>
      <c r="C7" s="6">
        <f>('P-12-7'!C7-$H$5)/$I$5</f>
        <v>2.8600160901045855</v>
      </c>
      <c r="D7" s="6">
        <f>('P-12-7'!D7-$H$6)/$I$6</f>
        <v>-1.3709369024856595</v>
      </c>
      <c r="E7" s="6">
        <f t="shared" si="0"/>
        <v>4.0775207209777129</v>
      </c>
    </row>
    <row r="10" spans="1:9">
      <c r="A10" s="93" t="s">
        <v>109</v>
      </c>
      <c r="B10" s="93"/>
      <c r="C10" s="93"/>
      <c r="D10" s="93"/>
      <c r="E10" s="93"/>
    </row>
    <row r="11" spans="1:9">
      <c r="A11" s="93"/>
      <c r="B11" s="93"/>
      <c r="C11" s="93"/>
      <c r="D11" s="93"/>
      <c r="E11" s="93"/>
    </row>
    <row r="12" spans="1:9">
      <c r="A12" s="93"/>
      <c r="B12" s="93"/>
      <c r="C12" s="93"/>
      <c r="D12" s="93"/>
      <c r="E12" s="93"/>
    </row>
    <row r="13" spans="1:9">
      <c r="A13" s="93"/>
      <c r="B13" s="93"/>
      <c r="C13" s="93"/>
      <c r="D13" s="93"/>
      <c r="E13" s="93"/>
    </row>
    <row r="14" spans="1:9">
      <c r="A14" s="93"/>
      <c r="B14" s="93"/>
      <c r="C14" s="93"/>
      <c r="D14" s="93"/>
      <c r="E14" s="93"/>
    </row>
  </sheetData>
  <mergeCells count="2">
    <mergeCell ref="A1:E2"/>
    <mergeCell ref="A10:E14"/>
  </mergeCells>
  <phoneticPr fontId="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C3F00-7F73-4E0C-8CF8-24C69256A6D5}">
  <dimension ref="A1:F22"/>
  <sheetViews>
    <sheetView workbookViewId="0">
      <selection sqref="A1:F2"/>
    </sheetView>
  </sheetViews>
  <sheetFormatPr baseColWidth="10" defaultColWidth="8.83203125" defaultRowHeight="18"/>
  <cols>
    <col min="1" max="1" width="11" bestFit="1" customWidth="1"/>
    <col min="2" max="3" width="10" bestFit="1" customWidth="1"/>
    <col min="5" max="5" width="10.1640625" customWidth="1"/>
  </cols>
  <sheetData>
    <row r="1" spans="1:6" ht="15" customHeight="1">
      <c r="A1" s="94" t="s">
        <v>110</v>
      </c>
      <c r="B1" s="94"/>
      <c r="C1" s="94"/>
      <c r="D1" s="94"/>
      <c r="E1" s="94"/>
      <c r="F1" s="94"/>
    </row>
    <row r="2" spans="1:6" ht="15" customHeight="1">
      <c r="A2" s="94"/>
      <c r="B2" s="94"/>
      <c r="C2" s="94"/>
      <c r="D2" s="94"/>
      <c r="E2" s="94"/>
      <c r="F2" s="94"/>
    </row>
    <row r="3" spans="1:6" ht="30" customHeight="1">
      <c r="A3" s="4" t="s">
        <v>7</v>
      </c>
      <c r="B3" s="2" t="s">
        <v>107</v>
      </c>
      <c r="C3" s="4" t="s">
        <v>8</v>
      </c>
      <c r="D3" s="2" t="s">
        <v>108</v>
      </c>
      <c r="E3" s="2" t="s">
        <v>9</v>
      </c>
      <c r="F3" s="4" t="s">
        <v>14</v>
      </c>
    </row>
    <row r="4" spans="1:6">
      <c r="A4" s="1" t="s">
        <v>10</v>
      </c>
      <c r="B4" s="6">
        <v>-0.20289855072463789</v>
      </c>
      <c r="C4" s="6">
        <v>-0.92115848753016916</v>
      </c>
      <c r="D4" s="6">
        <v>-0.892925430210325</v>
      </c>
      <c r="E4" s="6">
        <v>0</v>
      </c>
      <c r="F4" s="7" t="s">
        <v>111</v>
      </c>
    </row>
    <row r="5" spans="1:6">
      <c r="A5" s="1" t="s">
        <v>104</v>
      </c>
      <c r="B5" s="6">
        <v>-2.3768115942028989</v>
      </c>
      <c r="C5" s="6">
        <v>-1.7256637168141595</v>
      </c>
      <c r="D5" s="6">
        <v>3.3135755258126189</v>
      </c>
      <c r="E5" s="6">
        <v>4.8028925531987641</v>
      </c>
      <c r="F5" s="6">
        <v>1</v>
      </c>
    </row>
    <row r="6" spans="1:6">
      <c r="A6" s="1" t="s">
        <v>105</v>
      </c>
      <c r="B6" s="6">
        <v>-0.9275362318840582</v>
      </c>
      <c r="C6" s="6">
        <v>1.3314561544650039</v>
      </c>
      <c r="D6" s="6">
        <v>-0.51051625239005727</v>
      </c>
      <c r="E6" s="6">
        <v>2.3970000570647292</v>
      </c>
      <c r="F6" s="6">
        <v>0</v>
      </c>
    </row>
    <row r="7" spans="1:6">
      <c r="A7" s="1" t="s">
        <v>106</v>
      </c>
      <c r="B7" s="6">
        <v>1.2463768115942029</v>
      </c>
      <c r="C7" s="6">
        <v>2.8600160901045855</v>
      </c>
      <c r="D7" s="6">
        <v>-1.3709369024856595</v>
      </c>
      <c r="E7" s="6">
        <v>4.0775207209777129</v>
      </c>
      <c r="F7" s="6">
        <v>1</v>
      </c>
    </row>
    <row r="10" spans="1:6">
      <c r="A10" s="1" t="s">
        <v>112</v>
      </c>
      <c r="B10" s="6">
        <f>F6</f>
        <v>0</v>
      </c>
    </row>
    <row r="11" spans="1:6">
      <c r="A11" s="1" t="s">
        <v>113</v>
      </c>
      <c r="B11" s="6">
        <f>(F6+F7)/2</f>
        <v>0.5</v>
      </c>
    </row>
    <row r="12" spans="1:6">
      <c r="A12" s="1" t="s">
        <v>114</v>
      </c>
      <c r="B12" s="6">
        <f>AVERAGE(F5:F7)</f>
        <v>0.66666666666666663</v>
      </c>
    </row>
    <row r="15" spans="1:6" ht="15" customHeight="1">
      <c r="A15" s="93" t="s">
        <v>115</v>
      </c>
      <c r="B15" s="93"/>
      <c r="C15" s="93"/>
      <c r="D15" s="93"/>
      <c r="E15" s="93"/>
      <c r="F15" s="93"/>
    </row>
    <row r="16" spans="1:6">
      <c r="A16" s="93"/>
      <c r="B16" s="93"/>
      <c r="C16" s="93"/>
      <c r="D16" s="93"/>
      <c r="E16" s="93"/>
      <c r="F16" s="93"/>
    </row>
    <row r="17" spans="1:6">
      <c r="A17" s="93"/>
      <c r="B17" s="93"/>
      <c r="C17" s="93"/>
      <c r="D17" s="93"/>
      <c r="E17" s="93"/>
      <c r="F17" s="93"/>
    </row>
    <row r="18" spans="1:6">
      <c r="A18" s="93"/>
      <c r="B18" s="93"/>
      <c r="C18" s="93"/>
      <c r="D18" s="93"/>
      <c r="E18" s="93"/>
      <c r="F18" s="93"/>
    </row>
    <row r="19" spans="1:6">
      <c r="A19" s="93"/>
      <c r="B19" s="93"/>
      <c r="C19" s="93"/>
      <c r="D19" s="93"/>
      <c r="E19" s="93"/>
      <c r="F19" s="93"/>
    </row>
    <row r="20" spans="1:6">
      <c r="A20" s="93"/>
      <c r="B20" s="93"/>
      <c r="C20" s="93"/>
      <c r="D20" s="93"/>
      <c r="E20" s="93"/>
      <c r="F20" s="93"/>
    </row>
    <row r="21" spans="1:6">
      <c r="A21" s="93"/>
      <c r="B21" s="93"/>
      <c r="C21" s="93"/>
      <c r="D21" s="93"/>
      <c r="E21" s="93"/>
      <c r="F21" s="93"/>
    </row>
    <row r="22" spans="1:6">
      <c r="A22" s="93"/>
      <c r="B22" s="93"/>
      <c r="C22" s="93"/>
      <c r="D22" s="93"/>
      <c r="E22" s="93"/>
      <c r="F22" s="93"/>
    </row>
  </sheetData>
  <mergeCells count="2">
    <mergeCell ref="A1:F2"/>
    <mergeCell ref="A15:F22"/>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17</vt:i4>
      </vt:variant>
    </vt:vector>
  </HeadingPairs>
  <TitlesOfParts>
    <vt:vector size="17" baseType="lpstr">
      <vt:lpstr>P-12-1</vt:lpstr>
      <vt:lpstr>P-12-2</vt:lpstr>
      <vt:lpstr>P-12-3</vt:lpstr>
      <vt:lpstr>P-12-4</vt:lpstr>
      <vt:lpstr>P-12-5</vt:lpstr>
      <vt:lpstr>P-12-6</vt:lpstr>
      <vt:lpstr>P-12-7</vt:lpstr>
      <vt:lpstr>P-12-8</vt:lpstr>
      <vt:lpstr>P-12-9</vt:lpstr>
      <vt:lpstr>P-12-10-Data</vt:lpstr>
      <vt:lpstr>P-12-10-Solution</vt:lpstr>
      <vt:lpstr>P-12-11-Data</vt:lpstr>
      <vt:lpstr>P-12-11-Solution</vt:lpstr>
      <vt:lpstr>P-12-12-Data</vt:lpstr>
      <vt:lpstr>P-12-12-Solution </vt:lpstr>
      <vt:lpstr>P-12-13</vt:lpstr>
      <vt:lpstr>P-12-14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Haugom</dc:creator>
  <cp:lastModifiedBy>佐藤 公俊(ft101958cu)</cp:lastModifiedBy>
  <dcterms:created xsi:type="dcterms:W3CDTF">2020-04-23T08:18:42Z</dcterms:created>
  <dcterms:modified xsi:type="dcterms:W3CDTF">2025-06-17T22:57:17Z</dcterms:modified>
</cp:coreProperties>
</file>