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6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85c4288e9ca29f3/Documents/GitHub/pricing-analytics/book-examples/chapter-09/"/>
    </mc:Choice>
  </mc:AlternateContent>
  <xr:revisionPtr revIDLastSave="134" documentId="13_ncr:1_{0C8FF21E-ABC6-4FB5-B60D-4DCBC3E688C9}" xr6:coauthVersionLast="47" xr6:coauthVersionMax="47" xr10:uidLastSave="{9621587C-03A6-4BBD-9937-34CAC0DB6144}"/>
  <bookViews>
    <workbookView xWindow="-110" yWindow="-110" windowWidth="23260" windowHeight="14860" activeTab="3" xr2:uid="{6388F8DA-D048-4932-910D-BBAD88C1A32E}"/>
  </bookViews>
  <sheets>
    <sheet name="Ex-9-1" sheetId="25" r:id="rId1"/>
    <sheet name="Ex-9-2" sheetId="32" r:id="rId2"/>
    <sheet name="Ex-9-3" sheetId="27" r:id="rId3"/>
    <sheet name="Ex-9-4" sheetId="26" r:id="rId4"/>
    <sheet name="Ex-9-5" sheetId="29" r:id="rId5"/>
    <sheet name="Ex-9-6" sheetId="28" r:id="rId6"/>
  </sheets>
  <definedNames>
    <definedName name="solver_adj" localSheetId="1" hidden="1">'Ex-9-2'!#REF!</definedName>
    <definedName name="solver_adj" localSheetId="2" hidden="1">'Ex-9-3'!$B$11:$B$12</definedName>
    <definedName name="solver_adj" localSheetId="3" hidden="1">'Ex-9-4'!$B$35:$B$39</definedName>
    <definedName name="solver_adj" localSheetId="4" hidden="1">'Ex-9-5'!$B$19</definedName>
    <definedName name="solver_adj" localSheetId="5" hidden="1">'Ex-9-6'!$B$19:$B$22</definedName>
    <definedName name="solver_cvg" localSheetId="1" hidden="1">0.0001</definedName>
    <definedName name="solver_cvg" localSheetId="2" hidden="1">0.0001</definedName>
    <definedName name="solver_cvg" localSheetId="3" hidden="1">0.0001</definedName>
    <definedName name="solver_cvg" localSheetId="4" hidden="1">0.0001</definedName>
    <definedName name="solver_cvg" localSheetId="5" hidden="1">0.0001</definedName>
    <definedName name="solver_drv" localSheetId="1" hidden="1">1</definedName>
    <definedName name="solver_drv" localSheetId="2" hidden="1">1</definedName>
    <definedName name="solver_drv" localSheetId="3" hidden="1">1</definedName>
    <definedName name="solver_drv" localSheetId="4" hidden="1">1</definedName>
    <definedName name="solver_drv" localSheetId="5" hidden="1">1</definedName>
    <definedName name="solver_eng" localSheetId="1" hidden="1">1</definedName>
    <definedName name="solver_eng" localSheetId="2" hidden="1">1</definedName>
    <definedName name="solver_eng" localSheetId="3" hidden="1">1</definedName>
    <definedName name="solver_eng" localSheetId="4" hidden="1">1</definedName>
    <definedName name="solver_eng" localSheetId="5" hidden="1">1</definedName>
    <definedName name="solver_est" localSheetId="1" hidden="1">1</definedName>
    <definedName name="solver_est" localSheetId="2" hidden="1">1</definedName>
    <definedName name="solver_est" localSheetId="3" hidden="1">1</definedName>
    <definedName name="solver_est" localSheetId="4" hidden="1">1</definedName>
    <definedName name="solver_est" localSheetId="5" hidden="1">1</definedName>
    <definedName name="solver_itr" localSheetId="1" hidden="1">2147483647</definedName>
    <definedName name="solver_itr" localSheetId="2" hidden="1">2147483647</definedName>
    <definedName name="solver_itr" localSheetId="3" hidden="1">2147483647</definedName>
    <definedName name="solver_itr" localSheetId="4" hidden="1">2147483647</definedName>
    <definedName name="solver_itr" localSheetId="5" hidden="1">2147483647</definedName>
    <definedName name="solver_lhs0" localSheetId="4" hidden="1">'Ex-9-5'!$D$24</definedName>
    <definedName name="solver_lhs0" localSheetId="5" hidden="1">'Ex-9-6'!$D$24</definedName>
    <definedName name="solver_lhs1" localSheetId="1" hidden="1">'Ex-9-2'!#REF!</definedName>
    <definedName name="solver_lhs1" localSheetId="2" hidden="1">'Ex-9-3'!$B$12</definedName>
    <definedName name="solver_lhs1" localSheetId="3" hidden="1">'Ex-9-4'!$D$39</definedName>
    <definedName name="solver_lhs1" localSheetId="4" hidden="1">'Ex-9-5'!$B$22</definedName>
    <definedName name="solver_lhs1" localSheetId="5" hidden="1">'Ex-9-6'!$B$20</definedName>
    <definedName name="solver_lhs2" localSheetId="1" hidden="1">'Ex-9-2'!#REF!</definedName>
    <definedName name="solver_lhs2" localSheetId="2" hidden="1">'Ex-9-3'!$E$12</definedName>
    <definedName name="solver_lhs2" localSheetId="3" hidden="1">'Ex-9-4'!$D$39</definedName>
    <definedName name="solver_lhs2" localSheetId="4" hidden="1">'Ex-9-5'!$D$24</definedName>
    <definedName name="solver_lhs2" localSheetId="5" hidden="1">'Ex-9-6'!$B$21</definedName>
    <definedName name="solver_lhs3" localSheetId="1" hidden="1">'Ex-9-2'!#REF!</definedName>
    <definedName name="solver_lhs3" localSheetId="2" hidden="1">'Ex-9-3'!#REF!</definedName>
    <definedName name="solver_lhs3" localSheetId="3" hidden="1">'Ex-9-4'!$D$39</definedName>
    <definedName name="solver_lhs3" localSheetId="4" hidden="1">'Ex-9-5'!$D$24</definedName>
    <definedName name="solver_lhs3" localSheetId="5" hidden="1">'Ex-9-6'!$B$22</definedName>
    <definedName name="solver_lhs4" localSheetId="1" hidden="1">'Ex-9-2'!#REF!</definedName>
    <definedName name="solver_lhs4" localSheetId="2" hidden="1">'Ex-9-3'!#REF!</definedName>
    <definedName name="solver_lhs4" localSheetId="3" hidden="1">'Ex-9-4'!$D$39</definedName>
    <definedName name="solver_lhs4" localSheetId="4" hidden="1">'Ex-9-5'!$D$24</definedName>
    <definedName name="solver_lhs4" localSheetId="5" hidden="1">'Ex-9-6'!$B$22</definedName>
    <definedName name="solver_lhs5" localSheetId="2" hidden="1">'Ex-9-3'!#REF!</definedName>
    <definedName name="solver_lhs5" localSheetId="3" hidden="1">'Ex-9-4'!$D$39</definedName>
    <definedName name="solver_lhs5" localSheetId="4" hidden="1">'Ex-9-5'!$D$24</definedName>
    <definedName name="solver_lhs5" localSheetId="5" hidden="1">'Ex-9-6'!$D$24</definedName>
    <definedName name="solver_lhs6" localSheetId="4" hidden="1">'Ex-9-5'!$D$24</definedName>
    <definedName name="solver_lhs6" localSheetId="5" hidden="1">'Ex-9-6'!$D$24</definedName>
    <definedName name="solver_mip" localSheetId="1" hidden="1">2147483647</definedName>
    <definedName name="solver_mip" localSheetId="2" hidden="1">2147483647</definedName>
    <definedName name="solver_mip" localSheetId="3" hidden="1">2147483647</definedName>
    <definedName name="solver_mip" localSheetId="4" hidden="1">2147483647</definedName>
    <definedName name="solver_mip" localSheetId="5" hidden="1">2147483647</definedName>
    <definedName name="solver_mni" localSheetId="1" hidden="1">30</definedName>
    <definedName name="solver_mni" localSheetId="2" hidden="1">30</definedName>
    <definedName name="solver_mni" localSheetId="3" hidden="1">30</definedName>
    <definedName name="solver_mni" localSheetId="4" hidden="1">30</definedName>
    <definedName name="solver_mni" localSheetId="5" hidden="1">30</definedName>
    <definedName name="solver_mrt" localSheetId="1" hidden="1">0.075</definedName>
    <definedName name="solver_mrt" localSheetId="2" hidden="1">0.075</definedName>
    <definedName name="solver_mrt" localSheetId="3" hidden="1">0.075</definedName>
    <definedName name="solver_mrt" localSheetId="4" hidden="1">0.075</definedName>
    <definedName name="solver_mrt" localSheetId="5" hidden="1">0.075</definedName>
    <definedName name="solver_msl" localSheetId="1" hidden="1">2</definedName>
    <definedName name="solver_msl" localSheetId="2" hidden="1">2</definedName>
    <definedName name="solver_msl" localSheetId="3" hidden="1">2</definedName>
    <definedName name="solver_msl" localSheetId="4" hidden="1">2</definedName>
    <definedName name="solver_msl" localSheetId="5" hidden="1">2</definedName>
    <definedName name="solver_neg" localSheetId="1" hidden="1">1</definedName>
    <definedName name="solver_neg" localSheetId="2" hidden="1">1</definedName>
    <definedName name="solver_neg" localSheetId="3" hidden="1">1</definedName>
    <definedName name="solver_neg" localSheetId="4" hidden="1">1</definedName>
    <definedName name="solver_neg" localSheetId="5" hidden="1">1</definedName>
    <definedName name="solver_nod" localSheetId="1" hidden="1">2147483647</definedName>
    <definedName name="solver_nod" localSheetId="2" hidden="1">2147483647</definedName>
    <definedName name="solver_nod" localSheetId="3" hidden="1">2147483647</definedName>
    <definedName name="solver_nod" localSheetId="4" hidden="1">2147483647</definedName>
    <definedName name="solver_nod" localSheetId="5" hidden="1">2147483647</definedName>
    <definedName name="solver_num" localSheetId="1" hidden="1">4</definedName>
    <definedName name="solver_num" localSheetId="2" hidden="1">2</definedName>
    <definedName name="solver_num" localSheetId="3" hidden="1">0</definedName>
    <definedName name="solver_num" localSheetId="4" hidden="1">2</definedName>
    <definedName name="solver_num" localSheetId="5" hidden="1">5</definedName>
    <definedName name="solver_nwt" localSheetId="1" hidden="1">1</definedName>
    <definedName name="solver_nwt" localSheetId="2" hidden="1">1</definedName>
    <definedName name="solver_nwt" localSheetId="3" hidden="1">1</definedName>
    <definedName name="solver_nwt" localSheetId="4" hidden="1">1</definedName>
    <definedName name="solver_nwt" localSheetId="5" hidden="1">1</definedName>
    <definedName name="solver_opt" localSheetId="1" hidden="1">'Ex-9-2'!#REF!</definedName>
    <definedName name="solver_opt" localSheetId="2" hidden="1">'Ex-9-3'!$F$13</definedName>
    <definedName name="solver_opt" localSheetId="3" hidden="1">'Ex-9-4'!$E$40</definedName>
    <definedName name="solver_opt" localSheetId="4" hidden="1">'Ex-9-5'!$F$24</definedName>
    <definedName name="solver_opt" localSheetId="5" hidden="1">'Ex-9-6'!$F$24</definedName>
    <definedName name="solver_pre" localSheetId="1" hidden="1">0.000001</definedName>
    <definedName name="solver_pre" localSheetId="2" hidden="1">0.000001</definedName>
    <definedName name="solver_pre" localSheetId="3" hidden="1">0.000001</definedName>
    <definedName name="solver_pre" localSheetId="4" hidden="1">0.000001</definedName>
    <definedName name="solver_pre" localSheetId="5" hidden="1">0.000001</definedName>
    <definedName name="solver_rbv" localSheetId="1" hidden="1">1</definedName>
    <definedName name="solver_rbv" localSheetId="2" hidden="1">1</definedName>
    <definedName name="solver_rbv" localSheetId="3" hidden="1">1</definedName>
    <definedName name="solver_rbv" localSheetId="4" hidden="1">1</definedName>
    <definedName name="solver_rbv" localSheetId="5" hidden="1">1</definedName>
    <definedName name="solver_rel0" localSheetId="4" hidden="1">1</definedName>
    <definedName name="solver_rel0" localSheetId="5" hidden="1">1</definedName>
    <definedName name="solver_rel1" localSheetId="1" hidden="1">3</definedName>
    <definedName name="solver_rel1" localSheetId="2" hidden="1">1</definedName>
    <definedName name="solver_rel1" localSheetId="3" hidden="1">1</definedName>
    <definedName name="solver_rel1" localSheetId="4" hidden="1">3</definedName>
    <definedName name="solver_rel1" localSheetId="5" hidden="1">1</definedName>
    <definedName name="solver_rel2" localSheetId="1" hidden="1">1</definedName>
    <definedName name="solver_rel2" localSheetId="2" hidden="1">1</definedName>
    <definedName name="solver_rel2" localSheetId="3" hidden="1">1</definedName>
    <definedName name="solver_rel2" localSheetId="4" hidden="1">1</definedName>
    <definedName name="solver_rel2" localSheetId="5" hidden="1">1</definedName>
    <definedName name="solver_rel3" localSheetId="1" hidden="1">2</definedName>
    <definedName name="solver_rel3" localSheetId="2" hidden="1">1</definedName>
    <definedName name="solver_rel3" localSheetId="3" hidden="1">1</definedName>
    <definedName name="solver_rel3" localSheetId="4" hidden="1">1</definedName>
    <definedName name="solver_rel3" localSheetId="5" hidden="1">1</definedName>
    <definedName name="solver_rel4" localSheetId="1" hidden="1">1</definedName>
    <definedName name="solver_rel4" localSheetId="2" hidden="1">1</definedName>
    <definedName name="solver_rel4" localSheetId="3" hidden="1">1</definedName>
    <definedName name="solver_rel4" localSheetId="4" hidden="1">1</definedName>
    <definedName name="solver_rel4" localSheetId="5" hidden="1">3</definedName>
    <definedName name="solver_rel5" localSheetId="2" hidden="1">1</definedName>
    <definedName name="solver_rel5" localSheetId="3" hidden="1">1</definedName>
    <definedName name="solver_rel5" localSheetId="4" hidden="1">1</definedName>
    <definedName name="solver_rel5" localSheetId="5" hidden="1">1</definedName>
    <definedName name="solver_rel6" localSheetId="4" hidden="1">1</definedName>
    <definedName name="solver_rel6" localSheetId="5" hidden="1">1</definedName>
    <definedName name="solver_rhs0" localSheetId="4" hidden="1">'Ex-9-5'!$B$10</definedName>
    <definedName name="solver_rhs0" localSheetId="5" hidden="1">'Ex-9-6'!$B$10</definedName>
    <definedName name="solver_rhs1" localSheetId="1" hidden="1">'Ex-9-2'!#REF!</definedName>
    <definedName name="solver_rhs1" localSheetId="2" hidden="1">'Ex-9-3'!$B$11</definedName>
    <definedName name="solver_rhs1" localSheetId="3" hidden="1">'Ex-9-4'!$A$4</definedName>
    <definedName name="solver_rhs1" localSheetId="4" hidden="1">'Ex-9-5'!$B$11</definedName>
    <definedName name="solver_rhs1" localSheetId="5" hidden="1">'Ex-9-6'!$B$19</definedName>
    <definedName name="solver_rhs2" localSheetId="1" hidden="1">'Ex-9-2'!#REF!</definedName>
    <definedName name="solver_rhs2" localSheetId="2" hidden="1">'Ex-9-3'!$A$5</definedName>
    <definedName name="solver_rhs2" localSheetId="3" hidden="1">'Ex-9-4'!$A$4</definedName>
    <definedName name="solver_rhs2" localSheetId="4" hidden="1">'Ex-9-5'!$B$10</definedName>
    <definedName name="solver_rhs2" localSheetId="5" hidden="1">'Ex-9-6'!$B$20</definedName>
    <definedName name="solver_rhs3" localSheetId="1" hidden="1">10</definedName>
    <definedName name="solver_rhs3" localSheetId="2" hidden="1">'Ex-9-3'!$A$5</definedName>
    <definedName name="solver_rhs3" localSheetId="3" hidden="1">'Ex-9-4'!$A$4</definedName>
    <definedName name="solver_rhs3" localSheetId="4" hidden="1">'Ex-9-5'!$B$10</definedName>
    <definedName name="solver_rhs3" localSheetId="5" hidden="1">'Ex-9-6'!$B$21</definedName>
    <definedName name="solver_rhs4" localSheetId="1" hidden="1">0</definedName>
    <definedName name="solver_rhs4" localSheetId="2" hidden="1">'Ex-9-3'!$A$5</definedName>
    <definedName name="solver_rhs4" localSheetId="3" hidden="1">'Ex-9-4'!$A$4</definedName>
    <definedName name="solver_rhs4" localSheetId="4" hidden="1">'Ex-9-5'!$B$10</definedName>
    <definedName name="solver_rhs4" localSheetId="5" hidden="1">'Ex-9-6'!$B$11</definedName>
    <definedName name="solver_rhs5" localSheetId="2" hidden="1">'Ex-9-3'!$A$5</definedName>
    <definedName name="solver_rhs5" localSheetId="3" hidden="1">'Ex-9-4'!$A$4</definedName>
    <definedName name="solver_rhs5" localSheetId="4" hidden="1">'Ex-9-5'!$B$10</definedName>
    <definedName name="solver_rhs5" localSheetId="5" hidden="1">'Ex-9-6'!$B$10</definedName>
    <definedName name="solver_rhs6" localSheetId="4" hidden="1">'Ex-9-5'!$B$10</definedName>
    <definedName name="solver_rhs6" localSheetId="5" hidden="1">'Ex-9-6'!$B$10</definedName>
    <definedName name="solver_rlx" localSheetId="1" hidden="1">2</definedName>
    <definedName name="solver_rlx" localSheetId="2" hidden="1">2</definedName>
    <definedName name="solver_rlx" localSheetId="3" hidden="1">2</definedName>
    <definedName name="solver_rlx" localSheetId="4" hidden="1">2</definedName>
    <definedName name="solver_rlx" localSheetId="5" hidden="1">2</definedName>
    <definedName name="solver_rsd" localSheetId="1" hidden="1">0</definedName>
    <definedName name="solver_rsd" localSheetId="2" hidden="1">0</definedName>
    <definedName name="solver_rsd" localSheetId="3" hidden="1">0</definedName>
    <definedName name="solver_rsd" localSheetId="4" hidden="1">0</definedName>
    <definedName name="solver_rsd" localSheetId="5" hidden="1">0</definedName>
    <definedName name="solver_scl" localSheetId="1" hidden="1">1</definedName>
    <definedName name="solver_scl" localSheetId="2" hidden="1">1</definedName>
    <definedName name="solver_scl" localSheetId="3" hidden="1">1</definedName>
    <definedName name="solver_scl" localSheetId="4" hidden="1">1</definedName>
    <definedName name="solver_scl" localSheetId="5" hidden="1">1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ho" localSheetId="4" hidden="1">2</definedName>
    <definedName name="solver_sho" localSheetId="5" hidden="1">2</definedName>
    <definedName name="solver_ssz" localSheetId="1" hidden="1">100</definedName>
    <definedName name="solver_ssz" localSheetId="2" hidden="1">100</definedName>
    <definedName name="solver_ssz" localSheetId="3" hidden="1">100</definedName>
    <definedName name="solver_ssz" localSheetId="4" hidden="1">100</definedName>
    <definedName name="solver_ssz" localSheetId="5" hidden="1">100</definedName>
    <definedName name="solver_tim" localSheetId="1" hidden="1">2147483647</definedName>
    <definedName name="solver_tim" localSheetId="2" hidden="1">2147483647</definedName>
    <definedName name="solver_tim" localSheetId="3" hidden="1">2147483647</definedName>
    <definedName name="solver_tim" localSheetId="4" hidden="1">2147483647</definedName>
    <definedName name="solver_tim" localSheetId="5" hidden="1">2147483647</definedName>
    <definedName name="solver_tol" localSheetId="1" hidden="1">0.01</definedName>
    <definedName name="solver_tol" localSheetId="2" hidden="1">0.01</definedName>
    <definedName name="solver_tol" localSheetId="3" hidden="1">0.01</definedName>
    <definedName name="solver_tol" localSheetId="4" hidden="1">0.01</definedName>
    <definedName name="solver_tol" localSheetId="5" hidden="1">0.01</definedName>
    <definedName name="solver_typ" localSheetId="1" hidden="1">1</definedName>
    <definedName name="solver_typ" localSheetId="2" hidden="1">1</definedName>
    <definedName name="solver_typ" localSheetId="3" hidden="1">1</definedName>
    <definedName name="solver_typ" localSheetId="4" hidden="1">1</definedName>
    <definedName name="solver_typ" localSheetId="5" hidden="1">1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al" localSheetId="4" hidden="1">0</definedName>
    <definedName name="solver_val" localSheetId="5" hidden="1">0</definedName>
    <definedName name="solver_ver" localSheetId="1" hidden="1">3</definedName>
    <definedName name="solver_ver" localSheetId="2" hidden="1">3</definedName>
    <definedName name="solver_ver" localSheetId="3" hidden="1">3</definedName>
    <definedName name="solver_ver" localSheetId="4" hidden="1">3</definedName>
    <definedName name="solver_ver" localSheetId="5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5" i="26" l="1"/>
  <c r="C14" i="26"/>
  <c r="D23" i="29"/>
  <c r="C20" i="26"/>
  <c r="D24" i="28"/>
  <c r="D23" i="28"/>
  <c r="D19" i="28" l="1"/>
  <c r="F19" i="28" s="1"/>
  <c r="E20" i="28" l="1"/>
  <c r="D9" i="32"/>
  <c r="D10" i="32"/>
  <c r="D11" i="32"/>
  <c r="D12" i="32"/>
  <c r="D13" i="32"/>
  <c r="D14" i="32"/>
  <c r="D15" i="32"/>
  <c r="D16" i="32"/>
  <c r="D17" i="32"/>
  <c r="D18" i="32"/>
  <c r="D19" i="32"/>
  <c r="D20" i="32"/>
  <c r="D21" i="32"/>
  <c r="D22" i="32"/>
  <c r="D23" i="32"/>
  <c r="D24" i="32"/>
  <c r="D25" i="32"/>
  <c r="D26" i="32"/>
  <c r="D27" i="32"/>
  <c r="D28" i="32"/>
  <c r="D29" i="32"/>
  <c r="D30" i="32"/>
  <c r="D31" i="32"/>
  <c r="D32" i="32"/>
  <c r="D33" i="32"/>
  <c r="D34" i="32"/>
  <c r="D35" i="32"/>
  <c r="D36" i="32"/>
  <c r="D37" i="32"/>
  <c r="D38" i="32"/>
  <c r="D39" i="32"/>
  <c r="D40" i="32"/>
  <c r="D41" i="32"/>
  <c r="D42" i="32"/>
  <c r="D43" i="32"/>
  <c r="D44" i="32"/>
  <c r="D45" i="32"/>
  <c r="D46" i="32"/>
  <c r="D47" i="32"/>
  <c r="D48" i="32"/>
  <c r="D49" i="32"/>
  <c r="D50" i="32"/>
  <c r="D51" i="32"/>
  <c r="D52" i="32"/>
  <c r="D53" i="32"/>
  <c r="D54" i="32"/>
  <c r="D55" i="32"/>
  <c r="D56" i="32"/>
  <c r="D57" i="32"/>
  <c r="D58" i="32"/>
  <c r="D59" i="32"/>
  <c r="D8" i="32"/>
  <c r="C9" i="32"/>
  <c r="C10" i="32"/>
  <c r="C11" i="32"/>
  <c r="C12" i="32"/>
  <c r="C13" i="32"/>
  <c r="C14" i="32"/>
  <c r="C15" i="32"/>
  <c r="C16" i="32"/>
  <c r="C17" i="32"/>
  <c r="C18" i="32"/>
  <c r="C19" i="32"/>
  <c r="C20" i="32"/>
  <c r="C21" i="32"/>
  <c r="C22" i="32"/>
  <c r="C23" i="32"/>
  <c r="C24" i="32"/>
  <c r="C25" i="32"/>
  <c r="C26" i="32"/>
  <c r="C27" i="32"/>
  <c r="C28" i="32"/>
  <c r="C29" i="32"/>
  <c r="C30" i="32"/>
  <c r="C31" i="32"/>
  <c r="C32" i="32"/>
  <c r="C33" i="32"/>
  <c r="C34" i="32"/>
  <c r="C35" i="32"/>
  <c r="C36" i="32"/>
  <c r="C37" i="32"/>
  <c r="C38" i="32"/>
  <c r="C39" i="32"/>
  <c r="C40" i="32"/>
  <c r="C41" i="32"/>
  <c r="C42" i="32"/>
  <c r="C43" i="32"/>
  <c r="C44" i="32"/>
  <c r="C45" i="32"/>
  <c r="C46" i="32"/>
  <c r="C47" i="32"/>
  <c r="C48" i="32"/>
  <c r="C49" i="32"/>
  <c r="C50" i="32"/>
  <c r="C51" i="32"/>
  <c r="C52" i="32"/>
  <c r="C53" i="32"/>
  <c r="C54" i="32"/>
  <c r="C55" i="32"/>
  <c r="C56" i="32"/>
  <c r="C57" i="32"/>
  <c r="C58" i="32"/>
  <c r="C59" i="32"/>
  <c r="C8" i="32"/>
  <c r="D20" i="28" l="1"/>
  <c r="C35" i="26" l="1"/>
  <c r="D11" i="27" l="1"/>
  <c r="E11" i="27" s="1"/>
  <c r="E19" i="27"/>
  <c r="G26" i="29"/>
  <c r="G25" i="29"/>
  <c r="G24" i="29"/>
  <c r="H23" i="29"/>
  <c r="G23" i="29"/>
  <c r="B23" i="29"/>
  <c r="G22" i="29"/>
  <c r="B22" i="29"/>
  <c r="H26" i="29" s="1"/>
  <c r="G21" i="29"/>
  <c r="D21" i="29"/>
  <c r="I22" i="29" s="1"/>
  <c r="B21" i="29"/>
  <c r="C21" i="29" s="1"/>
  <c r="H20" i="29"/>
  <c r="G20" i="29"/>
  <c r="B20" i="29"/>
  <c r="H21" i="29" s="1"/>
  <c r="H19" i="29"/>
  <c r="G19" i="29"/>
  <c r="E19" i="29"/>
  <c r="J19" i="29" s="1"/>
  <c r="D19" i="29"/>
  <c r="F19" i="29" s="1"/>
  <c r="C19" i="29"/>
  <c r="E8" i="29"/>
  <c r="E7" i="29"/>
  <c r="E6" i="29"/>
  <c r="E5" i="29"/>
  <c r="H26" i="28"/>
  <c r="G26" i="28"/>
  <c r="H25" i="28"/>
  <c r="G25" i="28"/>
  <c r="H24" i="28"/>
  <c r="G24" i="28"/>
  <c r="H23" i="28"/>
  <c r="G23" i="28"/>
  <c r="B23" i="28"/>
  <c r="C23" i="28" s="1"/>
  <c r="H22" i="28"/>
  <c r="G22" i="28"/>
  <c r="D22" i="28"/>
  <c r="I26" i="28" s="1"/>
  <c r="C22" i="28"/>
  <c r="H21" i="28"/>
  <c r="G21" i="28"/>
  <c r="D21" i="28"/>
  <c r="C21" i="28"/>
  <c r="H20" i="28"/>
  <c r="G20" i="28"/>
  <c r="I24" i="28"/>
  <c r="C20" i="28"/>
  <c r="H19" i="28"/>
  <c r="G19" i="28"/>
  <c r="E19" i="28"/>
  <c r="J23" i="28" s="1"/>
  <c r="C19" i="28"/>
  <c r="E8" i="28"/>
  <c r="E7" i="28"/>
  <c r="E6" i="28"/>
  <c r="E5" i="28"/>
  <c r="E23" i="27"/>
  <c r="E22" i="27"/>
  <c r="E21" i="27"/>
  <c r="E20" i="27"/>
  <c r="E18" i="27"/>
  <c r="C11" i="27"/>
  <c r="C5" i="27"/>
  <c r="E35" i="26"/>
  <c r="C27" i="26"/>
  <c r="E27" i="26" s="1"/>
  <c r="D20" i="26"/>
  <c r="E14" i="26"/>
  <c r="C9" i="26"/>
  <c r="D9" i="26" s="1"/>
  <c r="C4" i="26"/>
  <c r="J27" i="25"/>
  <c r="I27" i="25"/>
  <c r="H27" i="25"/>
  <c r="G27" i="25"/>
  <c r="F27" i="25"/>
  <c r="J26" i="25"/>
  <c r="I26" i="25"/>
  <c r="H26" i="25"/>
  <c r="G26" i="25"/>
  <c r="F26" i="25"/>
  <c r="J25" i="25"/>
  <c r="I25" i="25"/>
  <c r="H25" i="25"/>
  <c r="G25" i="25"/>
  <c r="F25" i="25"/>
  <c r="J24" i="25"/>
  <c r="I24" i="25"/>
  <c r="H24" i="25"/>
  <c r="G24" i="25"/>
  <c r="F24" i="25"/>
  <c r="J23" i="25"/>
  <c r="I23" i="25"/>
  <c r="H23" i="25"/>
  <c r="G23" i="25"/>
  <c r="F23" i="25"/>
  <c r="J22" i="25"/>
  <c r="I22" i="25"/>
  <c r="H22" i="25"/>
  <c r="G22" i="25"/>
  <c r="F22" i="25"/>
  <c r="J21" i="25"/>
  <c r="I21" i="25"/>
  <c r="H21" i="25"/>
  <c r="G21" i="25"/>
  <c r="F21" i="25"/>
  <c r="J20" i="25"/>
  <c r="I20" i="25"/>
  <c r="H20" i="25"/>
  <c r="G20" i="25"/>
  <c r="F20" i="25"/>
  <c r="J19" i="25"/>
  <c r="I19" i="25"/>
  <c r="H19" i="25"/>
  <c r="G19" i="25"/>
  <c r="F19" i="25"/>
  <c r="J18" i="25"/>
  <c r="I18" i="25"/>
  <c r="H18" i="25"/>
  <c r="G18" i="25"/>
  <c r="F18" i="25"/>
  <c r="J17" i="25"/>
  <c r="I17" i="25"/>
  <c r="H17" i="25"/>
  <c r="G17" i="25"/>
  <c r="F17" i="25"/>
  <c r="J16" i="25"/>
  <c r="I16" i="25"/>
  <c r="H16" i="25"/>
  <c r="G16" i="25"/>
  <c r="F16" i="25"/>
  <c r="J15" i="25"/>
  <c r="I15" i="25"/>
  <c r="H15" i="25"/>
  <c r="G15" i="25"/>
  <c r="F15" i="25"/>
  <c r="J14" i="25"/>
  <c r="I14" i="25"/>
  <c r="H14" i="25"/>
  <c r="G14" i="25"/>
  <c r="F14" i="25"/>
  <c r="J13" i="25"/>
  <c r="I13" i="25"/>
  <c r="H13" i="25"/>
  <c r="G13" i="25"/>
  <c r="F13" i="25"/>
  <c r="J12" i="25"/>
  <c r="I12" i="25"/>
  <c r="H12" i="25"/>
  <c r="G12" i="25"/>
  <c r="F12" i="25"/>
  <c r="J11" i="25"/>
  <c r="I11" i="25"/>
  <c r="H11" i="25"/>
  <c r="G11" i="25"/>
  <c r="F11" i="25"/>
  <c r="J10" i="25"/>
  <c r="I10" i="25"/>
  <c r="H10" i="25"/>
  <c r="G10" i="25"/>
  <c r="F10" i="25"/>
  <c r="J9" i="25"/>
  <c r="I9" i="25"/>
  <c r="H9" i="25"/>
  <c r="G9" i="25"/>
  <c r="F9" i="25"/>
  <c r="J8" i="25"/>
  <c r="I8" i="25"/>
  <c r="H8" i="25"/>
  <c r="G8" i="25"/>
  <c r="F8" i="25"/>
  <c r="J7" i="25"/>
  <c r="I7" i="25"/>
  <c r="H7" i="25"/>
  <c r="G7" i="25"/>
  <c r="F7" i="25"/>
  <c r="J6" i="25"/>
  <c r="I6" i="25"/>
  <c r="H6" i="25"/>
  <c r="G6" i="25"/>
  <c r="F6" i="25"/>
  <c r="J5" i="25"/>
  <c r="I5" i="25"/>
  <c r="H5" i="25"/>
  <c r="G5" i="25"/>
  <c r="F5" i="25"/>
  <c r="J4" i="25"/>
  <c r="I4" i="25"/>
  <c r="H4" i="25"/>
  <c r="G4" i="25"/>
  <c r="F4" i="25"/>
  <c r="I25" i="28" l="1"/>
  <c r="E9" i="26"/>
  <c r="E10" i="26" s="1"/>
  <c r="I2" i="26" s="1"/>
  <c r="J2" i="26" s="1"/>
  <c r="F11" i="27"/>
  <c r="C22" i="29"/>
  <c r="E20" i="26"/>
  <c r="J20" i="28"/>
  <c r="H25" i="29"/>
  <c r="J19" i="28"/>
  <c r="C20" i="29"/>
  <c r="I20" i="29"/>
  <c r="C23" i="29"/>
  <c r="I23" i="29"/>
  <c r="H24" i="29"/>
  <c r="I25" i="29"/>
  <c r="D20" i="29"/>
  <c r="F20" i="29" s="1"/>
  <c r="J20" i="29"/>
  <c r="F21" i="29"/>
  <c r="H22" i="29"/>
  <c r="J23" i="29"/>
  <c r="I19" i="29"/>
  <c r="E20" i="29"/>
  <c r="K20" i="29"/>
  <c r="K23" i="29"/>
  <c r="D22" i="29"/>
  <c r="K19" i="29"/>
  <c r="I20" i="28"/>
  <c r="F21" i="28"/>
  <c r="I22" i="28"/>
  <c r="I19" i="28"/>
  <c r="F20" i="28"/>
  <c r="I21" i="28"/>
  <c r="F22" i="28"/>
  <c r="K26" i="28" s="1"/>
  <c r="I23" i="28"/>
  <c r="C12" i="27"/>
  <c r="F12" i="27" s="1"/>
  <c r="C21" i="26"/>
  <c r="E21" i="26" s="1"/>
  <c r="D27" i="26"/>
  <c r="D14" i="26"/>
  <c r="D35" i="26"/>
  <c r="D36" i="26" l="1"/>
  <c r="F13" i="27"/>
  <c r="D15" i="26"/>
  <c r="C36" i="26"/>
  <c r="I26" i="29"/>
  <c r="F22" i="29"/>
  <c r="K26" i="29" s="1"/>
  <c r="D24" i="29"/>
  <c r="K24" i="29"/>
  <c r="K21" i="29"/>
  <c r="K22" i="29"/>
  <c r="K25" i="29"/>
  <c r="J24" i="29"/>
  <c r="J21" i="29"/>
  <c r="E21" i="29"/>
  <c r="I21" i="29"/>
  <c r="I24" i="29"/>
  <c r="K21" i="28"/>
  <c r="K24" i="28"/>
  <c r="K22" i="28"/>
  <c r="K25" i="28"/>
  <c r="E21" i="28"/>
  <c r="E22" i="28" s="1"/>
  <c r="J21" i="28"/>
  <c r="J24" i="28"/>
  <c r="K19" i="28"/>
  <c r="K20" i="28"/>
  <c r="K23" i="28"/>
  <c r="E12" i="27"/>
  <c r="D21" i="26"/>
  <c r="C22" i="26" s="1"/>
  <c r="C28" i="26"/>
  <c r="E28" i="26" s="1"/>
  <c r="E15" i="26" l="1"/>
  <c r="E16" i="26" s="1"/>
  <c r="I3" i="26" s="1"/>
  <c r="J3" i="26" s="1"/>
  <c r="E36" i="26"/>
  <c r="E22" i="29"/>
  <c r="J22" i="29"/>
  <c r="J25" i="29"/>
  <c r="J25" i="28"/>
  <c r="J22" i="28"/>
  <c r="C37" i="26"/>
  <c r="E37" i="26" s="1"/>
  <c r="D28" i="26"/>
  <c r="E22" i="26"/>
  <c r="E23" i="26" s="1"/>
  <c r="I4" i="26" s="1"/>
  <c r="J4" i="26" s="1"/>
  <c r="D22" i="26" l="1"/>
  <c r="E23" i="29"/>
  <c r="F23" i="29" s="1"/>
  <c r="F24" i="29" s="1"/>
  <c r="J26" i="29"/>
  <c r="J26" i="28"/>
  <c r="E23" i="28"/>
  <c r="D37" i="26"/>
  <c r="C29" i="26"/>
  <c r="E29" i="26" s="1"/>
  <c r="F23" i="28" l="1"/>
  <c r="C38" i="26"/>
  <c r="E38" i="26" s="1"/>
  <c r="D29" i="26"/>
  <c r="F24" i="28" l="1"/>
  <c r="D14" i="28" s="1"/>
  <c r="D15" i="28" s="1"/>
  <c r="D38" i="26"/>
  <c r="C30" i="26"/>
  <c r="E30" i="26" s="1"/>
  <c r="E31" i="26" s="1"/>
  <c r="I5" i="26" s="1"/>
  <c r="J5" i="26" s="1"/>
  <c r="C39" i="26" l="1"/>
  <c r="E39" i="26" s="1"/>
  <c r="E40" i="26" s="1"/>
  <c r="I6" i="26" s="1"/>
  <c r="J6" i="26" s="1"/>
  <c r="D30" i="26"/>
  <c r="D39" i="26" l="1"/>
</calcChain>
</file>

<file path=xl/sharedStrings.xml><?xml version="1.0" encoding="utf-8"?>
<sst xmlns="http://schemas.openxmlformats.org/spreadsheetml/2006/main" count="136" uniqueCount="61">
  <si>
    <t>d(p)</t>
  </si>
  <si>
    <t>d1(p1)</t>
  </si>
  <si>
    <t>d2(p2)</t>
  </si>
  <si>
    <t>d3(p3)</t>
  </si>
  <si>
    <t>d4(p4)</t>
  </si>
  <si>
    <t>r</t>
  </si>
  <si>
    <t>w</t>
  </si>
  <si>
    <t>a</t>
  </si>
  <si>
    <t>b</t>
  </si>
  <si>
    <t>c</t>
  </si>
  <si>
    <t>B</t>
  </si>
  <si>
    <t>PLC #1</t>
  </si>
  <si>
    <t>PLC #2</t>
  </si>
  <si>
    <t>価格の変化を表現するためのデータ</t>
    <rPh sb="0" eb="2">
      <t>カカク</t>
    </rPh>
    <rPh sb="3" eb="5">
      <t>ヘンカ</t>
    </rPh>
    <rPh sb="6" eb="8">
      <t>ヒョウゲン</t>
    </rPh>
    <phoneticPr fontId="5"/>
  </si>
  <si>
    <t>期間</t>
    <rPh sb="0" eb="2">
      <t>キカン</t>
    </rPh>
    <phoneticPr fontId="5"/>
  </si>
  <si>
    <t>価格の変化1</t>
    <rPh sb="0" eb="2">
      <t>カカク</t>
    </rPh>
    <rPh sb="3" eb="5">
      <t>ヘンカ</t>
    </rPh>
    <phoneticPr fontId="5"/>
  </si>
  <si>
    <t>価格の変化2</t>
    <rPh sb="0" eb="2">
      <t>カカク</t>
    </rPh>
    <rPh sb="3" eb="5">
      <t>ヘンカ</t>
    </rPh>
    <phoneticPr fontId="5"/>
  </si>
  <si>
    <t>価格の変化3</t>
    <rPh sb="0" eb="2">
      <t>カカク</t>
    </rPh>
    <rPh sb="3" eb="5">
      <t>ヘンカ</t>
    </rPh>
    <phoneticPr fontId="5"/>
  </si>
  <si>
    <t>価格の変化4</t>
    <rPh sb="0" eb="2">
      <t>カカク</t>
    </rPh>
    <rPh sb="3" eb="5">
      <t>ヘンカ</t>
    </rPh>
    <phoneticPr fontId="5"/>
  </si>
  <si>
    <t>製品ライフサイクル(PLC)の変数</t>
    <rPh sb="0" eb="2">
      <t>セイヒン</t>
    </rPh>
    <rPh sb="15" eb="17">
      <t>ヘンスウ</t>
    </rPh>
    <phoneticPr fontId="5"/>
  </si>
  <si>
    <t>定数</t>
    <rPh sb="0" eb="2">
      <t>テイスウ</t>
    </rPh>
    <phoneticPr fontId="5"/>
  </si>
  <si>
    <t>係数</t>
    <rPh sb="0" eb="2">
      <t>ケイスウ</t>
    </rPh>
    <phoneticPr fontId="5"/>
  </si>
  <si>
    <t>カニバリゼーションの割合</t>
    <rPh sb="10" eb="12">
      <t>ワリアイ</t>
    </rPh>
    <phoneticPr fontId="5"/>
  </si>
  <si>
    <t>カニバリゼーションの効果</t>
    <rPh sb="10" eb="12">
      <t>コウカ</t>
    </rPh>
    <phoneticPr fontId="5"/>
  </si>
  <si>
    <t>2期間のマークダウン問題におけるカニバリゼーションの効果</t>
    <rPh sb="10" eb="12">
      <t>モンダイ</t>
    </rPh>
    <rPh sb="26" eb="28">
      <t>コウカ</t>
    </rPh>
    <phoneticPr fontId="5"/>
  </si>
  <si>
    <t>価格</t>
    <rPh sb="0" eb="2">
      <t>カカク</t>
    </rPh>
    <phoneticPr fontId="5"/>
  </si>
  <si>
    <t>カニバリゼーション</t>
    <phoneticPr fontId="5"/>
  </si>
  <si>
    <t>d(p)-カニバリゼーション</t>
    <phoneticPr fontId="5"/>
  </si>
  <si>
    <t>利益</t>
    <rPh sb="0" eb="2">
      <t>リエキ</t>
    </rPh>
    <phoneticPr fontId="5"/>
  </si>
  <si>
    <t>利益の合計</t>
    <rPh sb="0" eb="2">
      <t>リエキ</t>
    </rPh>
    <rPh sb="3" eb="5">
      <t>ゴウケイ</t>
    </rPh>
    <phoneticPr fontId="5"/>
  </si>
  <si>
    <t>総収益</t>
    <rPh sb="0" eb="3">
      <t>ソウシュウエキ</t>
    </rPh>
    <phoneticPr fontId="5"/>
  </si>
  <si>
    <t>第1期間の価格</t>
    <rPh sb="0" eb="1">
      <t>ダイ</t>
    </rPh>
    <rPh sb="2" eb="4">
      <t>キカン</t>
    </rPh>
    <rPh sb="5" eb="7">
      <t>カカク</t>
    </rPh>
    <phoneticPr fontId="5"/>
  </si>
  <si>
    <t>第2期間の価格</t>
    <rPh sb="0" eb="1">
      <t>ダイ</t>
    </rPh>
    <rPh sb="2" eb="4">
      <t>キカン</t>
    </rPh>
    <rPh sb="5" eb="7">
      <t>カカク</t>
    </rPh>
    <phoneticPr fontId="5"/>
  </si>
  <si>
    <t>総収益の減収率(%)</t>
    <rPh sb="0" eb="3">
      <t>ソウシュウエキ</t>
    </rPh>
    <rPh sb="4" eb="6">
      <t>ゲンシュウ</t>
    </rPh>
    <rPh sb="6" eb="7">
      <t>リツ</t>
    </rPh>
    <phoneticPr fontId="5"/>
  </si>
  <si>
    <t>複数期間での価格最適化</t>
    <rPh sb="0" eb="4">
      <t>フクスウキカン</t>
    </rPh>
    <rPh sb="6" eb="11">
      <t>カカクサイテキカ</t>
    </rPh>
    <phoneticPr fontId="5"/>
  </si>
  <si>
    <t>d(p)-tot</t>
    <phoneticPr fontId="5"/>
  </si>
  <si>
    <t>1期間からの収益の改善率</t>
    <rPh sb="1" eb="3">
      <t>キカン</t>
    </rPh>
    <rPh sb="6" eb="8">
      <t>シュウエキ</t>
    </rPh>
    <rPh sb="9" eb="12">
      <t>カイゼンリツ</t>
    </rPh>
    <phoneticPr fontId="5"/>
  </si>
  <si>
    <t>1期間での価格最適化</t>
    <rPh sb="1" eb="3">
      <t>キカン</t>
    </rPh>
    <rPh sb="5" eb="10">
      <t>カカクサイテキカ</t>
    </rPh>
    <phoneticPr fontId="5"/>
  </si>
  <si>
    <t>2期間での価格最適化</t>
    <rPh sb="1" eb="3">
      <t>キカン</t>
    </rPh>
    <rPh sb="5" eb="10">
      <t>カカクサイテキカ</t>
    </rPh>
    <phoneticPr fontId="5"/>
  </si>
  <si>
    <t>総利益</t>
    <rPh sb="0" eb="3">
      <t>ソウリエキ</t>
    </rPh>
    <phoneticPr fontId="5"/>
  </si>
  <si>
    <t>3期間での価格最適化</t>
    <rPh sb="1" eb="3">
      <t>キカン</t>
    </rPh>
    <rPh sb="5" eb="10">
      <t>カカクサイテキカ</t>
    </rPh>
    <phoneticPr fontId="5"/>
  </si>
  <si>
    <t>4期間での価格最適化</t>
    <rPh sb="1" eb="3">
      <t>キカン</t>
    </rPh>
    <rPh sb="5" eb="10">
      <t>カカクサイテキカ</t>
    </rPh>
    <phoneticPr fontId="5"/>
  </si>
  <si>
    <t>5期間での価格最適化</t>
    <rPh sb="1" eb="3">
      <t>キカン</t>
    </rPh>
    <rPh sb="5" eb="10">
      <t>カカクサイテキカ</t>
    </rPh>
    <phoneticPr fontId="5"/>
  </si>
  <si>
    <t>傾き</t>
    <rPh sb="0" eb="1">
      <t>カタム</t>
    </rPh>
    <phoneticPr fontId="5"/>
  </si>
  <si>
    <t>初期在庫</t>
    <rPh sb="0" eb="4">
      <t>ショキザイコ</t>
    </rPh>
    <phoneticPr fontId="5"/>
  </si>
  <si>
    <t>切片</t>
    <rPh sb="0" eb="2">
      <t>セッペン</t>
    </rPh>
    <phoneticPr fontId="5"/>
  </si>
  <si>
    <t>割引率 (%)</t>
    <rPh sb="0" eb="3">
      <t>ワリビキリツ</t>
    </rPh>
    <phoneticPr fontId="5"/>
  </si>
  <si>
    <t>在庫 (x)</t>
    <rPh sb="0" eb="2">
      <t>ザイコ</t>
    </rPh>
    <phoneticPr fontId="5"/>
  </si>
  <si>
    <t>収益 (R)</t>
    <rPh sb="0" eb="2">
      <t>シュウエキ</t>
    </rPh>
    <phoneticPr fontId="5"/>
  </si>
  <si>
    <t>販売数</t>
    <rPh sb="0" eb="3">
      <t>ハンバイスウ</t>
    </rPh>
    <phoneticPr fontId="5"/>
  </si>
  <si>
    <t>収益</t>
    <rPh sb="0" eb="2">
      <t>シュウエキ</t>
    </rPh>
    <phoneticPr fontId="5"/>
  </si>
  <si>
    <t>固定価格</t>
    <rPh sb="0" eb="4">
      <t>コテイカカク</t>
    </rPh>
    <phoneticPr fontId="5"/>
  </si>
  <si>
    <t>合計</t>
    <rPh sb="0" eb="2">
      <t>ゴウケイ</t>
    </rPh>
    <phoneticPr fontId="5"/>
  </si>
  <si>
    <t>売れ残り</t>
    <rPh sb="0" eb="1">
      <t>ウ</t>
    </rPh>
    <rPh sb="2" eb="3">
      <t>ノコ</t>
    </rPh>
    <phoneticPr fontId="5"/>
  </si>
  <si>
    <t>在庫</t>
    <rPh sb="0" eb="2">
      <t>ザイコ</t>
    </rPh>
    <phoneticPr fontId="5"/>
  </si>
  <si>
    <t>図の描画用のデータ</t>
    <rPh sb="0" eb="1">
      <t>ズ</t>
    </rPh>
    <rPh sb="2" eb="5">
      <t>ビョウガヨウ</t>
    </rPh>
    <phoneticPr fontId="5"/>
  </si>
  <si>
    <t>変動価格</t>
    <rPh sb="0" eb="2">
      <t>ヘンドウ</t>
    </rPh>
    <rPh sb="2" eb="4">
      <t>カカク</t>
    </rPh>
    <phoneticPr fontId="5"/>
  </si>
  <si>
    <t>初期在庫</t>
    <rPh sb="0" eb="2">
      <t>ショキ</t>
    </rPh>
    <rPh sb="2" eb="4">
      <t>ザイコ</t>
    </rPh>
    <phoneticPr fontId="5"/>
  </si>
  <si>
    <t>固定価格での利益</t>
    <rPh sb="0" eb="4">
      <t>コテイカカク</t>
    </rPh>
    <rPh sb="6" eb="8">
      <t>リエキ</t>
    </rPh>
    <phoneticPr fontId="5"/>
  </si>
  <si>
    <t>固定価格からの利益の改善幅</t>
    <rPh sb="0" eb="4">
      <t>コテイカカク</t>
    </rPh>
    <rPh sb="7" eb="9">
      <t>リエキ</t>
    </rPh>
    <rPh sb="10" eb="13">
      <t>カイゼンハバ</t>
    </rPh>
    <phoneticPr fontId="5"/>
  </si>
  <si>
    <t>利益の変化率</t>
    <rPh sb="0" eb="2">
      <t>リエキ</t>
    </rPh>
    <rPh sb="3" eb="6">
      <t>ヘンカリツ</t>
    </rPh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</si>
</sst>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 * #,##0.00_ ;_ * \-#,##0.00_ ;_ * &quot;-&quot;??_ ;_ @_ "/>
    <numFmt numFmtId="176" formatCode="_(&quot;$&quot;* #,##0.00_);_(&quot;$&quot;* \(#,##0.00\);_(&quot;$&quot;* &quot;-&quot;??_);_(@_)"/>
    <numFmt numFmtId="177" formatCode="0.0"/>
    <numFmt numFmtId="178" formatCode="0.0%"/>
    <numFmt numFmtId="179" formatCode="0.000"/>
    <numFmt numFmtId="180" formatCode="_ * #,##0.0_ ;_ * \-#,##0.0_ ;_ * &quot;-&quot;??_ ;_ @_ "/>
    <numFmt numFmtId="181" formatCode="0.0_);\(0.0\)"/>
    <numFmt numFmtId="182" formatCode="0.000%"/>
  </numFmts>
  <fonts count="6" x14ac:knownFonts="1">
    <font>
      <sz val="11"/>
      <color theme="1"/>
      <name val="游ゴシック"/>
      <family val="2"/>
      <scheme val="minor"/>
    </font>
    <font>
      <sz val="11"/>
      <color theme="1"/>
      <name val="游ゴシック"/>
      <family val="2"/>
      <scheme val="minor"/>
    </font>
    <font>
      <b/>
      <sz val="11"/>
      <color theme="1"/>
      <name val="游ゴシック"/>
      <family val="2"/>
      <scheme val="minor"/>
    </font>
    <font>
      <b/>
      <sz val="12"/>
      <color theme="1"/>
      <name val="游ゴシック"/>
      <family val="2"/>
      <scheme val="minor"/>
    </font>
    <font>
      <sz val="11"/>
      <color theme="0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7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48">
    <xf numFmtId="0" fontId="0" fillId="0" borderId="0" xfId="0"/>
    <xf numFmtId="0" fontId="0" fillId="0" borderId="1" xfId="0" applyBorder="1"/>
    <xf numFmtId="177" fontId="0" fillId="0" borderId="1" xfId="0" applyNumberFormat="1" applyBorder="1"/>
    <xf numFmtId="2" fontId="0" fillId="0" borderId="1" xfId="0" applyNumberFormat="1" applyBorder="1"/>
    <xf numFmtId="0" fontId="0" fillId="3" borderId="0" xfId="0" applyFill="1"/>
    <xf numFmtId="0" fontId="0" fillId="0" borderId="1" xfId="0" applyBorder="1" applyAlignment="1">
      <alignment horizontal="right"/>
    </xf>
    <xf numFmtId="178" fontId="0" fillId="0" borderId="1" xfId="2" applyNumberFormat="1" applyFont="1" applyBorder="1"/>
    <xf numFmtId="177" fontId="0" fillId="2" borderId="1" xfId="0" applyNumberFormat="1" applyFill="1" applyBorder="1"/>
    <xf numFmtId="0" fontId="0" fillId="0" borderId="0" xfId="0" applyAlignment="1">
      <alignment horizontal="right"/>
    </xf>
    <xf numFmtId="10" fontId="0" fillId="0" borderId="0" xfId="2" applyNumberFormat="1" applyFont="1" applyBorder="1" applyAlignment="1">
      <alignment horizontal="right"/>
    </xf>
    <xf numFmtId="10" fontId="0" fillId="0" borderId="1" xfId="2" applyNumberFormat="1" applyFont="1" applyBorder="1" applyAlignment="1">
      <alignment horizontal="right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79" fontId="0" fillId="0" borderId="1" xfId="0" applyNumberFormat="1" applyBorder="1"/>
    <xf numFmtId="180" fontId="0" fillId="0" borderId="1" xfId="3" applyNumberFormat="1" applyFont="1" applyBorder="1"/>
    <xf numFmtId="181" fontId="0" fillId="0" borderId="1" xfId="3" applyNumberFormat="1" applyFont="1" applyBorder="1"/>
    <xf numFmtId="9" fontId="0" fillId="0" borderId="1" xfId="0" applyNumberFormat="1" applyBorder="1"/>
    <xf numFmtId="0" fontId="0" fillId="0" borderId="3" xfId="0" applyBorder="1" applyAlignment="1">
      <alignment vertical="top"/>
    </xf>
    <xf numFmtId="0" fontId="0" fillId="0" borderId="4" xfId="0" applyBorder="1" applyAlignment="1">
      <alignment vertical="top"/>
    </xf>
    <xf numFmtId="177" fontId="0" fillId="0" borderId="5" xfId="0" applyNumberFormat="1" applyBorder="1" applyAlignment="1">
      <alignment vertical="top"/>
    </xf>
    <xf numFmtId="0" fontId="0" fillId="3" borderId="1" xfId="0" applyFill="1" applyBorder="1"/>
    <xf numFmtId="0" fontId="0" fillId="4" borderId="1" xfId="0" applyFill="1" applyBorder="1"/>
    <xf numFmtId="2" fontId="0" fillId="3" borderId="1" xfId="0" applyNumberFormat="1" applyFill="1" applyBorder="1"/>
    <xf numFmtId="10" fontId="0" fillId="3" borderId="1" xfId="2" applyNumberFormat="1" applyFont="1" applyFill="1" applyBorder="1"/>
    <xf numFmtId="2" fontId="0" fillId="4" borderId="1" xfId="0" applyNumberFormat="1" applyFill="1" applyBorder="1"/>
    <xf numFmtId="2" fontId="4" fillId="7" borderId="1" xfId="0" applyNumberFormat="1" applyFont="1" applyFill="1" applyBorder="1"/>
    <xf numFmtId="2" fontId="0" fillId="8" borderId="1" xfId="0" applyNumberFormat="1" applyFill="1" applyBorder="1"/>
    <xf numFmtId="2" fontId="0" fillId="9" borderId="1" xfId="0" applyNumberFormat="1" applyFill="1" applyBorder="1"/>
    <xf numFmtId="0" fontId="0" fillId="5" borderId="1" xfId="0" applyFill="1" applyBorder="1"/>
    <xf numFmtId="2" fontId="0" fillId="5" borderId="1" xfId="0" applyNumberFormat="1" applyFill="1" applyBorder="1"/>
    <xf numFmtId="2" fontId="0" fillId="10" borderId="1" xfId="0" applyNumberFormat="1" applyFill="1" applyBorder="1"/>
    <xf numFmtId="182" fontId="0" fillId="0" borderId="1" xfId="2" applyNumberFormat="1" applyFont="1" applyBorder="1"/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1" xfId="0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2" fillId="6" borderId="1" xfId="0" applyFont="1" applyFill="1" applyBorder="1" applyAlignment="1">
      <alignment horizontal="center"/>
    </xf>
    <xf numFmtId="0" fontId="0" fillId="0" borderId="1" xfId="0" applyBorder="1" applyAlignment="1">
      <alignment horizontal="left"/>
    </xf>
  </cellXfs>
  <cellStyles count="4">
    <cellStyle name="Comma 2" xfId="3" xr:uid="{5322AC2F-D02F-4CD5-BDA8-0ABB779F7B7E}"/>
    <cellStyle name="Currency 2" xfId="1" xr:uid="{6E2DF8BE-1D1C-4834-8934-74F04FA78499}"/>
    <cellStyle name="パーセント" xfId="2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'Ex-9-1'!$G$3</c:f>
              <c:strCache>
                <c:ptCount val="1"/>
                <c:pt idx="0">
                  <c:v>価格の変化1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numRef>
              <c:f>'Ex-9-1'!$F$4:$F$27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7</c:v>
                </c:pt>
                <c:pt idx="19">
                  <c:v>8</c:v>
                </c:pt>
                <c:pt idx="20">
                  <c:v>9</c:v>
                </c:pt>
                <c:pt idx="21">
                  <c:v>10</c:v>
                </c:pt>
                <c:pt idx="22">
                  <c:v>11</c:v>
                </c:pt>
                <c:pt idx="23">
                  <c:v>12</c:v>
                </c:pt>
              </c:numCache>
            </c:numRef>
          </c:cat>
          <c:val>
            <c:numRef>
              <c:f>'Ex-9-1'!$G$4:$G$27</c:f>
              <c:numCache>
                <c:formatCode>General</c:formatCode>
                <c:ptCount val="2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  <c:pt idx="8">
                  <c:v>200</c:v>
                </c:pt>
                <c:pt idx="9">
                  <c:v>200</c:v>
                </c:pt>
                <c:pt idx="10">
                  <c:v>200</c:v>
                </c:pt>
                <c:pt idx="11">
                  <c:v>200</c:v>
                </c:pt>
                <c:pt idx="12">
                  <c:v>200</c:v>
                </c:pt>
                <c:pt idx="13">
                  <c:v>200</c:v>
                </c:pt>
                <c:pt idx="14">
                  <c:v>200</c:v>
                </c:pt>
                <c:pt idx="15">
                  <c:v>200</c:v>
                </c:pt>
                <c:pt idx="16">
                  <c:v>200</c:v>
                </c:pt>
                <c:pt idx="17">
                  <c:v>200</c:v>
                </c:pt>
                <c:pt idx="18">
                  <c:v>200</c:v>
                </c:pt>
                <c:pt idx="19">
                  <c:v>200</c:v>
                </c:pt>
                <c:pt idx="20">
                  <c:v>200</c:v>
                </c:pt>
                <c:pt idx="21">
                  <c:v>200</c:v>
                </c:pt>
                <c:pt idx="22">
                  <c:v>200</c:v>
                </c:pt>
                <c:pt idx="2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E1-4B38-BC92-CAE502AC29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4162120"/>
        <c:axId val="604163432"/>
      </c:lineChart>
      <c:dateAx>
        <c:axId val="604162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期間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163432"/>
        <c:crosses val="autoZero"/>
        <c:auto val="0"/>
        <c:lblOffset val="100"/>
        <c:baseTimeUnit val="days"/>
      </c:dateAx>
      <c:valAx>
        <c:axId val="604163432"/>
        <c:scaling>
          <c:orientation val="minMax"/>
          <c:max val="2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価格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162120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'Ex-9-6'!$H$18</c:f>
              <c:strCache>
                <c:ptCount val="1"/>
                <c:pt idx="0">
                  <c:v>価格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'Ex-9-6'!$G$19:$G$26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</c:numCache>
            </c:numRef>
          </c:cat>
          <c:val>
            <c:numRef>
              <c:f>'Ex-9-6'!$H$19:$H$26</c:f>
              <c:numCache>
                <c:formatCode>0.00</c:formatCode>
                <c:ptCount val="8"/>
                <c:pt idx="0">
                  <c:v>55.000000799261208</c:v>
                </c:pt>
                <c:pt idx="1">
                  <c:v>55.000000799261208</c:v>
                </c:pt>
                <c:pt idx="2">
                  <c:v>42.499997589315868</c:v>
                </c:pt>
                <c:pt idx="3">
                  <c:v>29.999993821304002</c:v>
                </c:pt>
                <c:pt idx="4">
                  <c:v>55.000000799261208</c:v>
                </c:pt>
                <c:pt idx="5">
                  <c:v>42.499997589315868</c:v>
                </c:pt>
                <c:pt idx="6">
                  <c:v>29.999993821304002</c:v>
                </c:pt>
                <c:pt idx="7">
                  <c:v>11.249985383566454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11-4FAA-814D-955167B509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4162120"/>
        <c:axId val="604163432"/>
      </c:lineChart>
      <c:lineChart>
        <c:grouping val="standard"/>
        <c:varyColors val="0"/>
        <c:ser>
          <c:idx val="1"/>
          <c:order val="1"/>
          <c:tx>
            <c:strRef>
              <c:f>'Ex-9-6'!$J$18</c:f>
              <c:strCache>
                <c:ptCount val="1"/>
                <c:pt idx="0">
                  <c:v>在庫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'Ex-9-6'!$J$19:$J$26</c:f>
              <c:numCache>
                <c:formatCode>0.00</c:formatCode>
                <c:ptCount val="8"/>
                <c:pt idx="0">
                  <c:v>400</c:v>
                </c:pt>
                <c:pt idx="1">
                  <c:v>400</c:v>
                </c:pt>
                <c:pt idx="2">
                  <c:v>310.00000159852243</c:v>
                </c:pt>
                <c:pt idx="3">
                  <c:v>244.99999677715417</c:v>
                </c:pt>
                <c:pt idx="4">
                  <c:v>400</c:v>
                </c:pt>
                <c:pt idx="5">
                  <c:v>310.00000159852243</c:v>
                </c:pt>
                <c:pt idx="6">
                  <c:v>244.99999677715417</c:v>
                </c:pt>
                <c:pt idx="7">
                  <c:v>204.99998441976217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11-4FAA-814D-955167B509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3186312"/>
        <c:axId val="603185656"/>
      </c:lineChart>
      <c:dateAx>
        <c:axId val="604162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期間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163432"/>
        <c:crosses val="autoZero"/>
        <c:auto val="0"/>
        <c:lblOffset val="100"/>
        <c:baseTimeUnit val="days"/>
      </c:dateAx>
      <c:valAx>
        <c:axId val="604163432"/>
        <c:scaling>
          <c:orientation val="minMax"/>
          <c:max val="80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価格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162120"/>
        <c:crosses val="autoZero"/>
        <c:crossBetween val="midCat"/>
      </c:valAx>
      <c:valAx>
        <c:axId val="603185656"/>
        <c:scaling>
          <c:orientation val="minMax"/>
          <c:max val="450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在庫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186312"/>
        <c:crosses val="max"/>
        <c:crossBetween val="between"/>
      </c:valAx>
      <c:dateAx>
        <c:axId val="603186312"/>
        <c:scaling>
          <c:orientation val="minMax"/>
        </c:scaling>
        <c:delete val="1"/>
        <c:axPos val="b"/>
        <c:majorTickMark val="out"/>
        <c:minorTickMark val="none"/>
        <c:tickLblPos val="nextTo"/>
        <c:crossAx val="603185656"/>
        <c:crosses val="autoZero"/>
        <c:auto val="0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'Ex-9-1'!$H$3</c:f>
              <c:strCache>
                <c:ptCount val="1"/>
                <c:pt idx="0">
                  <c:v>価格の変化2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numRef>
              <c:f>'Ex-9-1'!$F$4:$F$27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7</c:v>
                </c:pt>
                <c:pt idx="19">
                  <c:v>8</c:v>
                </c:pt>
                <c:pt idx="20">
                  <c:v>9</c:v>
                </c:pt>
                <c:pt idx="21">
                  <c:v>10</c:v>
                </c:pt>
                <c:pt idx="22">
                  <c:v>11</c:v>
                </c:pt>
                <c:pt idx="23">
                  <c:v>12</c:v>
                </c:pt>
              </c:numCache>
            </c:numRef>
          </c:cat>
          <c:val>
            <c:numRef>
              <c:f>'Ex-9-1'!$H$4:$H$27</c:f>
              <c:numCache>
                <c:formatCode>General</c:formatCode>
                <c:ptCount val="24"/>
                <c:pt idx="0">
                  <c:v>200</c:v>
                </c:pt>
                <c:pt idx="1">
                  <c:v>200</c:v>
                </c:pt>
                <c:pt idx="2">
                  <c:v>190</c:v>
                </c:pt>
                <c:pt idx="3">
                  <c:v>180</c:v>
                </c:pt>
                <c:pt idx="4">
                  <c:v>170</c:v>
                </c:pt>
                <c:pt idx="5">
                  <c:v>160</c:v>
                </c:pt>
                <c:pt idx="6">
                  <c:v>150</c:v>
                </c:pt>
                <c:pt idx="7">
                  <c:v>140</c:v>
                </c:pt>
                <c:pt idx="8">
                  <c:v>130</c:v>
                </c:pt>
                <c:pt idx="9">
                  <c:v>120</c:v>
                </c:pt>
                <c:pt idx="10">
                  <c:v>110</c:v>
                </c:pt>
                <c:pt idx="11">
                  <c:v>100</c:v>
                </c:pt>
                <c:pt idx="12">
                  <c:v>200</c:v>
                </c:pt>
                <c:pt idx="13">
                  <c:v>190</c:v>
                </c:pt>
                <c:pt idx="14">
                  <c:v>180</c:v>
                </c:pt>
                <c:pt idx="15">
                  <c:v>170</c:v>
                </c:pt>
                <c:pt idx="16">
                  <c:v>160</c:v>
                </c:pt>
                <c:pt idx="17">
                  <c:v>150</c:v>
                </c:pt>
                <c:pt idx="18">
                  <c:v>140</c:v>
                </c:pt>
                <c:pt idx="19">
                  <c:v>130</c:v>
                </c:pt>
                <c:pt idx="20">
                  <c:v>120</c:v>
                </c:pt>
                <c:pt idx="21">
                  <c:v>110</c:v>
                </c:pt>
                <c:pt idx="22">
                  <c:v>100</c:v>
                </c:pt>
                <c:pt idx="23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9F-4AD7-A67D-185AD7B42F14}"/>
            </c:ext>
          </c:extLst>
        </c:ser>
        <c:ser>
          <c:idx val="1"/>
          <c:order val="1"/>
          <c:tx>
            <c:strRef>
              <c:f>'Ex-9-1'!$H$3</c:f>
              <c:strCache>
                <c:ptCount val="1"/>
                <c:pt idx="0">
                  <c:v>価格の変化2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numRef>
              <c:f>'Ex-9-1'!$F$4:$F$27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7</c:v>
                </c:pt>
                <c:pt idx="19">
                  <c:v>8</c:v>
                </c:pt>
                <c:pt idx="20">
                  <c:v>9</c:v>
                </c:pt>
                <c:pt idx="21">
                  <c:v>10</c:v>
                </c:pt>
                <c:pt idx="22">
                  <c:v>11</c:v>
                </c:pt>
                <c:pt idx="23">
                  <c:v>12</c:v>
                </c:pt>
              </c:numCache>
            </c:numRef>
          </c:cat>
          <c:val>
            <c:numRef>
              <c:f>'Ex-9-1'!$H$4:$H$27</c:f>
              <c:numCache>
                <c:formatCode>General</c:formatCode>
                <c:ptCount val="24"/>
                <c:pt idx="0">
                  <c:v>200</c:v>
                </c:pt>
                <c:pt idx="1">
                  <c:v>200</c:v>
                </c:pt>
                <c:pt idx="2">
                  <c:v>190</c:v>
                </c:pt>
                <c:pt idx="3">
                  <c:v>180</c:v>
                </c:pt>
                <c:pt idx="4">
                  <c:v>170</c:v>
                </c:pt>
                <c:pt idx="5">
                  <c:v>160</c:v>
                </c:pt>
                <c:pt idx="6">
                  <c:v>150</c:v>
                </c:pt>
                <c:pt idx="7">
                  <c:v>140</c:v>
                </c:pt>
                <c:pt idx="8">
                  <c:v>130</c:v>
                </c:pt>
                <c:pt idx="9">
                  <c:v>120</c:v>
                </c:pt>
                <c:pt idx="10">
                  <c:v>110</c:v>
                </c:pt>
                <c:pt idx="11">
                  <c:v>100</c:v>
                </c:pt>
                <c:pt idx="12">
                  <c:v>200</c:v>
                </c:pt>
                <c:pt idx="13">
                  <c:v>190</c:v>
                </c:pt>
                <c:pt idx="14">
                  <c:v>180</c:v>
                </c:pt>
                <c:pt idx="15">
                  <c:v>170</c:v>
                </c:pt>
                <c:pt idx="16">
                  <c:v>160</c:v>
                </c:pt>
                <c:pt idx="17">
                  <c:v>150</c:v>
                </c:pt>
                <c:pt idx="18">
                  <c:v>140</c:v>
                </c:pt>
                <c:pt idx="19">
                  <c:v>130</c:v>
                </c:pt>
                <c:pt idx="20">
                  <c:v>120</c:v>
                </c:pt>
                <c:pt idx="21">
                  <c:v>110</c:v>
                </c:pt>
                <c:pt idx="22">
                  <c:v>100</c:v>
                </c:pt>
                <c:pt idx="23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9F-4AD7-A67D-185AD7B42F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4162120"/>
        <c:axId val="604163432"/>
      </c:lineChart>
      <c:dateAx>
        <c:axId val="604162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期間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163432"/>
        <c:crosses val="autoZero"/>
        <c:auto val="0"/>
        <c:lblOffset val="100"/>
        <c:baseTimeUnit val="days"/>
      </c:dateAx>
      <c:valAx>
        <c:axId val="604163432"/>
        <c:scaling>
          <c:orientation val="minMax"/>
          <c:max val="2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価格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162120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'Ex-9-1'!$I$3</c:f>
              <c:strCache>
                <c:ptCount val="1"/>
                <c:pt idx="0">
                  <c:v>価格の変化3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numRef>
              <c:f>'Ex-9-1'!$F$4:$F$27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7</c:v>
                </c:pt>
                <c:pt idx="19">
                  <c:v>8</c:v>
                </c:pt>
                <c:pt idx="20">
                  <c:v>9</c:v>
                </c:pt>
                <c:pt idx="21">
                  <c:v>10</c:v>
                </c:pt>
                <c:pt idx="22">
                  <c:v>11</c:v>
                </c:pt>
                <c:pt idx="23">
                  <c:v>12</c:v>
                </c:pt>
              </c:numCache>
            </c:numRef>
          </c:cat>
          <c:val>
            <c:numRef>
              <c:f>'Ex-9-1'!$I$4:$I$27</c:f>
              <c:numCache>
                <c:formatCode>General</c:formatCode>
                <c:ptCount val="2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150</c:v>
                </c:pt>
                <c:pt idx="4">
                  <c:v>150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  <c:pt idx="8">
                  <c:v>100</c:v>
                </c:pt>
                <c:pt idx="9">
                  <c:v>200</c:v>
                </c:pt>
                <c:pt idx="10">
                  <c:v>200</c:v>
                </c:pt>
                <c:pt idx="11">
                  <c:v>175</c:v>
                </c:pt>
                <c:pt idx="12">
                  <c:v>200</c:v>
                </c:pt>
                <c:pt idx="13">
                  <c:v>200</c:v>
                </c:pt>
                <c:pt idx="14">
                  <c:v>150</c:v>
                </c:pt>
                <c:pt idx="15">
                  <c:v>150</c:v>
                </c:pt>
                <c:pt idx="16">
                  <c:v>200</c:v>
                </c:pt>
                <c:pt idx="17">
                  <c:v>200</c:v>
                </c:pt>
                <c:pt idx="18">
                  <c:v>200</c:v>
                </c:pt>
                <c:pt idx="19">
                  <c:v>100</c:v>
                </c:pt>
                <c:pt idx="20">
                  <c:v>200</c:v>
                </c:pt>
                <c:pt idx="21">
                  <c:v>200</c:v>
                </c:pt>
                <c:pt idx="22">
                  <c:v>175</c:v>
                </c:pt>
                <c:pt idx="2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D3-4B3B-8931-162EEEF0FD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4162120"/>
        <c:axId val="604163432"/>
      </c:lineChart>
      <c:dateAx>
        <c:axId val="604162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期間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163432"/>
        <c:crosses val="autoZero"/>
        <c:auto val="0"/>
        <c:lblOffset val="100"/>
        <c:baseTimeUnit val="days"/>
      </c:dateAx>
      <c:valAx>
        <c:axId val="604163432"/>
        <c:scaling>
          <c:orientation val="minMax"/>
          <c:max val="2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価格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162120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'Ex-9-1'!$J$3</c:f>
              <c:strCache>
                <c:ptCount val="1"/>
                <c:pt idx="0">
                  <c:v>価格の変化4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numRef>
              <c:f>'Ex-9-1'!$F$4:$F$27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7</c:v>
                </c:pt>
                <c:pt idx="19">
                  <c:v>8</c:v>
                </c:pt>
                <c:pt idx="20">
                  <c:v>9</c:v>
                </c:pt>
                <c:pt idx="21">
                  <c:v>10</c:v>
                </c:pt>
                <c:pt idx="22">
                  <c:v>11</c:v>
                </c:pt>
                <c:pt idx="23">
                  <c:v>12</c:v>
                </c:pt>
              </c:numCache>
            </c:numRef>
          </c:cat>
          <c:val>
            <c:numRef>
              <c:f>'Ex-9-1'!$J$4:$J$27</c:f>
              <c:numCache>
                <c:formatCode>General</c:formatCode>
                <c:ptCount val="24"/>
                <c:pt idx="0">
                  <c:v>200</c:v>
                </c:pt>
                <c:pt idx="1">
                  <c:v>200</c:v>
                </c:pt>
                <c:pt idx="2">
                  <c:v>190</c:v>
                </c:pt>
                <c:pt idx="3">
                  <c:v>190</c:v>
                </c:pt>
                <c:pt idx="4">
                  <c:v>190</c:v>
                </c:pt>
                <c:pt idx="5">
                  <c:v>180</c:v>
                </c:pt>
                <c:pt idx="6">
                  <c:v>170</c:v>
                </c:pt>
                <c:pt idx="7">
                  <c:v>150</c:v>
                </c:pt>
                <c:pt idx="8">
                  <c:v>120</c:v>
                </c:pt>
                <c:pt idx="9">
                  <c:v>100</c:v>
                </c:pt>
                <c:pt idx="10">
                  <c:v>80</c:v>
                </c:pt>
                <c:pt idx="11">
                  <c:v>60</c:v>
                </c:pt>
                <c:pt idx="12">
                  <c:v>200</c:v>
                </c:pt>
                <c:pt idx="13">
                  <c:v>190</c:v>
                </c:pt>
                <c:pt idx="14">
                  <c:v>190</c:v>
                </c:pt>
                <c:pt idx="15">
                  <c:v>190</c:v>
                </c:pt>
                <c:pt idx="16">
                  <c:v>180</c:v>
                </c:pt>
                <c:pt idx="17">
                  <c:v>170</c:v>
                </c:pt>
                <c:pt idx="18">
                  <c:v>150</c:v>
                </c:pt>
                <c:pt idx="19">
                  <c:v>120</c:v>
                </c:pt>
                <c:pt idx="20">
                  <c:v>100</c:v>
                </c:pt>
                <c:pt idx="21">
                  <c:v>80</c:v>
                </c:pt>
                <c:pt idx="22">
                  <c:v>60</c:v>
                </c:pt>
                <c:pt idx="2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1D-4051-89A2-0B95B0931F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4162120"/>
        <c:axId val="604163432"/>
      </c:lineChart>
      <c:dateAx>
        <c:axId val="604162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期間</a:t>
                </a:r>
                <a:endParaRPr lang="en-US" altLang="ja-JP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163432"/>
        <c:crosses val="autoZero"/>
        <c:auto val="0"/>
        <c:lblOffset val="100"/>
        <c:baseTimeUnit val="days"/>
      </c:dateAx>
      <c:valAx>
        <c:axId val="604163432"/>
        <c:scaling>
          <c:orientation val="minMax"/>
          <c:max val="2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価格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162120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製品ライフサイクル</a:t>
            </a:r>
            <a:r>
              <a:rPr lang="ja-JP" altLang="en-US" baseline="0"/>
              <a:t> 例</a:t>
            </a:r>
            <a:r>
              <a:rPr lang="en-US" altLang="ja-JP" baseline="0"/>
              <a:t>#1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'Ex-9-2'!$C$8:$C$59</c:f>
              <c:numCache>
                <c:formatCode>General</c:formatCode>
                <c:ptCount val="52"/>
                <c:pt idx="0">
                  <c:v>9.9750312239746002</c:v>
                </c:pt>
                <c:pt idx="1">
                  <c:v>19.800996674983363</c:v>
                </c:pt>
                <c:pt idx="2">
                  <c:v>29.33253711580009</c:v>
                </c:pt>
                <c:pt idx="3">
                  <c:v>38.431577566092926</c:v>
                </c:pt>
                <c:pt idx="4">
                  <c:v>46.970653140673789</c:v>
                </c:pt>
                <c:pt idx="5">
                  <c:v>54.835871116273694</c:v>
                </c:pt>
                <c:pt idx="6">
                  <c:v>61.929413346043852</c:v>
                </c:pt>
                <c:pt idx="7">
                  <c:v>68.171503117296908</c:v>
                </c:pt>
                <c:pt idx="8">
                  <c:v>73.501783433829971</c:v>
                </c:pt>
                <c:pt idx="9">
                  <c:v>77.880078307140494</c:v>
                </c:pt>
                <c:pt idx="10">
                  <c:v>81.286533708483859</c:v>
                </c:pt>
                <c:pt idx="11">
                  <c:v>83.721159128523723</c:v>
                </c:pt>
                <c:pt idx="12">
                  <c:v>85.20281306248927</c:v>
                </c:pt>
                <c:pt idx="13">
                  <c:v>85.767695185818255</c:v>
                </c:pt>
                <c:pt idx="14">
                  <c:v>85.467423709638453</c:v>
                </c:pt>
                <c:pt idx="15">
                  <c:v>84.366787846887775</c:v>
                </c:pt>
                <c:pt idx="16">
                  <c:v>82.541272176193516</c:v>
                </c:pt>
                <c:pt idx="17">
                  <c:v>80.074451920129405</c:v>
                </c:pt>
                <c:pt idx="18">
                  <c:v>77.055355962030916</c:v>
                </c:pt>
                <c:pt idx="19">
                  <c:v>73.57588823428847</c:v>
                </c:pt>
                <c:pt idx="20">
                  <c:v>69.728388522378737</c:v>
                </c:pt>
                <c:pt idx="21">
                  <c:v>65.603401474575207</c:v>
                </c:pt>
                <c:pt idx="22">
                  <c:v>61.287708497110557</c:v>
                </c:pt>
                <c:pt idx="23">
                  <c:v>56.862662083709225</c:v>
                </c:pt>
                <c:pt idx="24">
                  <c:v>52.40284678777445</c:v>
                </c:pt>
                <c:pt idx="25">
                  <c:v>47.975076238177202</c:v>
                </c:pt>
                <c:pt idx="26">
                  <c:v>43.637721965641589</c:v>
                </c:pt>
                <c:pt idx="27">
                  <c:v>39.440357857892607</c:v>
                </c:pt>
                <c:pt idx="28">
                  <c:v>35.423694166597102</c:v>
                </c:pt>
                <c:pt idx="29">
                  <c:v>31.619767368559298</c:v>
                </c:pt>
                <c:pt idx="30">
                  <c:v>28.052346915745723</c:v>
                </c:pt>
                <c:pt idx="31">
                  <c:v>24.737516941855908</c:v>
                </c:pt>
                <c:pt idx="32">
                  <c:v>21.68439016507595</c:v>
                </c:pt>
                <c:pt idx="33">
                  <c:v>18.895912287904249</c:v>
                </c:pt>
                <c:pt idx="34">
                  <c:v>16.369717834385643</c:v>
                </c:pt>
                <c:pt idx="35">
                  <c:v>14.099002235635343</c:v>
                </c:pt>
                <c:pt idx="36">
                  <c:v>12.073379717371527</c:v>
                </c:pt>
                <c:pt idx="37">
                  <c:v>10.279701809213158</c:v>
                </c:pt>
                <c:pt idx="38">
                  <c:v>8.7028167630169015</c:v>
                </c:pt>
                <c:pt idx="39">
                  <c:v>7.3262555554936712</c:v>
                </c:pt>
                <c:pt idx="40">
                  <c:v>6.1328352272367725</c:v>
                </c:pt>
                <c:pt idx="41">
                  <c:v>5.1051748985642726</c:v>
                </c:pt>
                <c:pt idx="42">
                  <c:v>4.2261237792132667</c:v>
                </c:pt>
                <c:pt idx="43">
                  <c:v>3.4791037827011113</c:v>
                </c:pt>
                <c:pt idx="44">
                  <c:v>2.848371942368586</c:v>
                </c:pt>
                <c:pt idx="45">
                  <c:v>2.3192097194578523</c:v>
                </c:pt>
                <c:pt idx="46">
                  <c:v>1.8780475401397756</c:v>
                </c:pt>
                <c:pt idx="47">
                  <c:v>1.5125335672533318</c:v>
                </c:pt>
                <c:pt idx="48">
                  <c:v>1.2115558875783532</c:v>
                </c:pt>
                <c:pt idx="49">
                  <c:v>0.96522706811385461</c:v>
                </c:pt>
                <c:pt idx="50">
                  <c:v>0.76483949755822189</c:v>
                </c:pt>
                <c:pt idx="51">
                  <c:v>0.602799170430387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C7-4F0B-AEBF-C47EFB556A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0200671"/>
        <c:axId val="2030720575"/>
      </c:lineChart>
      <c:catAx>
        <c:axId val="19502006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週番号</a:t>
                </a:r>
                <a:endParaRPr lang="en-US" alt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720575"/>
        <c:crosses val="autoZero"/>
        <c:auto val="1"/>
        <c:lblAlgn val="ctr"/>
        <c:lblOffset val="100"/>
        <c:noMultiLvlLbl val="0"/>
      </c:catAx>
      <c:valAx>
        <c:axId val="2030720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売上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02006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製品ライフサイクル 例</a:t>
            </a:r>
            <a:r>
              <a:rPr lang="en-US" altLang="ja-JP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#2</a:t>
            </a:r>
            <a:endParaRPr lang="en-GB" altLang="ja-JP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'Ex-9-2'!$D$8:$D$59</c:f>
              <c:numCache>
                <c:formatCode>General</c:formatCode>
                <c:ptCount val="52"/>
                <c:pt idx="0">
                  <c:v>9.9970374759511635</c:v>
                </c:pt>
                <c:pt idx="1">
                  <c:v>21.384719421247155</c:v>
                </c:pt>
                <c:pt idx="2">
                  <c:v>33.216894285926166</c:v>
                </c:pt>
                <c:pt idx="3">
                  <c:v>45.084834552379164</c:v>
                </c:pt>
                <c:pt idx="4">
                  <c:v>56.595516010102301</c:v>
                </c:pt>
                <c:pt idx="5">
                  <c:v>67.32425070703033</c:v>
                </c:pt>
                <c:pt idx="6">
                  <c:v>76.819355053291673</c:v>
                </c:pt>
                <c:pt idx="7">
                  <c:v>84.628161133311721</c:v>
                </c:pt>
                <c:pt idx="8">
                  <c:v>90.335645521581824</c:v>
                </c:pt>
                <c:pt idx="9">
                  <c:v>93.609549138588235</c:v>
                </c:pt>
                <c:pt idx="10">
                  <c:v>94.245164757260966</c:v>
                </c:pt>
                <c:pt idx="11">
                  <c:v>92.202053980561473</c:v>
                </c:pt>
                <c:pt idx="12">
                  <c:v>87.62500682458743</c:v>
                </c:pt>
                <c:pt idx="13">
                  <c:v>80.843171091902676</c:v>
                </c:pt>
                <c:pt idx="14">
                  <c:v>72.344563906915496</c:v>
                </c:pt>
                <c:pt idx="15">
                  <c:v>62.72769507363239</c:v>
                </c:pt>
                <c:pt idx="16">
                  <c:v>52.636830153340505</c:v>
                </c:pt>
                <c:pt idx="17">
                  <c:v>42.691251941453096</c:v>
                </c:pt>
                <c:pt idx="18">
                  <c:v>33.420573178421236</c:v>
                </c:pt>
                <c:pt idx="19">
                  <c:v>25.217046734293916</c:v>
                </c:pt>
                <c:pt idx="20">
                  <c:v>18.312058449059055</c:v>
                </c:pt>
                <c:pt idx="21">
                  <c:v>12.77856079457861</c:v>
                </c:pt>
                <c:pt idx="22">
                  <c:v>8.5556483749528152</c:v>
                </c:pt>
                <c:pt idx="23">
                  <c:v>5.4873437619897478</c:v>
                </c:pt>
                <c:pt idx="24">
                  <c:v>3.3659790465496844</c:v>
                </c:pt>
                <c:pt idx="25">
                  <c:v>1.9714860157632652</c:v>
                </c:pt>
                <c:pt idx="26">
                  <c:v>1.1007652784555801</c:v>
                </c:pt>
                <c:pt idx="27">
                  <c:v>0.58491646190503555</c:v>
                </c:pt>
                <c:pt idx="28">
                  <c:v>0.29530107071280537</c:v>
                </c:pt>
                <c:pt idx="29">
                  <c:v>0.1414091542978842</c:v>
                </c:pt>
                <c:pt idx="30">
                  <c:v>6.4120449239472133E-2</c:v>
                </c:pt>
                <c:pt idx="31">
                  <c:v>2.748424215846865E-2</c:v>
                </c:pt>
                <c:pt idx="32">
                  <c:v>1.1117258154609995E-2</c:v>
                </c:pt>
                <c:pt idx="33">
                  <c:v>4.2363723255403113E-3</c:v>
                </c:pt>
                <c:pt idx="34">
                  <c:v>1.5181910628540018E-3</c:v>
                </c:pt>
                <c:pt idx="35">
                  <c:v>5.1079405386373548E-4</c:v>
                </c:pt>
                <c:pt idx="36">
                  <c:v>1.6106516885319803E-4</c:v>
                </c:pt>
                <c:pt idx="37">
                  <c:v>4.7516169150593763E-5</c:v>
                </c:pt>
                <c:pt idx="38">
                  <c:v>1.3092158480430813E-5</c:v>
                </c:pt>
                <c:pt idx="39">
                  <c:v>3.3632241674373053E-6</c:v>
                </c:pt>
                <c:pt idx="40">
                  <c:v>8.0411570159211145E-7</c:v>
                </c:pt>
                <c:pt idx="41">
                  <c:v>1.7862479883301988E-7</c:v>
                </c:pt>
                <c:pt idx="42">
                  <c:v>3.680160386722799E-8</c:v>
                </c:pt>
                <c:pt idx="43">
                  <c:v>7.0199480908659972E-9</c:v>
                </c:pt>
                <c:pt idx="44">
                  <c:v>1.2376069904933072E-9</c:v>
                </c:pt>
                <c:pt idx="45">
                  <c:v>2.0130384811144474E-10</c:v>
                </c:pt>
                <c:pt idx="46">
                  <c:v>3.0156430995159982E-11</c:v>
                </c:pt>
                <c:pt idx="47">
                  <c:v>4.1534001868802674E-12</c:v>
                </c:pt>
                <c:pt idx="48">
                  <c:v>5.2500135989447433E-13</c:v>
                </c:pt>
                <c:pt idx="49">
                  <c:v>6.0797566095002266E-14</c:v>
                </c:pt>
                <c:pt idx="50">
                  <c:v>6.4389770472302511E-15</c:v>
                </c:pt>
                <c:pt idx="51">
                  <c:v>6.2256947447689842E-16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87-459E-ACFA-2ACCE8145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0200671"/>
        <c:axId val="2030720575"/>
      </c:lineChart>
      <c:catAx>
        <c:axId val="19502006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週番号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720575"/>
        <c:crosses val="autoZero"/>
        <c:auto val="1"/>
        <c:lblAlgn val="ctr"/>
        <c:lblOffset val="100"/>
        <c:noMultiLvlLbl val="0"/>
      </c:catAx>
      <c:valAx>
        <c:axId val="2030720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売上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02006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Times New Roman" panose="02020603050405020304" pitchFamily="18" charset="0"/>
              </a:defRPr>
            </a:pPr>
            <a:r>
              <a:rPr lang="ja-JP" altLang="en-US"/>
              <a:t>カニバリゼーションの割合と総収益の関係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'Ex-9-3'!$A$18:$A$23</c:f>
              <c:numCache>
                <c:formatCode>0%</c:formatCode>
                <c:ptCount val="6"/>
                <c:pt idx="0" formatCode="General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</c:numCache>
            </c:numRef>
          </c:cat>
          <c:val>
            <c:numRef>
              <c:f>'Ex-9-3'!$D$18:$D$23</c:f>
              <c:numCache>
                <c:formatCode>0.0_);\(0.0\)</c:formatCode>
                <c:ptCount val="6"/>
                <c:pt idx="0">
                  <c:v>4166.6666666663332</c:v>
                </c:pt>
                <c:pt idx="1">
                  <c:v>3906.2499999995484</c:v>
                </c:pt>
                <c:pt idx="2">
                  <c:v>3676.4705882346038</c:v>
                </c:pt>
                <c:pt idx="3">
                  <c:v>3472.2222222209043</c:v>
                </c:pt>
                <c:pt idx="4">
                  <c:v>3289.4736842066122</c:v>
                </c:pt>
                <c:pt idx="5">
                  <c:v>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06-4C3F-91FF-A6BA8230C1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5402888"/>
        <c:axId val="855409776"/>
      </c:lineChart>
      <c:catAx>
        <c:axId val="855402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Times New Roman" panose="02020603050405020304" pitchFamily="18" charset="0"/>
                  </a:defRPr>
                </a:pPr>
                <a:r>
                  <a:rPr lang="ja-JP" altLang="en-US" sz="1100"/>
                  <a:t>カニバリゼーションの割合</a:t>
                </a:r>
                <a:endParaRPr lang="en-US" sz="11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55409776"/>
        <c:crosses val="autoZero"/>
        <c:auto val="1"/>
        <c:lblAlgn val="ctr"/>
        <c:lblOffset val="100"/>
        <c:noMultiLvlLbl val="0"/>
      </c:catAx>
      <c:valAx>
        <c:axId val="855409776"/>
        <c:scaling>
          <c:orientation val="minMax"/>
          <c:max val="4500"/>
          <c:min val="3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Times New Roman" panose="02020603050405020304" pitchFamily="18" charset="0"/>
                  </a:defRPr>
                </a:pPr>
                <a:r>
                  <a:rPr lang="ja-JP" altLang="en-US"/>
                  <a:t>総収益</a:t>
                </a:r>
                <a:endParaRPr lang="en-US" alt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_);\(0.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55402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+mn-lt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'Ex-9-4'!$I$1:$I$1</c:f>
              <c:strCache>
                <c:ptCount val="1"/>
                <c:pt idx="0">
                  <c:v>総収益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'Ex-9-4'!$I$2:$I$6</c:f>
              <c:numCache>
                <c:formatCode>0.0</c:formatCode>
                <c:ptCount val="5"/>
                <c:pt idx="0">
                  <c:v>3125</c:v>
                </c:pt>
                <c:pt idx="1">
                  <c:v>4166.6666666639603</c:v>
                </c:pt>
                <c:pt idx="2">
                  <c:v>4687.4999999974425</c:v>
                </c:pt>
                <c:pt idx="3">
                  <c:v>4999.9999999589118</c:v>
                </c:pt>
                <c:pt idx="4">
                  <c:v>5208.3333332754246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73-489F-83CD-5488C4D4CB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2682368"/>
        <c:axId val="742686304"/>
      </c:lineChart>
      <c:catAx>
        <c:axId val="742682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期間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686304"/>
        <c:crosses val="autoZero"/>
        <c:auto val="1"/>
        <c:lblAlgn val="ctr"/>
        <c:lblOffset val="100"/>
        <c:noMultiLvlLbl val="0"/>
      </c:catAx>
      <c:valAx>
        <c:axId val="74268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68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'Ex-9-5'!$H$18</c:f>
              <c:strCache>
                <c:ptCount val="1"/>
                <c:pt idx="0">
                  <c:v>価格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'Ex-9-5'!$G$19:$G$26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</c:numCache>
            </c:numRef>
          </c:cat>
          <c:val>
            <c:numRef>
              <c:f>'Ex-9-5'!$H$19:$H$26</c:f>
              <c:numCache>
                <c:formatCode>0.00</c:formatCode>
                <c:ptCount val="8"/>
                <c:pt idx="0">
                  <c:v>42.499999941868758</c:v>
                </c:pt>
                <c:pt idx="1">
                  <c:v>42.499999941868758</c:v>
                </c:pt>
                <c:pt idx="2">
                  <c:v>42.499999941868758</c:v>
                </c:pt>
                <c:pt idx="3">
                  <c:v>42.499999941868758</c:v>
                </c:pt>
                <c:pt idx="4">
                  <c:v>42.499999941868758</c:v>
                </c:pt>
                <c:pt idx="5">
                  <c:v>42.499999941868758</c:v>
                </c:pt>
                <c:pt idx="6">
                  <c:v>42.499999941868758</c:v>
                </c:pt>
                <c:pt idx="7">
                  <c:v>42.499999941868758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AC-449D-8A85-F8D8CB6E75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4162120"/>
        <c:axId val="604163432"/>
      </c:lineChart>
      <c:lineChart>
        <c:grouping val="standard"/>
        <c:varyColors val="0"/>
        <c:ser>
          <c:idx val="1"/>
          <c:order val="1"/>
          <c:tx>
            <c:strRef>
              <c:f>'Ex-9-5'!$J$18</c:f>
              <c:strCache>
                <c:ptCount val="1"/>
                <c:pt idx="0">
                  <c:v>在庫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'Ex-9-5'!$J$19:$J$26</c:f>
              <c:numCache>
                <c:formatCode>0.00</c:formatCode>
                <c:ptCount val="8"/>
                <c:pt idx="0">
                  <c:v>400</c:v>
                </c:pt>
                <c:pt idx="1">
                  <c:v>400</c:v>
                </c:pt>
                <c:pt idx="2">
                  <c:v>284.99999988373753</c:v>
                </c:pt>
                <c:pt idx="3">
                  <c:v>219.99999976747506</c:v>
                </c:pt>
                <c:pt idx="4">
                  <c:v>400</c:v>
                </c:pt>
                <c:pt idx="5">
                  <c:v>284.99999988373753</c:v>
                </c:pt>
                <c:pt idx="6">
                  <c:v>219.99999976747506</c:v>
                </c:pt>
                <c:pt idx="7">
                  <c:v>204.99999965121259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AC-449D-8A85-F8D8CB6E75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3186312"/>
        <c:axId val="603185656"/>
      </c:lineChart>
      <c:dateAx>
        <c:axId val="604162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Period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163432"/>
        <c:crosses val="autoZero"/>
        <c:auto val="0"/>
        <c:lblOffset val="100"/>
        <c:baseTimeUnit val="days"/>
      </c:dateAx>
      <c:valAx>
        <c:axId val="604163432"/>
        <c:scaling>
          <c:orientation val="minMax"/>
          <c:max val="10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価格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162120"/>
        <c:crosses val="autoZero"/>
        <c:crossBetween val="midCat"/>
      </c:valAx>
      <c:valAx>
        <c:axId val="603185656"/>
        <c:scaling>
          <c:orientation val="minMax"/>
          <c:max val="450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在庫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186312"/>
        <c:crosses val="max"/>
        <c:crossBetween val="between"/>
      </c:valAx>
      <c:dateAx>
        <c:axId val="603186312"/>
        <c:scaling>
          <c:orientation val="minMax"/>
        </c:scaling>
        <c:delete val="1"/>
        <c:axPos val="b"/>
        <c:majorTickMark val="out"/>
        <c:minorTickMark val="none"/>
        <c:tickLblPos val="nextTo"/>
        <c:crossAx val="603185656"/>
        <c:crosses val="autoZero"/>
        <c:auto val="0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223837</xdr:colOff>
      <xdr:row>5</xdr:row>
      <xdr:rowOff>47625</xdr:rowOff>
    </xdr:from>
    <xdr:to>
      <xdr:col>14</xdr:col>
      <xdr:colOff>542925</xdr:colOff>
      <xdr:row>16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E0B48B-A0DB-4B4C-9A31-E9A2462420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581025</xdr:colOff>
      <xdr:row>5</xdr:row>
      <xdr:rowOff>47625</xdr:rowOff>
    </xdr:from>
    <xdr:to>
      <xdr:col>17</xdr:col>
      <xdr:colOff>247650</xdr:colOff>
      <xdr:row>16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D10D8B4-DB07-4D0F-B7BB-79D11719FA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228600</xdr:colOff>
      <xdr:row>16</xdr:row>
      <xdr:rowOff>85725</xdr:rowOff>
    </xdr:from>
    <xdr:to>
      <xdr:col>14</xdr:col>
      <xdr:colOff>514350</xdr:colOff>
      <xdr:row>26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E76585D-B5B2-4CF7-A392-D7A61E4007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581025</xdr:colOff>
      <xdr:row>16</xdr:row>
      <xdr:rowOff>85725</xdr:rowOff>
    </xdr:from>
    <xdr:to>
      <xdr:col>17</xdr:col>
      <xdr:colOff>285750</xdr:colOff>
      <xdr:row>26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8B6A10C-2266-43ED-9B2F-CB9AC7DC65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13</xdr:col>
      <xdr:colOff>568325</xdr:colOff>
      <xdr:row>2</xdr:row>
      <xdr:rowOff>158750</xdr:rowOff>
    </xdr:from>
    <xdr:ext cx="1441420" cy="392800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5717B51B-517B-4FEF-A46D-4EE3CF6D0BC5}"/>
            </a:ext>
          </a:extLst>
        </xdr:cNvPr>
        <xdr:cNvSpPr txBox="1"/>
      </xdr:nvSpPr>
      <xdr:spPr>
        <a:xfrm>
          <a:off x="10137775" y="615950"/>
          <a:ext cx="1441420" cy="392800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ja-JP" altLang="en-US" sz="1400">
              <a:latin typeface="Palatino Linotype" panose="02040502050505030304" pitchFamily="18" charset="0"/>
            </a:rPr>
            <a:t>価格の変化の例</a:t>
          </a:r>
          <a:endParaRPr lang="en-US" sz="1400">
            <a:latin typeface="Palatino Linotype" panose="02040502050505030304" pitchFamily="18" charset="0"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428625</xdr:colOff>
      <xdr:row>0</xdr:row>
      <xdr:rowOff>0</xdr:rowOff>
    </xdr:from>
    <xdr:to>
      <xdr:col>12</xdr:col>
      <xdr:colOff>123825</xdr:colOff>
      <xdr:row>13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C0DCF4-E2A4-4C6F-B5A1-E50F82A5EF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428625</xdr:colOff>
      <xdr:row>14</xdr:row>
      <xdr:rowOff>0</xdr:rowOff>
    </xdr:from>
    <xdr:to>
      <xdr:col>12</xdr:col>
      <xdr:colOff>123825</xdr:colOff>
      <xdr:row>28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7530A72-D350-43DA-800F-53FB16191C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24</xdr:row>
      <xdr:rowOff>52387</xdr:rowOff>
    </xdr:from>
    <xdr:to>
      <xdr:col>4</xdr:col>
      <xdr:colOff>762001</xdr:colOff>
      <xdr:row>38</xdr:row>
      <xdr:rowOff>128587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EE27078-EFDF-42A4-9A41-BE24AB0011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571500</xdr:colOff>
      <xdr:row>6</xdr:row>
      <xdr:rowOff>109537</xdr:rowOff>
    </xdr:from>
    <xdr:to>
      <xdr:col>10</xdr:col>
      <xdr:colOff>19050</xdr:colOff>
      <xdr:row>20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CA1969-FBFD-4EC3-8F03-F0861A80A3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252412</xdr:colOff>
      <xdr:row>0</xdr:row>
      <xdr:rowOff>0</xdr:rowOff>
    </xdr:from>
    <xdr:to>
      <xdr:col>11</xdr:col>
      <xdr:colOff>28575</xdr:colOff>
      <xdr:row>15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710450-BC36-4F84-A69C-49C259C7A0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457201</xdr:colOff>
      <xdr:row>0</xdr:row>
      <xdr:rowOff>0</xdr:rowOff>
    </xdr:from>
    <xdr:to>
      <xdr:col>11</xdr:col>
      <xdr:colOff>257175</xdr:colOff>
      <xdr:row>15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20CDCE-FEFD-4CA0-B3B4-B4F43CD182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C5407-10BA-4489-B3B6-12E2B8C87BC5}">
  <dimension ref="A1:J27"/>
  <sheetViews>
    <sheetView workbookViewId="0">
      <selection activeCell="M33" sqref="M33"/>
    </sheetView>
  </sheetViews>
  <sheetFormatPr defaultRowHeight="18" x14ac:dyDescent="0.55000000000000004"/>
  <cols>
    <col min="2" max="2" width="11.25" bestFit="1" customWidth="1"/>
    <col min="7" max="8" width="11.25" bestFit="1" customWidth="1"/>
    <col min="9" max="10" width="11.25" customWidth="1"/>
    <col min="14" max="14" width="9.83203125" customWidth="1"/>
    <col min="15" max="15" width="16.1640625" customWidth="1"/>
    <col min="16" max="16" width="11.83203125" bestFit="1" customWidth="1"/>
    <col min="17" max="17" width="18" bestFit="1" customWidth="1"/>
  </cols>
  <sheetData>
    <row r="1" spans="1:10" x14ac:dyDescent="0.55000000000000004">
      <c r="B1" s="35" t="s">
        <v>13</v>
      </c>
      <c r="C1" s="35"/>
      <c r="D1" s="35"/>
      <c r="E1" s="35"/>
      <c r="F1" s="35"/>
      <c r="G1" s="35"/>
      <c r="H1" s="35"/>
      <c r="I1" s="35"/>
      <c r="J1" s="35"/>
    </row>
    <row r="2" spans="1:10" x14ac:dyDescent="0.55000000000000004">
      <c r="B2" s="35"/>
      <c r="C2" s="35"/>
      <c r="D2" s="35"/>
      <c r="E2" s="35"/>
      <c r="F2" s="35"/>
      <c r="G2" s="35"/>
      <c r="H2" s="35"/>
      <c r="I2" s="35"/>
      <c r="J2" s="35"/>
    </row>
    <row r="3" spans="1:10" x14ac:dyDescent="0.55000000000000004">
      <c r="A3" s="4" t="s">
        <v>14</v>
      </c>
      <c r="B3" s="20" t="s">
        <v>15</v>
      </c>
      <c r="C3" s="20" t="s">
        <v>16</v>
      </c>
      <c r="D3" s="20" t="s">
        <v>17</v>
      </c>
      <c r="E3" s="20" t="s">
        <v>18</v>
      </c>
      <c r="F3" s="21" t="s">
        <v>14</v>
      </c>
      <c r="G3" s="21" t="s">
        <v>15</v>
      </c>
      <c r="H3" s="21" t="s">
        <v>16</v>
      </c>
      <c r="I3" s="21" t="s">
        <v>17</v>
      </c>
      <c r="J3" s="21" t="s">
        <v>18</v>
      </c>
    </row>
    <row r="4" spans="1:10" x14ac:dyDescent="0.55000000000000004">
      <c r="A4" s="4">
        <v>1</v>
      </c>
      <c r="B4" s="20">
        <v>200</v>
      </c>
      <c r="C4" s="20">
        <v>200</v>
      </c>
      <c r="D4" s="20">
        <v>200</v>
      </c>
      <c r="E4" s="20">
        <v>200</v>
      </c>
      <c r="F4" s="21">
        <f>A4</f>
        <v>1</v>
      </c>
      <c r="G4" s="21">
        <f>B4</f>
        <v>200</v>
      </c>
      <c r="H4" s="21">
        <f>C4</f>
        <v>200</v>
      </c>
      <c r="I4" s="21">
        <f>D4</f>
        <v>200</v>
      </c>
      <c r="J4" s="21">
        <f>E4</f>
        <v>200</v>
      </c>
    </row>
    <row r="5" spans="1:10" x14ac:dyDescent="0.55000000000000004">
      <c r="A5" s="4">
        <v>2</v>
      </c>
      <c r="B5" s="20">
        <v>200</v>
      </c>
      <c r="C5" s="20">
        <v>190</v>
      </c>
      <c r="D5" s="20">
        <v>200</v>
      </c>
      <c r="E5" s="20">
        <v>190</v>
      </c>
      <c r="F5" s="21">
        <f t="shared" ref="F5:F15" si="0">A5</f>
        <v>2</v>
      </c>
      <c r="G5" s="21">
        <f>B4</f>
        <v>200</v>
      </c>
      <c r="H5" s="21">
        <f>C4</f>
        <v>200</v>
      </c>
      <c r="I5" s="21">
        <f>D4</f>
        <v>200</v>
      </c>
      <c r="J5" s="21">
        <f>E4</f>
        <v>200</v>
      </c>
    </row>
    <row r="6" spans="1:10" x14ac:dyDescent="0.55000000000000004">
      <c r="A6" s="4">
        <v>3</v>
      </c>
      <c r="B6" s="20">
        <v>200</v>
      </c>
      <c r="C6" s="20">
        <v>180</v>
      </c>
      <c r="D6" s="20">
        <v>150</v>
      </c>
      <c r="E6" s="20">
        <v>190</v>
      </c>
      <c r="F6" s="21">
        <f t="shared" si="0"/>
        <v>3</v>
      </c>
      <c r="G6" s="21">
        <f t="shared" ref="G6:J15" si="1">B5</f>
        <v>200</v>
      </c>
      <c r="H6" s="21">
        <f t="shared" si="1"/>
        <v>190</v>
      </c>
      <c r="I6" s="21">
        <f t="shared" si="1"/>
        <v>200</v>
      </c>
      <c r="J6" s="21">
        <f t="shared" si="1"/>
        <v>190</v>
      </c>
    </row>
    <row r="7" spans="1:10" x14ac:dyDescent="0.55000000000000004">
      <c r="A7" s="4">
        <v>4</v>
      </c>
      <c r="B7" s="20">
        <v>200</v>
      </c>
      <c r="C7" s="20">
        <v>170</v>
      </c>
      <c r="D7" s="20">
        <v>150</v>
      </c>
      <c r="E7" s="20">
        <v>190</v>
      </c>
      <c r="F7" s="21">
        <f t="shared" si="0"/>
        <v>4</v>
      </c>
      <c r="G7" s="21">
        <f t="shared" si="1"/>
        <v>200</v>
      </c>
      <c r="H7" s="21">
        <f t="shared" si="1"/>
        <v>180</v>
      </c>
      <c r="I7" s="21">
        <f t="shared" si="1"/>
        <v>150</v>
      </c>
      <c r="J7" s="21">
        <f t="shared" si="1"/>
        <v>190</v>
      </c>
    </row>
    <row r="8" spans="1:10" x14ac:dyDescent="0.55000000000000004">
      <c r="A8" s="4">
        <v>5</v>
      </c>
      <c r="B8" s="20">
        <v>200</v>
      </c>
      <c r="C8" s="20">
        <v>160</v>
      </c>
      <c r="D8" s="20">
        <v>200</v>
      </c>
      <c r="E8" s="20">
        <v>180</v>
      </c>
      <c r="F8" s="21">
        <f t="shared" si="0"/>
        <v>5</v>
      </c>
      <c r="G8" s="21">
        <f t="shared" si="1"/>
        <v>200</v>
      </c>
      <c r="H8" s="21">
        <f t="shared" si="1"/>
        <v>170</v>
      </c>
      <c r="I8" s="21">
        <f t="shared" si="1"/>
        <v>150</v>
      </c>
      <c r="J8" s="21">
        <f t="shared" si="1"/>
        <v>190</v>
      </c>
    </row>
    <row r="9" spans="1:10" x14ac:dyDescent="0.55000000000000004">
      <c r="A9" s="4">
        <v>6</v>
      </c>
      <c r="B9" s="20">
        <v>200</v>
      </c>
      <c r="C9" s="20">
        <v>150</v>
      </c>
      <c r="D9" s="20">
        <v>200</v>
      </c>
      <c r="E9" s="20">
        <v>170</v>
      </c>
      <c r="F9" s="21">
        <f t="shared" si="0"/>
        <v>6</v>
      </c>
      <c r="G9" s="21">
        <f t="shared" si="1"/>
        <v>200</v>
      </c>
      <c r="H9" s="21">
        <f t="shared" si="1"/>
        <v>160</v>
      </c>
      <c r="I9" s="21">
        <f t="shared" si="1"/>
        <v>200</v>
      </c>
      <c r="J9" s="21">
        <f t="shared" si="1"/>
        <v>180</v>
      </c>
    </row>
    <row r="10" spans="1:10" x14ac:dyDescent="0.55000000000000004">
      <c r="A10" s="4">
        <v>7</v>
      </c>
      <c r="B10" s="20">
        <v>200</v>
      </c>
      <c r="C10" s="20">
        <v>140</v>
      </c>
      <c r="D10" s="20">
        <v>200</v>
      </c>
      <c r="E10" s="20">
        <v>150</v>
      </c>
      <c r="F10" s="21">
        <f t="shared" si="0"/>
        <v>7</v>
      </c>
      <c r="G10" s="21">
        <f t="shared" si="1"/>
        <v>200</v>
      </c>
      <c r="H10" s="21">
        <f t="shared" si="1"/>
        <v>150</v>
      </c>
      <c r="I10" s="21">
        <f t="shared" si="1"/>
        <v>200</v>
      </c>
      <c r="J10" s="21">
        <f t="shared" si="1"/>
        <v>170</v>
      </c>
    </row>
    <row r="11" spans="1:10" x14ac:dyDescent="0.55000000000000004">
      <c r="A11" s="4">
        <v>8</v>
      </c>
      <c r="B11" s="20">
        <v>200</v>
      </c>
      <c r="C11" s="20">
        <v>130</v>
      </c>
      <c r="D11" s="20">
        <v>100</v>
      </c>
      <c r="E11" s="20">
        <v>120</v>
      </c>
      <c r="F11" s="21">
        <f t="shared" si="0"/>
        <v>8</v>
      </c>
      <c r="G11" s="21">
        <f t="shared" si="1"/>
        <v>200</v>
      </c>
      <c r="H11" s="21">
        <f t="shared" si="1"/>
        <v>140</v>
      </c>
      <c r="I11" s="21">
        <f t="shared" si="1"/>
        <v>200</v>
      </c>
      <c r="J11" s="21">
        <f t="shared" si="1"/>
        <v>150</v>
      </c>
    </row>
    <row r="12" spans="1:10" x14ac:dyDescent="0.55000000000000004">
      <c r="A12" s="4">
        <v>9</v>
      </c>
      <c r="B12" s="20">
        <v>200</v>
      </c>
      <c r="C12" s="20">
        <v>120</v>
      </c>
      <c r="D12" s="20">
        <v>200</v>
      </c>
      <c r="E12" s="20">
        <v>100</v>
      </c>
      <c r="F12" s="21">
        <f t="shared" si="0"/>
        <v>9</v>
      </c>
      <c r="G12" s="21">
        <f t="shared" si="1"/>
        <v>200</v>
      </c>
      <c r="H12" s="21">
        <f t="shared" si="1"/>
        <v>130</v>
      </c>
      <c r="I12" s="21">
        <f t="shared" si="1"/>
        <v>100</v>
      </c>
      <c r="J12" s="21">
        <f t="shared" si="1"/>
        <v>120</v>
      </c>
    </row>
    <row r="13" spans="1:10" x14ac:dyDescent="0.55000000000000004">
      <c r="A13" s="4">
        <v>10</v>
      </c>
      <c r="B13" s="20">
        <v>200</v>
      </c>
      <c r="C13" s="20">
        <v>110</v>
      </c>
      <c r="D13" s="20">
        <v>200</v>
      </c>
      <c r="E13" s="20">
        <v>80</v>
      </c>
      <c r="F13" s="21">
        <f t="shared" si="0"/>
        <v>10</v>
      </c>
      <c r="G13" s="21">
        <f t="shared" si="1"/>
        <v>200</v>
      </c>
      <c r="H13" s="21">
        <f t="shared" si="1"/>
        <v>120</v>
      </c>
      <c r="I13" s="21">
        <f t="shared" si="1"/>
        <v>200</v>
      </c>
      <c r="J13" s="21">
        <f t="shared" si="1"/>
        <v>100</v>
      </c>
    </row>
    <row r="14" spans="1:10" x14ac:dyDescent="0.55000000000000004">
      <c r="A14" s="4">
        <v>11</v>
      </c>
      <c r="B14" s="20">
        <v>200</v>
      </c>
      <c r="C14" s="20">
        <v>100</v>
      </c>
      <c r="D14" s="20">
        <v>175</v>
      </c>
      <c r="E14" s="20">
        <v>60</v>
      </c>
      <c r="F14" s="21">
        <f t="shared" si="0"/>
        <v>11</v>
      </c>
      <c r="G14" s="21">
        <f t="shared" si="1"/>
        <v>200</v>
      </c>
      <c r="H14" s="21">
        <f t="shared" si="1"/>
        <v>110</v>
      </c>
      <c r="I14" s="21">
        <f t="shared" si="1"/>
        <v>200</v>
      </c>
      <c r="J14" s="21">
        <f t="shared" si="1"/>
        <v>80</v>
      </c>
    </row>
    <row r="15" spans="1:10" x14ac:dyDescent="0.55000000000000004">
      <c r="A15" s="4">
        <v>12</v>
      </c>
      <c r="B15" s="20">
        <v>200</v>
      </c>
      <c r="C15" s="20">
        <v>90</v>
      </c>
      <c r="D15" s="20">
        <v>200</v>
      </c>
      <c r="E15" s="20">
        <v>40</v>
      </c>
      <c r="F15" s="21">
        <f t="shared" si="0"/>
        <v>12</v>
      </c>
      <c r="G15" s="21">
        <f t="shared" si="1"/>
        <v>200</v>
      </c>
      <c r="H15" s="21">
        <f t="shared" si="1"/>
        <v>100</v>
      </c>
      <c r="I15" s="21">
        <f t="shared" si="1"/>
        <v>175</v>
      </c>
      <c r="J15" s="21">
        <f t="shared" si="1"/>
        <v>60</v>
      </c>
    </row>
    <row r="16" spans="1:10" x14ac:dyDescent="0.55000000000000004">
      <c r="F16" s="28">
        <f t="shared" ref="F16:J27" si="2">A4</f>
        <v>1</v>
      </c>
      <c r="G16" s="28">
        <f t="shared" si="2"/>
        <v>200</v>
      </c>
      <c r="H16" s="28">
        <f t="shared" si="2"/>
        <v>200</v>
      </c>
      <c r="I16" s="28">
        <f t="shared" si="2"/>
        <v>200</v>
      </c>
      <c r="J16" s="28">
        <f t="shared" si="2"/>
        <v>200</v>
      </c>
    </row>
    <row r="17" spans="6:10" x14ac:dyDescent="0.55000000000000004">
      <c r="F17" s="28">
        <f t="shared" si="2"/>
        <v>2</v>
      </c>
      <c r="G17" s="28">
        <f t="shared" si="2"/>
        <v>200</v>
      </c>
      <c r="H17" s="28">
        <f t="shared" si="2"/>
        <v>190</v>
      </c>
      <c r="I17" s="28">
        <f t="shared" si="2"/>
        <v>200</v>
      </c>
      <c r="J17" s="28">
        <f t="shared" si="2"/>
        <v>190</v>
      </c>
    </row>
    <row r="18" spans="6:10" x14ac:dyDescent="0.55000000000000004">
      <c r="F18" s="28">
        <f t="shared" si="2"/>
        <v>3</v>
      </c>
      <c r="G18" s="28">
        <f t="shared" si="2"/>
        <v>200</v>
      </c>
      <c r="H18" s="28">
        <f t="shared" si="2"/>
        <v>180</v>
      </c>
      <c r="I18" s="28">
        <f t="shared" si="2"/>
        <v>150</v>
      </c>
      <c r="J18" s="28">
        <f t="shared" si="2"/>
        <v>190</v>
      </c>
    </row>
    <row r="19" spans="6:10" x14ac:dyDescent="0.55000000000000004">
      <c r="F19" s="28">
        <f t="shared" si="2"/>
        <v>4</v>
      </c>
      <c r="G19" s="28">
        <f t="shared" si="2"/>
        <v>200</v>
      </c>
      <c r="H19" s="28">
        <f t="shared" si="2"/>
        <v>170</v>
      </c>
      <c r="I19" s="28">
        <f t="shared" si="2"/>
        <v>150</v>
      </c>
      <c r="J19" s="28">
        <f t="shared" si="2"/>
        <v>190</v>
      </c>
    </row>
    <row r="20" spans="6:10" x14ac:dyDescent="0.55000000000000004">
      <c r="F20" s="28">
        <f t="shared" si="2"/>
        <v>5</v>
      </c>
      <c r="G20" s="28">
        <f t="shared" si="2"/>
        <v>200</v>
      </c>
      <c r="H20" s="28">
        <f t="shared" si="2"/>
        <v>160</v>
      </c>
      <c r="I20" s="28">
        <f t="shared" si="2"/>
        <v>200</v>
      </c>
      <c r="J20" s="28">
        <f t="shared" si="2"/>
        <v>180</v>
      </c>
    </row>
    <row r="21" spans="6:10" x14ac:dyDescent="0.55000000000000004">
      <c r="F21" s="28">
        <f t="shared" si="2"/>
        <v>6</v>
      </c>
      <c r="G21" s="28">
        <f t="shared" si="2"/>
        <v>200</v>
      </c>
      <c r="H21" s="28">
        <f t="shared" si="2"/>
        <v>150</v>
      </c>
      <c r="I21" s="28">
        <f t="shared" si="2"/>
        <v>200</v>
      </c>
      <c r="J21" s="28">
        <f t="shared" si="2"/>
        <v>170</v>
      </c>
    </row>
    <row r="22" spans="6:10" x14ac:dyDescent="0.55000000000000004">
      <c r="F22" s="28">
        <f t="shared" si="2"/>
        <v>7</v>
      </c>
      <c r="G22" s="28">
        <f t="shared" si="2"/>
        <v>200</v>
      </c>
      <c r="H22" s="28">
        <f t="shared" si="2"/>
        <v>140</v>
      </c>
      <c r="I22" s="28">
        <f t="shared" si="2"/>
        <v>200</v>
      </c>
      <c r="J22" s="28">
        <f t="shared" si="2"/>
        <v>150</v>
      </c>
    </row>
    <row r="23" spans="6:10" x14ac:dyDescent="0.55000000000000004">
      <c r="F23" s="28">
        <f t="shared" si="2"/>
        <v>8</v>
      </c>
      <c r="G23" s="28">
        <f t="shared" si="2"/>
        <v>200</v>
      </c>
      <c r="H23" s="28">
        <f t="shared" si="2"/>
        <v>130</v>
      </c>
      <c r="I23" s="28">
        <f t="shared" si="2"/>
        <v>100</v>
      </c>
      <c r="J23" s="28">
        <f t="shared" si="2"/>
        <v>120</v>
      </c>
    </row>
    <row r="24" spans="6:10" x14ac:dyDescent="0.55000000000000004">
      <c r="F24" s="28">
        <f t="shared" si="2"/>
        <v>9</v>
      </c>
      <c r="G24" s="28">
        <f t="shared" si="2"/>
        <v>200</v>
      </c>
      <c r="H24" s="28">
        <f t="shared" si="2"/>
        <v>120</v>
      </c>
      <c r="I24" s="28">
        <f t="shared" si="2"/>
        <v>200</v>
      </c>
      <c r="J24" s="28">
        <f t="shared" si="2"/>
        <v>100</v>
      </c>
    </row>
    <row r="25" spans="6:10" x14ac:dyDescent="0.55000000000000004">
      <c r="F25" s="28">
        <f t="shared" si="2"/>
        <v>10</v>
      </c>
      <c r="G25" s="28">
        <f t="shared" si="2"/>
        <v>200</v>
      </c>
      <c r="H25" s="28">
        <f t="shared" si="2"/>
        <v>110</v>
      </c>
      <c r="I25" s="28">
        <f t="shared" si="2"/>
        <v>200</v>
      </c>
      <c r="J25" s="28">
        <f t="shared" si="2"/>
        <v>80</v>
      </c>
    </row>
    <row r="26" spans="6:10" x14ac:dyDescent="0.55000000000000004">
      <c r="F26" s="28">
        <f t="shared" si="2"/>
        <v>11</v>
      </c>
      <c r="G26" s="28">
        <f t="shared" si="2"/>
        <v>200</v>
      </c>
      <c r="H26" s="28">
        <f t="shared" si="2"/>
        <v>100</v>
      </c>
      <c r="I26" s="28">
        <f t="shared" si="2"/>
        <v>175</v>
      </c>
      <c r="J26" s="28">
        <f t="shared" si="2"/>
        <v>60</v>
      </c>
    </row>
    <row r="27" spans="6:10" x14ac:dyDescent="0.55000000000000004">
      <c r="F27" s="28">
        <f t="shared" si="2"/>
        <v>12</v>
      </c>
      <c r="G27" s="28">
        <f t="shared" si="2"/>
        <v>200</v>
      </c>
      <c r="H27" s="28">
        <f t="shared" si="2"/>
        <v>90</v>
      </c>
      <c r="I27" s="28">
        <f t="shared" si="2"/>
        <v>200</v>
      </c>
      <c r="J27" s="28">
        <f t="shared" si="2"/>
        <v>40</v>
      </c>
    </row>
  </sheetData>
  <mergeCells count="1">
    <mergeCell ref="B1:J2"/>
  </mergeCells>
  <phoneticPr fontId="5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60320-AE26-4CE8-BEAE-8ACE8B8C82CE}">
  <dimension ref="A1:D59"/>
  <sheetViews>
    <sheetView workbookViewId="0">
      <selection activeCell="N21" sqref="N21"/>
    </sheetView>
  </sheetViews>
  <sheetFormatPr defaultRowHeight="18" x14ac:dyDescent="0.55000000000000004"/>
  <sheetData>
    <row r="1" spans="1:4" ht="26.25" customHeight="1" x14ac:dyDescent="0.55000000000000004">
      <c r="A1" s="35" t="s">
        <v>19</v>
      </c>
      <c r="B1" s="35"/>
      <c r="C1" s="35"/>
      <c r="D1" s="35"/>
    </row>
    <row r="2" spans="1:4" x14ac:dyDescent="0.55000000000000004">
      <c r="A2" s="1" t="s">
        <v>10</v>
      </c>
      <c r="B2" s="1" t="s">
        <v>7</v>
      </c>
      <c r="C2" s="1" t="s">
        <v>8</v>
      </c>
      <c r="D2" s="1" t="s">
        <v>9</v>
      </c>
    </row>
    <row r="3" spans="1:4" x14ac:dyDescent="0.55000000000000004">
      <c r="A3" s="1">
        <v>10</v>
      </c>
      <c r="B3" s="1">
        <v>1</v>
      </c>
      <c r="C3" s="1">
        <v>20</v>
      </c>
      <c r="D3" s="1">
        <v>2</v>
      </c>
    </row>
    <row r="4" spans="1:4" x14ac:dyDescent="0.55000000000000004">
      <c r="A4" s="1">
        <v>10</v>
      </c>
      <c r="B4" s="1">
        <v>1.1000000000000001</v>
      </c>
      <c r="C4" s="1">
        <v>15</v>
      </c>
      <c r="D4" s="1">
        <v>3</v>
      </c>
    </row>
    <row r="7" spans="1:4" x14ac:dyDescent="0.55000000000000004">
      <c r="B7" t="s">
        <v>6</v>
      </c>
      <c r="C7" t="s">
        <v>11</v>
      </c>
      <c r="D7" t="s">
        <v>12</v>
      </c>
    </row>
    <row r="8" spans="1:4" x14ac:dyDescent="0.55000000000000004">
      <c r="B8">
        <v>1</v>
      </c>
      <c r="C8">
        <f>($A$3*B8^$B$3)*EXP(-((B8/$C$3)^$D$3))</f>
        <v>9.9750312239746002</v>
      </c>
      <c r="D8">
        <f>($A$4*B8^$B$4)*EXP(-((B8/$C$4)^$D$4))</f>
        <v>9.9970374759511635</v>
      </c>
    </row>
    <row r="9" spans="1:4" x14ac:dyDescent="0.55000000000000004">
      <c r="B9">
        <v>2</v>
      </c>
      <c r="C9">
        <f t="shared" ref="C9:C59" si="0">($A$3*B9^$B$3)*EXP(-((B9/$C$3)^$D$3))</f>
        <v>19.800996674983363</v>
      </c>
      <c r="D9">
        <f t="shared" ref="D9:D59" si="1">($A$4*B9^$B$4)*EXP(-((B9/$C$4)^$D$4))</f>
        <v>21.384719421247155</v>
      </c>
    </row>
    <row r="10" spans="1:4" x14ac:dyDescent="0.55000000000000004">
      <c r="B10">
        <v>3</v>
      </c>
      <c r="C10">
        <f t="shared" si="0"/>
        <v>29.33253711580009</v>
      </c>
      <c r="D10">
        <f t="shared" si="1"/>
        <v>33.216894285926166</v>
      </c>
    </row>
    <row r="11" spans="1:4" x14ac:dyDescent="0.55000000000000004">
      <c r="B11">
        <v>4</v>
      </c>
      <c r="C11">
        <f t="shared" si="0"/>
        <v>38.431577566092926</v>
      </c>
      <c r="D11">
        <f t="shared" si="1"/>
        <v>45.084834552379164</v>
      </c>
    </row>
    <row r="12" spans="1:4" x14ac:dyDescent="0.55000000000000004">
      <c r="B12">
        <v>5</v>
      </c>
      <c r="C12">
        <f t="shared" si="0"/>
        <v>46.970653140673789</v>
      </c>
      <c r="D12">
        <f t="shared" si="1"/>
        <v>56.595516010102301</v>
      </c>
    </row>
    <row r="13" spans="1:4" x14ac:dyDescent="0.55000000000000004">
      <c r="B13">
        <v>6</v>
      </c>
      <c r="C13">
        <f t="shared" si="0"/>
        <v>54.835871116273694</v>
      </c>
      <c r="D13">
        <f t="shared" si="1"/>
        <v>67.32425070703033</v>
      </c>
    </row>
    <row r="14" spans="1:4" x14ac:dyDescent="0.55000000000000004">
      <c r="B14">
        <v>7</v>
      </c>
      <c r="C14">
        <f t="shared" si="0"/>
        <v>61.929413346043852</v>
      </c>
      <c r="D14">
        <f t="shared" si="1"/>
        <v>76.819355053291673</v>
      </c>
    </row>
    <row r="15" spans="1:4" x14ac:dyDescent="0.55000000000000004">
      <c r="B15">
        <v>8</v>
      </c>
      <c r="C15">
        <f t="shared" si="0"/>
        <v>68.171503117296908</v>
      </c>
      <c r="D15">
        <f t="shared" si="1"/>
        <v>84.628161133311721</v>
      </c>
    </row>
    <row r="16" spans="1:4" x14ac:dyDescent="0.55000000000000004">
      <c r="B16">
        <v>9</v>
      </c>
      <c r="C16">
        <f t="shared" si="0"/>
        <v>73.501783433829971</v>
      </c>
      <c r="D16">
        <f t="shared" si="1"/>
        <v>90.335645521581824</v>
      </c>
    </row>
    <row r="17" spans="2:4" x14ac:dyDescent="0.55000000000000004">
      <c r="B17">
        <v>10</v>
      </c>
      <c r="C17">
        <f t="shared" si="0"/>
        <v>77.880078307140494</v>
      </c>
      <c r="D17">
        <f t="shared" si="1"/>
        <v>93.609549138588235</v>
      </c>
    </row>
    <row r="18" spans="2:4" x14ac:dyDescent="0.55000000000000004">
      <c r="B18">
        <v>11</v>
      </c>
      <c r="C18">
        <f t="shared" si="0"/>
        <v>81.286533708483859</v>
      </c>
      <c r="D18">
        <f t="shared" si="1"/>
        <v>94.245164757260966</v>
      </c>
    </row>
    <row r="19" spans="2:4" x14ac:dyDescent="0.55000000000000004">
      <c r="B19">
        <v>12</v>
      </c>
      <c r="C19">
        <f t="shared" si="0"/>
        <v>83.721159128523723</v>
      </c>
      <c r="D19">
        <f t="shared" si="1"/>
        <v>92.202053980561473</v>
      </c>
    </row>
    <row r="20" spans="2:4" x14ac:dyDescent="0.55000000000000004">
      <c r="B20">
        <v>13</v>
      </c>
      <c r="C20">
        <f t="shared" si="0"/>
        <v>85.20281306248927</v>
      </c>
      <c r="D20">
        <f t="shared" si="1"/>
        <v>87.62500682458743</v>
      </c>
    </row>
    <row r="21" spans="2:4" x14ac:dyDescent="0.55000000000000004">
      <c r="B21">
        <v>14</v>
      </c>
      <c r="C21">
        <f t="shared" si="0"/>
        <v>85.767695185818255</v>
      </c>
      <c r="D21">
        <f t="shared" si="1"/>
        <v>80.843171091902676</v>
      </c>
    </row>
    <row r="22" spans="2:4" x14ac:dyDescent="0.55000000000000004">
      <c r="B22">
        <v>15</v>
      </c>
      <c r="C22">
        <f t="shared" si="0"/>
        <v>85.467423709638453</v>
      </c>
      <c r="D22">
        <f t="shared" si="1"/>
        <v>72.344563906915496</v>
      </c>
    </row>
    <row r="23" spans="2:4" x14ac:dyDescent="0.55000000000000004">
      <c r="B23">
        <v>16</v>
      </c>
      <c r="C23">
        <f t="shared" si="0"/>
        <v>84.366787846887775</v>
      </c>
      <c r="D23">
        <f t="shared" si="1"/>
        <v>62.72769507363239</v>
      </c>
    </row>
    <row r="24" spans="2:4" x14ac:dyDescent="0.55000000000000004">
      <c r="B24">
        <v>17</v>
      </c>
      <c r="C24">
        <f t="shared" si="0"/>
        <v>82.541272176193516</v>
      </c>
      <c r="D24">
        <f t="shared" si="1"/>
        <v>52.636830153340505</v>
      </c>
    </row>
    <row r="25" spans="2:4" x14ac:dyDescent="0.55000000000000004">
      <c r="B25">
        <v>18</v>
      </c>
      <c r="C25">
        <f t="shared" si="0"/>
        <v>80.074451920129405</v>
      </c>
      <c r="D25">
        <f t="shared" si="1"/>
        <v>42.691251941453096</v>
      </c>
    </row>
    <row r="26" spans="2:4" x14ac:dyDescent="0.55000000000000004">
      <c r="B26">
        <v>19</v>
      </c>
      <c r="C26">
        <f t="shared" si="0"/>
        <v>77.055355962030916</v>
      </c>
      <c r="D26">
        <f t="shared" si="1"/>
        <v>33.420573178421236</v>
      </c>
    </row>
    <row r="27" spans="2:4" x14ac:dyDescent="0.55000000000000004">
      <c r="B27">
        <v>20</v>
      </c>
      <c r="C27">
        <f t="shared" si="0"/>
        <v>73.57588823428847</v>
      </c>
      <c r="D27">
        <f t="shared" si="1"/>
        <v>25.217046734293916</v>
      </c>
    </row>
    <row r="28" spans="2:4" x14ac:dyDescent="0.55000000000000004">
      <c r="B28">
        <v>21</v>
      </c>
      <c r="C28">
        <f t="shared" si="0"/>
        <v>69.728388522378737</v>
      </c>
      <c r="D28">
        <f t="shared" si="1"/>
        <v>18.312058449059055</v>
      </c>
    </row>
    <row r="29" spans="2:4" x14ac:dyDescent="0.55000000000000004">
      <c r="B29">
        <v>22</v>
      </c>
      <c r="C29">
        <f t="shared" si="0"/>
        <v>65.603401474575207</v>
      </c>
      <c r="D29">
        <f t="shared" si="1"/>
        <v>12.77856079457861</v>
      </c>
    </row>
    <row r="30" spans="2:4" x14ac:dyDescent="0.55000000000000004">
      <c r="B30">
        <v>23</v>
      </c>
      <c r="C30">
        <f t="shared" si="0"/>
        <v>61.287708497110557</v>
      </c>
      <c r="D30">
        <f t="shared" si="1"/>
        <v>8.5556483749528152</v>
      </c>
    </row>
    <row r="31" spans="2:4" x14ac:dyDescent="0.55000000000000004">
      <c r="B31">
        <v>24</v>
      </c>
      <c r="C31">
        <f t="shared" si="0"/>
        <v>56.862662083709225</v>
      </c>
      <c r="D31">
        <f t="shared" si="1"/>
        <v>5.4873437619897478</v>
      </c>
    </row>
    <row r="32" spans="2:4" x14ac:dyDescent="0.55000000000000004">
      <c r="B32">
        <v>25</v>
      </c>
      <c r="C32">
        <f t="shared" si="0"/>
        <v>52.40284678777445</v>
      </c>
      <c r="D32">
        <f t="shared" si="1"/>
        <v>3.3659790465496844</v>
      </c>
    </row>
    <row r="33" spans="2:4" x14ac:dyDescent="0.55000000000000004">
      <c r="B33">
        <v>26</v>
      </c>
      <c r="C33">
        <f t="shared" si="0"/>
        <v>47.975076238177202</v>
      </c>
      <c r="D33">
        <f t="shared" si="1"/>
        <v>1.9714860157632652</v>
      </c>
    </row>
    <row r="34" spans="2:4" x14ac:dyDescent="0.55000000000000004">
      <c r="B34">
        <v>27</v>
      </c>
      <c r="C34">
        <f t="shared" si="0"/>
        <v>43.637721965641589</v>
      </c>
      <c r="D34">
        <f t="shared" si="1"/>
        <v>1.1007652784555801</v>
      </c>
    </row>
    <row r="35" spans="2:4" x14ac:dyDescent="0.55000000000000004">
      <c r="B35">
        <v>28</v>
      </c>
      <c r="C35">
        <f t="shared" si="0"/>
        <v>39.440357857892607</v>
      </c>
      <c r="D35">
        <f t="shared" si="1"/>
        <v>0.58491646190503555</v>
      </c>
    </row>
    <row r="36" spans="2:4" x14ac:dyDescent="0.55000000000000004">
      <c r="B36">
        <v>29</v>
      </c>
      <c r="C36">
        <f t="shared" si="0"/>
        <v>35.423694166597102</v>
      </c>
      <c r="D36">
        <f t="shared" si="1"/>
        <v>0.29530107071280537</v>
      </c>
    </row>
    <row r="37" spans="2:4" x14ac:dyDescent="0.55000000000000004">
      <c r="B37">
        <v>30</v>
      </c>
      <c r="C37">
        <f t="shared" si="0"/>
        <v>31.619767368559298</v>
      </c>
      <c r="D37">
        <f t="shared" si="1"/>
        <v>0.1414091542978842</v>
      </c>
    </row>
    <row r="38" spans="2:4" x14ac:dyDescent="0.55000000000000004">
      <c r="B38">
        <v>31</v>
      </c>
      <c r="C38">
        <f t="shared" si="0"/>
        <v>28.052346915745723</v>
      </c>
      <c r="D38">
        <f t="shared" si="1"/>
        <v>6.4120449239472133E-2</v>
      </c>
    </row>
    <row r="39" spans="2:4" x14ac:dyDescent="0.55000000000000004">
      <c r="B39">
        <v>32</v>
      </c>
      <c r="C39">
        <f t="shared" si="0"/>
        <v>24.737516941855908</v>
      </c>
      <c r="D39">
        <f t="shared" si="1"/>
        <v>2.748424215846865E-2</v>
      </c>
    </row>
    <row r="40" spans="2:4" x14ac:dyDescent="0.55000000000000004">
      <c r="B40">
        <v>33</v>
      </c>
      <c r="C40">
        <f t="shared" si="0"/>
        <v>21.68439016507595</v>
      </c>
      <c r="D40">
        <f t="shared" si="1"/>
        <v>1.1117258154609995E-2</v>
      </c>
    </row>
    <row r="41" spans="2:4" x14ac:dyDescent="0.55000000000000004">
      <c r="B41">
        <v>34</v>
      </c>
      <c r="C41">
        <f t="shared" si="0"/>
        <v>18.895912287904249</v>
      </c>
      <c r="D41">
        <f t="shared" si="1"/>
        <v>4.2363723255403113E-3</v>
      </c>
    </row>
    <row r="42" spans="2:4" x14ac:dyDescent="0.55000000000000004">
      <c r="B42">
        <v>35</v>
      </c>
      <c r="C42">
        <f t="shared" si="0"/>
        <v>16.369717834385643</v>
      </c>
      <c r="D42">
        <f t="shared" si="1"/>
        <v>1.5181910628540018E-3</v>
      </c>
    </row>
    <row r="43" spans="2:4" x14ac:dyDescent="0.55000000000000004">
      <c r="B43">
        <v>36</v>
      </c>
      <c r="C43">
        <f t="shared" si="0"/>
        <v>14.099002235635343</v>
      </c>
      <c r="D43">
        <f t="shared" si="1"/>
        <v>5.1079405386373548E-4</v>
      </c>
    </row>
    <row r="44" spans="2:4" x14ac:dyDescent="0.55000000000000004">
      <c r="B44">
        <v>37</v>
      </c>
      <c r="C44">
        <f t="shared" si="0"/>
        <v>12.073379717371527</v>
      </c>
      <c r="D44">
        <f t="shared" si="1"/>
        <v>1.6106516885319803E-4</v>
      </c>
    </row>
    <row r="45" spans="2:4" x14ac:dyDescent="0.55000000000000004">
      <c r="B45">
        <v>38</v>
      </c>
      <c r="C45">
        <f t="shared" si="0"/>
        <v>10.279701809213158</v>
      </c>
      <c r="D45">
        <f t="shared" si="1"/>
        <v>4.7516169150593763E-5</v>
      </c>
    </row>
    <row r="46" spans="2:4" x14ac:dyDescent="0.55000000000000004">
      <c r="B46">
        <v>39</v>
      </c>
      <c r="C46">
        <f t="shared" si="0"/>
        <v>8.7028167630169015</v>
      </c>
      <c r="D46">
        <f t="shared" si="1"/>
        <v>1.3092158480430813E-5</v>
      </c>
    </row>
    <row r="47" spans="2:4" x14ac:dyDescent="0.55000000000000004">
      <c r="B47">
        <v>40</v>
      </c>
      <c r="C47">
        <f t="shared" si="0"/>
        <v>7.3262555554936712</v>
      </c>
      <c r="D47">
        <f t="shared" si="1"/>
        <v>3.3632241674373053E-6</v>
      </c>
    </row>
    <row r="48" spans="2:4" x14ac:dyDescent="0.55000000000000004">
      <c r="B48">
        <v>41</v>
      </c>
      <c r="C48">
        <f t="shared" si="0"/>
        <v>6.1328352272367725</v>
      </c>
      <c r="D48">
        <f t="shared" si="1"/>
        <v>8.0411570159211145E-7</v>
      </c>
    </row>
    <row r="49" spans="2:4" x14ac:dyDescent="0.55000000000000004">
      <c r="B49">
        <v>42</v>
      </c>
      <c r="C49">
        <f t="shared" si="0"/>
        <v>5.1051748985642726</v>
      </c>
      <c r="D49">
        <f t="shared" si="1"/>
        <v>1.7862479883301988E-7</v>
      </c>
    </row>
    <row r="50" spans="2:4" x14ac:dyDescent="0.55000000000000004">
      <c r="B50">
        <v>43</v>
      </c>
      <c r="C50">
        <f t="shared" si="0"/>
        <v>4.2261237792132667</v>
      </c>
      <c r="D50">
        <f t="shared" si="1"/>
        <v>3.680160386722799E-8</v>
      </c>
    </row>
    <row r="51" spans="2:4" x14ac:dyDescent="0.55000000000000004">
      <c r="B51">
        <v>44</v>
      </c>
      <c r="C51">
        <f t="shared" si="0"/>
        <v>3.4791037827011113</v>
      </c>
      <c r="D51">
        <f t="shared" si="1"/>
        <v>7.0199480908659972E-9</v>
      </c>
    </row>
    <row r="52" spans="2:4" x14ac:dyDescent="0.55000000000000004">
      <c r="B52">
        <v>45</v>
      </c>
      <c r="C52">
        <f t="shared" si="0"/>
        <v>2.848371942368586</v>
      </c>
      <c r="D52">
        <f t="shared" si="1"/>
        <v>1.2376069904933072E-9</v>
      </c>
    </row>
    <row r="53" spans="2:4" x14ac:dyDescent="0.55000000000000004">
      <c r="B53">
        <v>46</v>
      </c>
      <c r="C53">
        <f t="shared" si="0"/>
        <v>2.3192097194578523</v>
      </c>
      <c r="D53">
        <f t="shared" si="1"/>
        <v>2.0130384811144474E-10</v>
      </c>
    </row>
    <row r="54" spans="2:4" x14ac:dyDescent="0.55000000000000004">
      <c r="B54">
        <v>47</v>
      </c>
      <c r="C54">
        <f t="shared" si="0"/>
        <v>1.8780475401397756</v>
      </c>
      <c r="D54">
        <f t="shared" si="1"/>
        <v>3.0156430995159982E-11</v>
      </c>
    </row>
    <row r="55" spans="2:4" x14ac:dyDescent="0.55000000000000004">
      <c r="B55">
        <v>48</v>
      </c>
      <c r="C55">
        <f t="shared" si="0"/>
        <v>1.5125335672533318</v>
      </c>
      <c r="D55">
        <f t="shared" si="1"/>
        <v>4.1534001868802674E-12</v>
      </c>
    </row>
    <row r="56" spans="2:4" x14ac:dyDescent="0.55000000000000004">
      <c r="B56">
        <v>49</v>
      </c>
      <c r="C56">
        <f t="shared" si="0"/>
        <v>1.2115558875783532</v>
      </c>
      <c r="D56">
        <f t="shared" si="1"/>
        <v>5.2500135989447433E-13</v>
      </c>
    </row>
    <row r="57" spans="2:4" x14ac:dyDescent="0.55000000000000004">
      <c r="B57">
        <v>50</v>
      </c>
      <c r="C57">
        <f t="shared" si="0"/>
        <v>0.96522706811385461</v>
      </c>
      <c r="D57">
        <f t="shared" si="1"/>
        <v>6.0797566095002266E-14</v>
      </c>
    </row>
    <row r="58" spans="2:4" x14ac:dyDescent="0.55000000000000004">
      <c r="B58">
        <v>51</v>
      </c>
      <c r="C58">
        <f t="shared" si="0"/>
        <v>0.76483949755822189</v>
      </c>
      <c r="D58">
        <f t="shared" si="1"/>
        <v>6.4389770472302511E-15</v>
      </c>
    </row>
    <row r="59" spans="2:4" x14ac:dyDescent="0.55000000000000004">
      <c r="B59">
        <v>52</v>
      </c>
      <c r="C59">
        <f t="shared" si="0"/>
        <v>0.602799170430387</v>
      </c>
      <c r="D59">
        <f t="shared" si="1"/>
        <v>6.2256947447689842E-16</v>
      </c>
    </row>
  </sheetData>
  <mergeCells count="1">
    <mergeCell ref="A1:D1"/>
  </mergeCells>
  <phoneticPr fontId="5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4960F-C5F0-45EA-B7F3-4D1D036F986F}">
  <dimension ref="A1:O23"/>
  <sheetViews>
    <sheetView topLeftCell="A8" workbookViewId="0">
      <selection activeCell="E17" sqref="E17"/>
    </sheetView>
  </sheetViews>
  <sheetFormatPr defaultRowHeight="18" x14ac:dyDescent="0.55000000000000004"/>
  <cols>
    <col min="1" max="1" width="17.1640625" customWidth="1"/>
    <col min="2" max="3" width="11.58203125" customWidth="1"/>
    <col min="4" max="4" width="18.1640625" bestFit="1" customWidth="1"/>
    <col min="5" max="5" width="23" bestFit="1" customWidth="1"/>
    <col min="6" max="6" width="10.25" bestFit="1" customWidth="1"/>
    <col min="9" max="13" width="18.83203125" customWidth="1"/>
  </cols>
  <sheetData>
    <row r="1" spans="1:15" ht="15" customHeight="1" x14ac:dyDescent="0.55000000000000004">
      <c r="A1" s="35" t="s">
        <v>24</v>
      </c>
      <c r="B1" s="35"/>
      <c r="C1" s="35"/>
      <c r="D1" s="35"/>
      <c r="E1" s="35"/>
      <c r="F1" s="35"/>
      <c r="G1" s="34"/>
      <c r="H1" s="34"/>
      <c r="I1" s="34"/>
      <c r="J1" s="34"/>
      <c r="K1" s="34"/>
      <c r="L1" s="34"/>
      <c r="M1" s="34"/>
      <c r="N1" s="34"/>
      <c r="O1" s="34"/>
    </row>
    <row r="2" spans="1:15" ht="15" customHeight="1" x14ac:dyDescent="0.55000000000000004">
      <c r="A2" s="35"/>
      <c r="B2" s="35"/>
      <c r="C2" s="35"/>
      <c r="D2" s="35"/>
      <c r="E2" s="35"/>
      <c r="F2" s="35"/>
      <c r="G2" s="34"/>
      <c r="H2" s="34"/>
      <c r="I2" s="34"/>
      <c r="J2" s="34"/>
      <c r="K2" s="34"/>
      <c r="L2" s="34"/>
      <c r="M2" s="34"/>
      <c r="N2" s="34"/>
      <c r="O2" s="34"/>
    </row>
    <row r="4" spans="1:15" x14ac:dyDescent="0.55000000000000004">
      <c r="A4" s="1" t="s">
        <v>20</v>
      </c>
      <c r="B4" s="1" t="s">
        <v>21</v>
      </c>
      <c r="C4" s="1" t="s">
        <v>0</v>
      </c>
      <c r="D4" s="8"/>
    </row>
    <row r="5" spans="1:15" x14ac:dyDescent="0.55000000000000004">
      <c r="A5" s="1">
        <v>250</v>
      </c>
      <c r="B5" s="1">
        <v>-5</v>
      </c>
      <c r="C5" s="5" t="str">
        <f>_xlfn.CONCAT(A5,B5)&amp;"p"</f>
        <v>250-5p</v>
      </c>
      <c r="D5" s="9"/>
    </row>
    <row r="6" spans="1:15" x14ac:dyDescent="0.55000000000000004">
      <c r="C6" s="8"/>
      <c r="D6" s="8"/>
    </row>
    <row r="7" spans="1:15" x14ac:dyDescent="0.55000000000000004">
      <c r="A7" s="36" t="s">
        <v>22</v>
      </c>
      <c r="B7" s="37"/>
      <c r="C7" s="10">
        <v>0.1</v>
      </c>
      <c r="D7" s="8"/>
    </row>
    <row r="8" spans="1:15" ht="15" customHeight="1" x14ac:dyDescent="0.55000000000000004"/>
    <row r="9" spans="1:15" x14ac:dyDescent="0.55000000000000004">
      <c r="A9" s="38" t="s">
        <v>23</v>
      </c>
      <c r="B9" s="38"/>
      <c r="C9" s="38"/>
      <c r="D9" s="38"/>
      <c r="E9" s="38"/>
      <c r="F9" s="38"/>
    </row>
    <row r="10" spans="1:15" x14ac:dyDescent="0.55000000000000004">
      <c r="A10" s="1" t="s">
        <v>14</v>
      </c>
      <c r="B10" s="1" t="s">
        <v>25</v>
      </c>
      <c r="C10" s="1" t="s">
        <v>0</v>
      </c>
      <c r="D10" s="1" t="s">
        <v>26</v>
      </c>
      <c r="E10" s="1" t="s">
        <v>27</v>
      </c>
      <c r="F10" s="1" t="s">
        <v>28</v>
      </c>
    </row>
    <row r="11" spans="1:15" x14ac:dyDescent="0.55000000000000004">
      <c r="A11" s="1">
        <v>1</v>
      </c>
      <c r="B11" s="13">
        <v>33.333333291591018</v>
      </c>
      <c r="C11" s="2">
        <f>($A$5+$B$5*B11)</f>
        <v>83.333333542044898</v>
      </c>
      <c r="D11" s="2">
        <f>($A$5+$B$5*B11)*C7</f>
        <v>8.3333333542044894</v>
      </c>
      <c r="E11" s="2">
        <f>C11-D11</f>
        <v>75.000000187840413</v>
      </c>
      <c r="F11" s="2">
        <f>B11*E11</f>
        <v>2500.0000031306736</v>
      </c>
    </row>
    <row r="12" spans="1:15" x14ac:dyDescent="0.55000000000000004">
      <c r="A12" s="1">
        <v>2</v>
      </c>
      <c r="B12" s="13">
        <v>16.666658475445402</v>
      </c>
      <c r="C12" s="2">
        <f>($A$5+$B$5*B12)-E11</f>
        <v>91.66670743493259</v>
      </c>
      <c r="D12" s="2"/>
      <c r="E12" s="2">
        <f>E11+C12</f>
        <v>166.666707622773</v>
      </c>
      <c r="F12" s="2">
        <f>B12*C12</f>
        <v>1527.7777063865933</v>
      </c>
    </row>
    <row r="13" spans="1:15" x14ac:dyDescent="0.55000000000000004">
      <c r="A13" s="17" t="s">
        <v>29</v>
      </c>
      <c r="B13" s="18"/>
      <c r="C13" s="18"/>
      <c r="D13" s="18"/>
      <c r="E13" s="19"/>
      <c r="F13" s="7">
        <f>SUM(F10:F12)</f>
        <v>4027.7777095172669</v>
      </c>
    </row>
    <row r="16" spans="1:15" ht="44.25" customHeight="1" x14ac:dyDescent="0.55000000000000004">
      <c r="A16" s="11" t="s">
        <v>22</v>
      </c>
      <c r="B16" s="11" t="s">
        <v>31</v>
      </c>
      <c r="C16" s="11" t="s">
        <v>32</v>
      </c>
      <c r="D16" s="11" t="s">
        <v>30</v>
      </c>
      <c r="E16" s="11" t="s">
        <v>33</v>
      </c>
    </row>
    <row r="17" spans="1:5" x14ac:dyDescent="0.55000000000000004">
      <c r="A17" s="11"/>
      <c r="B17" s="12"/>
      <c r="C17" s="11"/>
      <c r="D17" s="11"/>
      <c r="E17" s="11"/>
    </row>
    <row r="18" spans="1:5" x14ac:dyDescent="0.55000000000000004">
      <c r="A18" s="1">
        <v>0</v>
      </c>
      <c r="B18" s="14">
        <v>33.333333332847843</v>
      </c>
      <c r="C18" s="14">
        <v>16.666658516784963</v>
      </c>
      <c r="D18" s="15">
        <v>4166.6666666663332</v>
      </c>
      <c r="E18" s="6">
        <f t="shared" ref="E18:E23" si="0">(D18-$D$18)/$D$18</f>
        <v>0</v>
      </c>
    </row>
    <row r="19" spans="1:5" x14ac:dyDescent="0.55000000000000004">
      <c r="A19" s="16">
        <v>0.2</v>
      </c>
      <c r="B19" s="14">
        <v>34.37498504973091</v>
      </c>
      <c r="C19" s="14">
        <v>18.749973773952313</v>
      </c>
      <c r="D19" s="15">
        <v>3906.2499999995484</v>
      </c>
      <c r="E19" s="6">
        <f t="shared" si="0"/>
        <v>-6.2500000000033348E-2</v>
      </c>
    </row>
    <row r="20" spans="1:5" x14ac:dyDescent="0.55000000000000004">
      <c r="A20" s="16">
        <v>0.4</v>
      </c>
      <c r="B20" s="14">
        <v>35.294117647237968</v>
      </c>
      <c r="C20" s="14">
        <v>20.588223311022261</v>
      </c>
      <c r="D20" s="15">
        <v>3676.4705882346038</v>
      </c>
      <c r="E20" s="6">
        <f t="shared" si="0"/>
        <v>-0.11764705882362446</v>
      </c>
    </row>
    <row r="21" spans="1:5" x14ac:dyDescent="0.55000000000000004">
      <c r="A21" s="16">
        <v>0.6</v>
      </c>
      <c r="B21" s="14">
        <v>36.111111110727705</v>
      </c>
      <c r="C21" s="14">
        <v>22.222205692525556</v>
      </c>
      <c r="D21" s="15">
        <v>3472.2222222209043</v>
      </c>
      <c r="E21" s="6">
        <f t="shared" si="0"/>
        <v>-0.16666666666691626</v>
      </c>
    </row>
    <row r="22" spans="1:5" x14ac:dyDescent="0.55000000000000004">
      <c r="A22" s="16">
        <v>0.8</v>
      </c>
      <c r="B22" s="14">
        <v>36.842084195818956</v>
      </c>
      <c r="C22" s="14">
        <v>23.68418114641603</v>
      </c>
      <c r="D22" s="15">
        <v>3289.4736842066122</v>
      </c>
      <c r="E22" s="6">
        <f t="shared" si="0"/>
        <v>-0.21052631579034989</v>
      </c>
    </row>
    <row r="23" spans="1:5" x14ac:dyDescent="0.55000000000000004">
      <c r="A23" s="16">
        <v>1</v>
      </c>
      <c r="B23" s="14">
        <v>36.842084195818956</v>
      </c>
      <c r="C23" s="14">
        <v>24.999999999999961</v>
      </c>
      <c r="D23" s="15">
        <v>3125</v>
      </c>
      <c r="E23" s="6">
        <f t="shared" si="0"/>
        <v>-0.24999999999993996</v>
      </c>
    </row>
  </sheetData>
  <mergeCells count="3">
    <mergeCell ref="A7:B7"/>
    <mergeCell ref="A9:F9"/>
    <mergeCell ref="A1:F2"/>
  </mergeCells>
  <phoneticPr fontId="5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FF6D8-7668-4954-A932-2A8A39E15430}">
  <dimension ref="A1:J40"/>
  <sheetViews>
    <sheetView tabSelected="1" workbookViewId="0">
      <selection activeCell="C15" sqref="C15"/>
    </sheetView>
  </sheetViews>
  <sheetFormatPr defaultRowHeight="18" x14ac:dyDescent="0.55000000000000004"/>
  <cols>
    <col min="2" max="2" width="9.75" customWidth="1"/>
    <col min="3" max="3" width="9.25" bestFit="1" customWidth="1"/>
    <col min="4" max="4" width="9.58203125" bestFit="1" customWidth="1"/>
    <col min="8" max="9" width="20.4140625" customWidth="1"/>
    <col min="10" max="10" width="25.6640625" customWidth="1"/>
  </cols>
  <sheetData>
    <row r="1" spans="1:10" ht="36" x14ac:dyDescent="0.55000000000000004">
      <c r="A1" s="43" t="s">
        <v>34</v>
      </c>
      <c r="B1" s="44"/>
      <c r="C1" s="44"/>
      <c r="D1" s="44"/>
      <c r="E1" s="45"/>
      <c r="H1" s="32" t="s">
        <v>14</v>
      </c>
      <c r="I1" s="32" t="s">
        <v>30</v>
      </c>
      <c r="J1" s="33" t="s">
        <v>36</v>
      </c>
    </row>
    <row r="2" spans="1:10" ht="15" customHeight="1" x14ac:dyDescent="0.55000000000000004">
      <c r="H2" s="1">
        <v>1</v>
      </c>
      <c r="I2" s="2">
        <f>E10</f>
        <v>3125</v>
      </c>
      <c r="J2" s="6">
        <f>(I2-$I$2)/$I$2</f>
        <v>0</v>
      </c>
    </row>
    <row r="3" spans="1:10" x14ac:dyDescent="0.55000000000000004">
      <c r="A3" s="1" t="s">
        <v>45</v>
      </c>
      <c r="B3" s="1" t="s">
        <v>21</v>
      </c>
      <c r="C3" s="1" t="s">
        <v>0</v>
      </c>
      <c r="H3" s="1">
        <v>2</v>
      </c>
      <c r="I3" s="2">
        <f>E16</f>
        <v>4166.6666666639603</v>
      </c>
      <c r="J3" s="6">
        <f>(I3-$I$2)/$I$2</f>
        <v>0.33333333333246729</v>
      </c>
    </row>
    <row r="4" spans="1:10" x14ac:dyDescent="0.55000000000000004">
      <c r="A4" s="1">
        <v>250</v>
      </c>
      <c r="B4" s="1">
        <v>-5</v>
      </c>
      <c r="C4" s="5" t="str">
        <f>_xlfn.CONCAT(A4,B4)&amp;"p"</f>
        <v>250-5p</v>
      </c>
      <c r="H4" s="1">
        <v>3</v>
      </c>
      <c r="I4" s="2">
        <f>E23</f>
        <v>4687.4999999974425</v>
      </c>
      <c r="J4" s="6">
        <f>(I4-$I$2)/$I$2</f>
        <v>0.4999999999991816</v>
      </c>
    </row>
    <row r="5" spans="1:10" x14ac:dyDescent="0.55000000000000004">
      <c r="H5" s="1">
        <v>4</v>
      </c>
      <c r="I5" s="2">
        <f>E31</f>
        <v>4999.9999999589118</v>
      </c>
      <c r="J5" s="6">
        <f>(I5-$I$2)/$I$2</f>
        <v>0.59999999998685172</v>
      </c>
    </row>
    <row r="6" spans="1:10" ht="15" customHeight="1" x14ac:dyDescent="0.55000000000000004">
      <c r="H6" s="1">
        <v>5</v>
      </c>
      <c r="I6" s="2">
        <f>E40</f>
        <v>5208.3333332754246</v>
      </c>
      <c r="J6" s="6">
        <f>(I6-$I$2)/$I$2</f>
        <v>0.6666666666481359</v>
      </c>
    </row>
    <row r="7" spans="1:10" x14ac:dyDescent="0.55000000000000004">
      <c r="A7" s="42" t="s">
        <v>37</v>
      </c>
      <c r="B7" s="42"/>
      <c r="C7" s="42"/>
      <c r="D7" s="42"/>
      <c r="E7" s="42"/>
    </row>
    <row r="8" spans="1:10" x14ac:dyDescent="0.55000000000000004">
      <c r="A8" s="1" t="s">
        <v>14</v>
      </c>
      <c r="B8" s="1" t="s">
        <v>25</v>
      </c>
      <c r="C8" s="1" t="s">
        <v>0</v>
      </c>
      <c r="D8" s="1" t="s">
        <v>35</v>
      </c>
      <c r="E8" s="1" t="s">
        <v>28</v>
      </c>
    </row>
    <row r="9" spans="1:10" x14ac:dyDescent="0.55000000000000004">
      <c r="A9" s="1">
        <v>1</v>
      </c>
      <c r="B9" s="2">
        <v>24.999999898274929</v>
      </c>
      <c r="C9" s="2">
        <f>A4+B4*B9</f>
        <v>125.00000050862536</v>
      </c>
      <c r="D9" s="2">
        <f>C9</f>
        <v>125.00000050862536</v>
      </c>
      <c r="E9" s="2">
        <f>B9*C9</f>
        <v>3125</v>
      </c>
    </row>
    <row r="10" spans="1:10" x14ac:dyDescent="0.55000000000000004">
      <c r="A10" s="39" t="s">
        <v>39</v>
      </c>
      <c r="B10" s="40"/>
      <c r="C10" s="40"/>
      <c r="D10" s="41"/>
      <c r="E10" s="7">
        <f>SUM(E7:E9)</f>
        <v>3125</v>
      </c>
    </row>
    <row r="12" spans="1:10" x14ac:dyDescent="0.55000000000000004">
      <c r="A12" s="42" t="s">
        <v>38</v>
      </c>
      <c r="B12" s="42"/>
      <c r="C12" s="42"/>
      <c r="D12" s="42"/>
      <c r="E12" s="42"/>
    </row>
    <row r="13" spans="1:10" x14ac:dyDescent="0.55000000000000004">
      <c r="A13" s="1" t="s">
        <v>14</v>
      </c>
      <c r="B13" s="1" t="s">
        <v>25</v>
      </c>
      <c r="C13" s="1" t="s">
        <v>0</v>
      </c>
      <c r="D13" s="1" t="s">
        <v>35</v>
      </c>
      <c r="E13" s="1" t="s">
        <v>28</v>
      </c>
    </row>
    <row r="14" spans="1:10" x14ac:dyDescent="0.55000000000000004">
      <c r="A14" s="1">
        <v>1</v>
      </c>
      <c r="B14" s="2">
        <v>33.333312285849118</v>
      </c>
      <c r="C14" s="2">
        <f>$A$4+$B$4*B14</f>
        <v>83.333438570754424</v>
      </c>
      <c r="D14" s="2">
        <f>C14</f>
        <v>83.333438570754424</v>
      </c>
      <c r="E14" s="2">
        <f>B14*C14</f>
        <v>2777.7795317325813</v>
      </c>
    </row>
    <row r="15" spans="1:10" x14ac:dyDescent="0.55000000000000004">
      <c r="A15" s="1">
        <v>2</v>
      </c>
      <c r="B15" s="2">
        <v>16.666670603116515</v>
      </c>
      <c r="C15" s="2">
        <f>($A$4+$B$4*B15)-D14</f>
        <v>83.333208413662987</v>
      </c>
      <c r="D15" s="2">
        <f>D14+C15</f>
        <v>166.66664698441741</v>
      </c>
      <c r="E15" s="2">
        <f>B15*C15</f>
        <v>1388.8871349313788</v>
      </c>
    </row>
    <row r="16" spans="1:10" x14ac:dyDescent="0.55000000000000004">
      <c r="A16" s="39" t="s">
        <v>39</v>
      </c>
      <c r="B16" s="40"/>
      <c r="C16" s="40"/>
      <c r="D16" s="41"/>
      <c r="E16" s="7">
        <f>SUM(E13:E15)</f>
        <v>4166.6666666639603</v>
      </c>
    </row>
    <row r="18" spans="1:5" x14ac:dyDescent="0.55000000000000004">
      <c r="A18" s="42" t="s">
        <v>40</v>
      </c>
      <c r="B18" s="42"/>
      <c r="C18" s="42"/>
      <c r="D18" s="42"/>
      <c r="E18" s="42"/>
    </row>
    <row r="19" spans="1:5" x14ac:dyDescent="0.55000000000000004">
      <c r="A19" s="1" t="s">
        <v>14</v>
      </c>
      <c r="B19" s="1" t="s">
        <v>25</v>
      </c>
      <c r="C19" s="1" t="s">
        <v>0</v>
      </c>
      <c r="D19" s="1" t="s">
        <v>35</v>
      </c>
      <c r="E19" s="1" t="s">
        <v>28</v>
      </c>
    </row>
    <row r="20" spans="1:5" x14ac:dyDescent="0.55000000000000004">
      <c r="A20" s="1">
        <v>1</v>
      </c>
      <c r="B20" s="2">
        <v>37.500000000240966</v>
      </c>
      <c r="C20" s="2">
        <f>$A$4+$B$4*B20</f>
        <v>62.499999998795175</v>
      </c>
      <c r="D20" s="2">
        <f>C20</f>
        <v>62.499999998795175</v>
      </c>
      <c r="E20" s="2">
        <f>B20*C20</f>
        <v>2343.7499999698794</v>
      </c>
    </row>
    <row r="21" spans="1:5" x14ac:dyDescent="0.55000000000000004">
      <c r="A21" s="1">
        <v>2</v>
      </c>
      <c r="B21" s="2">
        <v>24.999982891407264</v>
      </c>
      <c r="C21" s="2">
        <f>($A$4+$B$4*B21)-D20</f>
        <v>62.500085544168513</v>
      </c>
      <c r="D21" s="2">
        <f>D20+C21</f>
        <v>125.00008554296369</v>
      </c>
      <c r="E21" s="2">
        <f>B21*C21</f>
        <v>1562.5010693157033</v>
      </c>
    </row>
    <row r="22" spans="1:5" x14ac:dyDescent="0.55000000000000004">
      <c r="A22" s="1">
        <v>3</v>
      </c>
      <c r="B22" s="2">
        <v>12.499974359078596</v>
      </c>
      <c r="C22" s="2">
        <f>($A$4+$B$4*B22)-D21</f>
        <v>62.500042661643334</v>
      </c>
      <c r="D22" s="2">
        <f>D21+C22</f>
        <v>187.50012820460702</v>
      </c>
      <c r="E22" s="2">
        <f>B22*C22</f>
        <v>781.24893071186</v>
      </c>
    </row>
    <row r="23" spans="1:5" x14ac:dyDescent="0.55000000000000004">
      <c r="A23" s="39" t="s">
        <v>39</v>
      </c>
      <c r="B23" s="40"/>
      <c r="C23" s="40"/>
      <c r="D23" s="41"/>
      <c r="E23" s="7">
        <f>SUM(E20:E22)</f>
        <v>4687.4999999974425</v>
      </c>
    </row>
    <row r="25" spans="1:5" x14ac:dyDescent="0.55000000000000004">
      <c r="A25" s="42" t="s">
        <v>41</v>
      </c>
      <c r="B25" s="42"/>
      <c r="C25" s="42"/>
      <c r="D25" s="42"/>
      <c r="E25" s="42"/>
    </row>
    <row r="26" spans="1:5" x14ac:dyDescent="0.55000000000000004">
      <c r="A26" s="1" t="s">
        <v>14</v>
      </c>
      <c r="B26" s="1" t="s">
        <v>25</v>
      </c>
      <c r="C26" s="1" t="s">
        <v>0</v>
      </c>
      <c r="D26" s="1" t="s">
        <v>35</v>
      </c>
      <c r="E26" s="1" t="s">
        <v>28</v>
      </c>
    </row>
    <row r="27" spans="1:5" x14ac:dyDescent="0.55000000000000004">
      <c r="A27" s="1">
        <v>1</v>
      </c>
      <c r="B27" s="2">
        <v>39.999895156729352</v>
      </c>
      <c r="C27" s="2">
        <f>$A$4+$B$4*B27</f>
        <v>50.000524216353256</v>
      </c>
      <c r="D27" s="2">
        <f>C27</f>
        <v>50.000524216353256</v>
      </c>
      <c r="E27" s="2">
        <f>B27*C27</f>
        <v>2000.0157264356374</v>
      </c>
    </row>
    <row r="28" spans="1:5" x14ac:dyDescent="0.55000000000000004">
      <c r="A28" s="1">
        <v>2</v>
      </c>
      <c r="B28" s="2">
        <v>29.999897646007131</v>
      </c>
      <c r="C28" s="2">
        <f>($A$4+$B$4*B28)-D27</f>
        <v>49.999987553611078</v>
      </c>
      <c r="D28" s="2">
        <f>D27+C28</f>
        <v>100.00051176996433</v>
      </c>
      <c r="E28" s="2">
        <f>B28*C28</f>
        <v>1499.9945089099629</v>
      </c>
    </row>
    <row r="29" spans="1:5" x14ac:dyDescent="0.55000000000000004">
      <c r="A29" s="1">
        <v>3</v>
      </c>
      <c r="B29" s="2">
        <v>19.999967449120778</v>
      </c>
      <c r="C29" s="2">
        <f>($A$4+$B$4*B29)-D28</f>
        <v>49.999650984431781</v>
      </c>
      <c r="D29" s="2">
        <f>D28+C29</f>
        <v>150.00016275439611</v>
      </c>
      <c r="E29" s="2">
        <f>B29*C29</f>
        <v>999.99139215603532</v>
      </c>
    </row>
    <row r="30" spans="1:5" x14ac:dyDescent="0.55000000000000004">
      <c r="A30" s="1">
        <v>4</v>
      </c>
      <c r="B30" s="2">
        <v>9.9999795399419416</v>
      </c>
      <c r="C30" s="2">
        <f>($A$4+$B$4*B30)-D29</f>
        <v>49.999939545894165</v>
      </c>
      <c r="D30" s="2">
        <f>D29+C30</f>
        <v>200.00010230029028</v>
      </c>
      <c r="E30" s="2">
        <f>B30*C30</f>
        <v>499.99837245727559</v>
      </c>
    </row>
    <row r="31" spans="1:5" x14ac:dyDescent="0.55000000000000004">
      <c r="A31" s="39" t="s">
        <v>39</v>
      </c>
      <c r="B31" s="40"/>
      <c r="C31" s="40"/>
      <c r="D31" s="41"/>
      <c r="E31" s="7">
        <f>SUM(E27:E30)</f>
        <v>4999.9999999589118</v>
      </c>
    </row>
    <row r="33" spans="1:5" x14ac:dyDescent="0.55000000000000004">
      <c r="A33" s="42" t="s">
        <v>42</v>
      </c>
      <c r="B33" s="42"/>
      <c r="C33" s="42"/>
      <c r="D33" s="42"/>
      <c r="E33" s="42"/>
    </row>
    <row r="34" spans="1:5" x14ac:dyDescent="0.55000000000000004">
      <c r="A34" s="1" t="s">
        <v>14</v>
      </c>
      <c r="B34" s="1" t="s">
        <v>25</v>
      </c>
      <c r="C34" s="1" t="s">
        <v>0</v>
      </c>
      <c r="D34" s="1" t="s">
        <v>35</v>
      </c>
      <c r="E34" s="1" t="s">
        <v>28</v>
      </c>
    </row>
    <row r="35" spans="1:5" x14ac:dyDescent="0.55000000000000004">
      <c r="A35" s="1">
        <v>1</v>
      </c>
      <c r="B35" s="2">
        <v>41.666619603799987</v>
      </c>
      <c r="C35" s="2">
        <f>A4+B4*B35</f>
        <v>41.66690198100008</v>
      </c>
      <c r="D35" s="2">
        <f>C35</f>
        <v>41.66690198100008</v>
      </c>
      <c r="E35" s="2">
        <f>B35*C35</f>
        <v>1736.1189549111505</v>
      </c>
    </row>
    <row r="36" spans="1:5" x14ac:dyDescent="0.55000000000000004">
      <c r="A36" s="1">
        <v>2</v>
      </c>
      <c r="B36" s="2">
        <v>33.333264805998041</v>
      </c>
      <c r="C36" s="2">
        <f>($A$4+$B$4*B36)-D35</f>
        <v>41.666773989009698</v>
      </c>
      <c r="D36" s="2">
        <f>D35+C36</f>
        <v>83.333675970009779</v>
      </c>
      <c r="E36" s="2">
        <f>B36*C36</f>
        <v>1388.8896109873317</v>
      </c>
    </row>
    <row r="37" spans="1:5" x14ac:dyDescent="0.55000000000000004">
      <c r="A37" s="1">
        <v>3</v>
      </c>
      <c r="B37" s="2">
        <v>24.999882552065881</v>
      </c>
      <c r="C37" s="2">
        <f>($A$4+$B$4*B37)-D36</f>
        <v>41.666911269660815</v>
      </c>
      <c r="D37" s="2">
        <f>D36+C37</f>
        <v>125.00058723967059</v>
      </c>
      <c r="E37" s="2">
        <f>B37*C37</f>
        <v>1041.6678880488705</v>
      </c>
    </row>
    <row r="38" spans="1:5" x14ac:dyDescent="0.55000000000000004">
      <c r="A38" s="1">
        <v>4</v>
      </c>
      <c r="B38" s="2">
        <v>16.666501894516298</v>
      </c>
      <c r="C38" s="2">
        <f>($A$4+$B$4*B38)-D37</f>
        <v>41.666903287747928</v>
      </c>
      <c r="D38" s="2">
        <f>D37+C38</f>
        <v>166.66749052741852</v>
      </c>
      <c r="E38" s="2">
        <f>B38*C38</f>
        <v>694.44152258387817</v>
      </c>
    </row>
    <row r="39" spans="1:5" x14ac:dyDescent="0.55000000000000004">
      <c r="A39" s="1">
        <v>5</v>
      </c>
      <c r="B39" s="2">
        <v>8.3332847107901671</v>
      </c>
      <c r="C39" s="2">
        <f>($A$4+$B$4*B39)-D38</f>
        <v>41.666085918630642</v>
      </c>
      <c r="D39" s="2">
        <f>D38+C39</f>
        <v>208.33357644604916</v>
      </c>
      <c r="E39" s="2">
        <f>B39*C39</f>
        <v>347.2153567441942</v>
      </c>
    </row>
    <row r="40" spans="1:5" x14ac:dyDescent="0.55000000000000004">
      <c r="A40" s="39" t="s">
        <v>39</v>
      </c>
      <c r="B40" s="40"/>
      <c r="C40" s="40"/>
      <c r="D40" s="41"/>
      <c r="E40" s="7">
        <f>SUM(E35:E39)</f>
        <v>5208.3333332754246</v>
      </c>
    </row>
  </sheetData>
  <mergeCells count="11">
    <mergeCell ref="A40:D40"/>
    <mergeCell ref="A12:E12"/>
    <mergeCell ref="A7:E7"/>
    <mergeCell ref="A10:D10"/>
    <mergeCell ref="A1:E1"/>
    <mergeCell ref="A16:D16"/>
    <mergeCell ref="A18:E18"/>
    <mergeCell ref="A23:D23"/>
    <mergeCell ref="A31:D31"/>
    <mergeCell ref="A25:E25"/>
    <mergeCell ref="A33:E33"/>
  </mergeCells>
  <phoneticPr fontId="5"/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0163ED-D8F9-4ABA-AF67-FD2B12A4611F}">
  <dimension ref="A1:K26"/>
  <sheetViews>
    <sheetView workbookViewId="0">
      <selection activeCell="A17" sqref="A17:K18"/>
    </sheetView>
  </sheetViews>
  <sheetFormatPr defaultRowHeight="18" x14ac:dyDescent="0.55000000000000004"/>
  <cols>
    <col min="1" max="2" width="11.1640625" bestFit="1" customWidth="1"/>
    <col min="3" max="3" width="12.1640625" bestFit="1" customWidth="1"/>
    <col min="4" max="4" width="8.83203125" bestFit="1" customWidth="1"/>
    <col min="5" max="5" width="12.4140625" bestFit="1" customWidth="1"/>
    <col min="6" max="6" width="12" bestFit="1" customWidth="1"/>
    <col min="7" max="7" width="7.1640625" bestFit="1" customWidth="1"/>
    <col min="8" max="8" width="5.58203125" bestFit="1" customWidth="1"/>
    <col min="9" max="9" width="12.1640625" bestFit="1" customWidth="1"/>
    <col min="10" max="10" width="12" bestFit="1" customWidth="1"/>
    <col min="11" max="11" width="12.75" bestFit="1" customWidth="1"/>
    <col min="12" max="12" width="12" bestFit="1" customWidth="1"/>
    <col min="15" max="15" width="9.58203125" bestFit="1" customWidth="1"/>
    <col min="16" max="16" width="8.83203125" bestFit="1" customWidth="1"/>
    <col min="17" max="17" width="13.83203125" bestFit="1" customWidth="1"/>
    <col min="20" max="20" width="9.83203125" customWidth="1"/>
    <col min="21" max="21" width="16.1640625" customWidth="1"/>
    <col min="22" max="22" width="11.83203125" bestFit="1" customWidth="1"/>
    <col min="23" max="23" width="18" bestFit="1" customWidth="1"/>
  </cols>
  <sheetData>
    <row r="1" spans="1:5" x14ac:dyDescent="0.55000000000000004">
      <c r="A1" s="35" t="s">
        <v>51</v>
      </c>
      <c r="B1" s="35"/>
      <c r="C1" s="35"/>
      <c r="D1" s="35"/>
      <c r="E1" s="35"/>
    </row>
    <row r="2" spans="1:5" x14ac:dyDescent="0.55000000000000004">
      <c r="A2" s="35"/>
      <c r="B2" s="35"/>
      <c r="C2" s="35"/>
      <c r="D2" s="35"/>
      <c r="E2" s="35"/>
    </row>
    <row r="4" spans="1:5" x14ac:dyDescent="0.55000000000000004">
      <c r="A4" s="1" t="s">
        <v>14</v>
      </c>
      <c r="B4" s="1" t="s">
        <v>0</v>
      </c>
      <c r="C4" s="1" t="s">
        <v>45</v>
      </c>
      <c r="D4" s="1" t="s">
        <v>43</v>
      </c>
      <c r="E4" s="1" t="s">
        <v>0</v>
      </c>
    </row>
    <row r="5" spans="1:5" x14ac:dyDescent="0.55000000000000004">
      <c r="A5" s="1">
        <v>1</v>
      </c>
      <c r="B5" s="1" t="s">
        <v>1</v>
      </c>
      <c r="C5" s="1">
        <v>200</v>
      </c>
      <c r="D5" s="1">
        <v>-2</v>
      </c>
      <c r="E5" s="5" t="str">
        <f>_xlfn.CONCAT(C5,D5)&amp;"p"</f>
        <v>200-2p</v>
      </c>
    </row>
    <row r="6" spans="1:5" x14ac:dyDescent="0.55000000000000004">
      <c r="A6" s="1">
        <v>2</v>
      </c>
      <c r="B6" s="1" t="s">
        <v>2</v>
      </c>
      <c r="C6" s="1">
        <v>150</v>
      </c>
      <c r="D6" s="1">
        <v>-2</v>
      </c>
      <c r="E6" s="5" t="str">
        <f>_xlfn.CONCAT(C6,D6)&amp;"p"</f>
        <v>150-2p</v>
      </c>
    </row>
    <row r="7" spans="1:5" x14ac:dyDescent="0.55000000000000004">
      <c r="A7" s="1">
        <v>3</v>
      </c>
      <c r="B7" s="1" t="s">
        <v>3</v>
      </c>
      <c r="C7" s="1">
        <v>100</v>
      </c>
      <c r="D7" s="1">
        <v>-2</v>
      </c>
      <c r="E7" s="5" t="str">
        <f>_xlfn.CONCAT(C7,D7)&amp;"p"</f>
        <v>100-2p</v>
      </c>
    </row>
    <row r="8" spans="1:5" x14ac:dyDescent="0.55000000000000004">
      <c r="A8" s="1">
        <v>4</v>
      </c>
      <c r="B8" s="1" t="s">
        <v>4</v>
      </c>
      <c r="C8" s="1">
        <v>50</v>
      </c>
      <c r="D8" s="1">
        <v>-4</v>
      </c>
      <c r="E8" s="5" t="str">
        <f>_xlfn.CONCAT(C8,D8)&amp;"p"</f>
        <v>50-4p</v>
      </c>
    </row>
    <row r="10" spans="1:5" x14ac:dyDescent="0.55000000000000004">
      <c r="A10" s="1" t="s">
        <v>44</v>
      </c>
      <c r="B10" s="1">
        <v>400</v>
      </c>
    </row>
    <row r="11" spans="1:5" x14ac:dyDescent="0.55000000000000004">
      <c r="A11" s="1" t="s">
        <v>5</v>
      </c>
      <c r="B11" s="1">
        <v>10</v>
      </c>
    </row>
    <row r="17" spans="1:11" x14ac:dyDescent="0.55000000000000004">
      <c r="A17" s="46" t="s">
        <v>51</v>
      </c>
      <c r="B17" s="46"/>
      <c r="C17" s="46"/>
      <c r="D17" s="46"/>
      <c r="E17" s="46"/>
      <c r="F17" s="46"/>
      <c r="G17" s="46" t="s">
        <v>55</v>
      </c>
      <c r="H17" s="46"/>
      <c r="I17" s="46"/>
      <c r="J17" s="46"/>
      <c r="K17" s="46"/>
    </row>
    <row r="18" spans="1:11" x14ac:dyDescent="0.55000000000000004">
      <c r="A18" s="20" t="s">
        <v>14</v>
      </c>
      <c r="B18" s="20" t="s">
        <v>25</v>
      </c>
      <c r="C18" s="20" t="s">
        <v>46</v>
      </c>
      <c r="D18" s="20" t="s">
        <v>0</v>
      </c>
      <c r="E18" s="20" t="s">
        <v>47</v>
      </c>
      <c r="F18" s="20" t="s">
        <v>48</v>
      </c>
      <c r="G18" s="21" t="s">
        <v>14</v>
      </c>
      <c r="H18" s="21" t="s">
        <v>25</v>
      </c>
      <c r="I18" s="21" t="s">
        <v>49</v>
      </c>
      <c r="J18" s="21" t="s">
        <v>54</v>
      </c>
      <c r="K18" s="21" t="s">
        <v>50</v>
      </c>
    </row>
    <row r="19" spans="1:11" x14ac:dyDescent="0.55000000000000004">
      <c r="A19" s="20">
        <v>1</v>
      </c>
      <c r="B19" s="22">
        <v>42.499999941868758</v>
      </c>
      <c r="C19" s="23">
        <f>($B$19-B19)/$B$19</f>
        <v>0</v>
      </c>
      <c r="D19" s="22">
        <f>MAX(VLOOKUP(A19,$A$5:$D$8,3,FALSE)+VLOOKUP(A19,$A$5:$D$8,4,FALSE)*B19,0)</f>
        <v>115.00000011626248</v>
      </c>
      <c r="E19" s="22">
        <f>B10</f>
        <v>400</v>
      </c>
      <c r="F19" s="22">
        <f>B19*D19</f>
        <v>4887.499998256063</v>
      </c>
      <c r="G19" s="21">
        <f>A19</f>
        <v>1</v>
      </c>
      <c r="H19" s="24">
        <f>B19</f>
        <v>42.499999941868758</v>
      </c>
      <c r="I19" s="24">
        <f>D19</f>
        <v>115.00000011626248</v>
      </c>
      <c r="J19" s="24">
        <f>E19</f>
        <v>400</v>
      </c>
      <c r="K19" s="24">
        <f>F19</f>
        <v>4887.499998256063</v>
      </c>
    </row>
    <row r="20" spans="1:11" x14ac:dyDescent="0.55000000000000004">
      <c r="A20" s="20">
        <v>2</v>
      </c>
      <c r="B20" s="22">
        <f>B19</f>
        <v>42.499999941868758</v>
      </c>
      <c r="C20" s="23">
        <f>($B$19-B20)/$B$19</f>
        <v>0</v>
      </c>
      <c r="D20" s="22">
        <f>MAX(VLOOKUP(A20,$A$5:$D$8,3,FALSE)+VLOOKUP(A20,$A$5:$D$8,4,FALSE)*B20,0)</f>
        <v>65.000000116262484</v>
      </c>
      <c r="E20" s="22">
        <f>E19-D19</f>
        <v>284.99999988373753</v>
      </c>
      <c r="F20" s="22">
        <f>B20*D20</f>
        <v>2762.5000011626248</v>
      </c>
      <c r="G20" s="21">
        <f>A20</f>
        <v>2</v>
      </c>
      <c r="H20" s="24">
        <f>B19</f>
        <v>42.499999941868758</v>
      </c>
      <c r="I20" s="24">
        <f t="shared" ref="I20:K22" si="0">D19</f>
        <v>115.00000011626248</v>
      </c>
      <c r="J20" s="24">
        <f t="shared" si="0"/>
        <v>400</v>
      </c>
      <c r="K20" s="24">
        <f t="shared" si="0"/>
        <v>4887.499998256063</v>
      </c>
    </row>
    <row r="21" spans="1:11" x14ac:dyDescent="0.55000000000000004">
      <c r="A21" s="20">
        <v>3</v>
      </c>
      <c r="B21" s="22">
        <f>B19</f>
        <v>42.499999941868758</v>
      </c>
      <c r="C21" s="23">
        <f>($B$19-B21)/$B$19</f>
        <v>0</v>
      </c>
      <c r="D21" s="22">
        <f>MAX(VLOOKUP(A21,$A$5:$D$8,3,FALSE)+VLOOKUP(A21,$A$5:$D$8,4,FALSE)*B21,0)</f>
        <v>15.000000116262484</v>
      </c>
      <c r="E21" s="22">
        <f>E20-D20</f>
        <v>219.99999976747506</v>
      </c>
      <c r="F21" s="22">
        <f>B21*D21</f>
        <v>637.50000406918696</v>
      </c>
      <c r="G21" s="21">
        <f>A21</f>
        <v>3</v>
      </c>
      <c r="H21" s="24">
        <f>B20</f>
        <v>42.499999941868758</v>
      </c>
      <c r="I21" s="24">
        <f t="shared" si="0"/>
        <v>65.000000116262484</v>
      </c>
      <c r="J21" s="24">
        <f t="shared" si="0"/>
        <v>284.99999988373753</v>
      </c>
      <c r="K21" s="24">
        <f t="shared" si="0"/>
        <v>2762.5000011626248</v>
      </c>
    </row>
    <row r="22" spans="1:11" x14ac:dyDescent="0.55000000000000004">
      <c r="A22" s="20">
        <v>4</v>
      </c>
      <c r="B22" s="22">
        <f>B19</f>
        <v>42.499999941868758</v>
      </c>
      <c r="C22" s="23">
        <f>($B$19-B22)/$B$19</f>
        <v>0</v>
      </c>
      <c r="D22" s="22">
        <f>MAX(0,VLOOKUP(A22,$A$5:$D$8,3,FALSE)+VLOOKUP(A22,$A$5:$D$8,4,FALSE)*B22)</f>
        <v>0</v>
      </c>
      <c r="E22" s="22">
        <f>E21-D21</f>
        <v>204.99999965121259</v>
      </c>
      <c r="F22" s="22">
        <f>B22*D22</f>
        <v>0</v>
      </c>
      <c r="G22" s="21">
        <f>A22</f>
        <v>4</v>
      </c>
      <c r="H22" s="24">
        <f>B21</f>
        <v>42.499999941868758</v>
      </c>
      <c r="I22" s="24">
        <f t="shared" si="0"/>
        <v>15.000000116262484</v>
      </c>
      <c r="J22" s="24">
        <f t="shared" si="0"/>
        <v>219.99999976747506</v>
      </c>
      <c r="K22" s="24">
        <f t="shared" si="0"/>
        <v>637.50000406918696</v>
      </c>
    </row>
    <row r="23" spans="1:11" x14ac:dyDescent="0.55000000000000004">
      <c r="A23" s="1" t="s">
        <v>53</v>
      </c>
      <c r="B23" s="26">
        <f>B11</f>
        <v>10</v>
      </c>
      <c r="C23" s="23">
        <f>($B$19-B23)/$B$19</f>
        <v>0.76470588203110734</v>
      </c>
      <c r="D23" s="27">
        <f>B10-SUM(D19:D22)</f>
        <v>204.99999965121253</v>
      </c>
      <c r="E23" s="22">
        <f>E22-D22</f>
        <v>204.99999965121259</v>
      </c>
      <c r="F23" s="26">
        <f>B23*E23</f>
        <v>2049.999996512126</v>
      </c>
      <c r="G23" s="28">
        <f t="shared" ref="G23:H26" si="1">A19</f>
        <v>1</v>
      </c>
      <c r="H23" s="29">
        <f t="shared" si="1"/>
        <v>42.499999941868758</v>
      </c>
      <c r="I23" s="29">
        <f t="shared" ref="I23:K26" si="2">D19</f>
        <v>115.00000011626248</v>
      </c>
      <c r="J23" s="29">
        <f t="shared" si="2"/>
        <v>400</v>
      </c>
      <c r="K23" s="29">
        <f t="shared" si="2"/>
        <v>4887.499998256063</v>
      </c>
    </row>
    <row r="24" spans="1:11" x14ac:dyDescent="0.55000000000000004">
      <c r="A24" s="1" t="s">
        <v>52</v>
      </c>
      <c r="B24" s="1"/>
      <c r="C24" s="1"/>
      <c r="D24" s="22">
        <f>SUM(D19:D22)</f>
        <v>195.00000034878747</v>
      </c>
      <c r="E24" s="3"/>
      <c r="F24" s="30">
        <f>SUM(F19:F23)</f>
        <v>10337.5</v>
      </c>
      <c r="G24" s="28">
        <f t="shared" si="1"/>
        <v>2</v>
      </c>
      <c r="H24" s="29">
        <f t="shared" si="1"/>
        <v>42.499999941868758</v>
      </c>
      <c r="I24" s="29">
        <f t="shared" si="2"/>
        <v>65.000000116262484</v>
      </c>
      <c r="J24" s="29">
        <f t="shared" si="2"/>
        <v>284.99999988373753</v>
      </c>
      <c r="K24" s="29">
        <f t="shared" si="2"/>
        <v>2762.5000011626248</v>
      </c>
    </row>
    <row r="25" spans="1:11" x14ac:dyDescent="0.55000000000000004">
      <c r="G25" s="28">
        <f t="shared" si="1"/>
        <v>3</v>
      </c>
      <c r="H25" s="29">
        <f t="shared" si="1"/>
        <v>42.499999941868758</v>
      </c>
      <c r="I25" s="29">
        <f t="shared" si="2"/>
        <v>15.000000116262484</v>
      </c>
      <c r="J25" s="29">
        <f t="shared" si="2"/>
        <v>219.99999976747506</v>
      </c>
      <c r="K25" s="29">
        <f t="shared" si="2"/>
        <v>637.50000406918696</v>
      </c>
    </row>
    <row r="26" spans="1:11" x14ac:dyDescent="0.55000000000000004">
      <c r="G26" s="28">
        <f t="shared" si="1"/>
        <v>4</v>
      </c>
      <c r="H26" s="29">
        <f t="shared" si="1"/>
        <v>42.499999941868758</v>
      </c>
      <c r="I26" s="29">
        <f t="shared" si="2"/>
        <v>0</v>
      </c>
      <c r="J26" s="29">
        <f t="shared" si="2"/>
        <v>204.99999965121259</v>
      </c>
      <c r="K26" s="29">
        <f t="shared" si="2"/>
        <v>0</v>
      </c>
    </row>
  </sheetData>
  <mergeCells count="3">
    <mergeCell ref="A1:E2"/>
    <mergeCell ref="A17:F17"/>
    <mergeCell ref="G17:K17"/>
  </mergeCells>
  <phoneticPr fontId="5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F6038-C640-4EB7-8D2C-711F2E82B8C5}">
  <dimension ref="A1:K26"/>
  <sheetViews>
    <sheetView workbookViewId="0">
      <selection activeCell="F28" sqref="F28"/>
    </sheetView>
  </sheetViews>
  <sheetFormatPr defaultRowHeight="18" x14ac:dyDescent="0.55000000000000004"/>
  <cols>
    <col min="1" max="1" width="11.1640625" bestFit="1" customWidth="1"/>
    <col min="2" max="2" width="6.75" bestFit="1" customWidth="1"/>
    <col min="3" max="3" width="12.1640625" bestFit="1" customWidth="1"/>
    <col min="4" max="4" width="8.83203125" bestFit="1" customWidth="1"/>
    <col min="5" max="5" width="12.4140625" bestFit="1" customWidth="1"/>
    <col min="6" max="6" width="11.83203125" bestFit="1" customWidth="1"/>
    <col min="7" max="7" width="7.1640625" bestFit="1" customWidth="1"/>
    <col min="8" max="8" width="5.58203125" bestFit="1" customWidth="1"/>
    <col min="9" max="9" width="12.1640625" bestFit="1" customWidth="1"/>
    <col min="10" max="10" width="12" bestFit="1" customWidth="1"/>
    <col min="11" max="11" width="12.75" bestFit="1" customWidth="1"/>
    <col min="12" max="12" width="12" bestFit="1" customWidth="1"/>
    <col min="15" max="15" width="9.58203125" bestFit="1" customWidth="1"/>
    <col min="16" max="16" width="8.83203125" bestFit="1" customWidth="1"/>
    <col min="17" max="17" width="13.83203125" bestFit="1" customWidth="1"/>
    <col min="20" max="20" width="9.83203125" customWidth="1"/>
    <col min="21" max="21" width="16.1640625" customWidth="1"/>
    <col min="22" max="22" width="11.83203125" bestFit="1" customWidth="1"/>
    <col min="23" max="23" width="18" bestFit="1" customWidth="1"/>
  </cols>
  <sheetData>
    <row r="1" spans="1:5" x14ac:dyDescent="0.55000000000000004">
      <c r="A1" s="35" t="s">
        <v>56</v>
      </c>
      <c r="B1" s="35"/>
      <c r="C1" s="35"/>
      <c r="D1" s="35"/>
      <c r="E1" s="35"/>
    </row>
    <row r="2" spans="1:5" x14ac:dyDescent="0.55000000000000004">
      <c r="A2" s="35"/>
      <c r="B2" s="35"/>
      <c r="C2" s="35"/>
      <c r="D2" s="35"/>
      <c r="E2" s="35"/>
    </row>
    <row r="4" spans="1:5" x14ac:dyDescent="0.55000000000000004">
      <c r="A4" s="1" t="s">
        <v>14</v>
      </c>
      <c r="B4" s="1" t="s">
        <v>0</v>
      </c>
      <c r="C4" s="1" t="s">
        <v>45</v>
      </c>
      <c r="D4" s="1" t="s">
        <v>43</v>
      </c>
      <c r="E4" s="1" t="s">
        <v>0</v>
      </c>
    </row>
    <row r="5" spans="1:5" x14ac:dyDescent="0.55000000000000004">
      <c r="A5" s="1">
        <v>1</v>
      </c>
      <c r="B5" s="1" t="s">
        <v>1</v>
      </c>
      <c r="C5" s="1">
        <v>200</v>
      </c>
      <c r="D5" s="1">
        <v>-2</v>
      </c>
      <c r="E5" s="5" t="str">
        <f>_xlfn.CONCAT(C5,D5)&amp;"p"</f>
        <v>200-2p</v>
      </c>
    </row>
    <row r="6" spans="1:5" x14ac:dyDescent="0.55000000000000004">
      <c r="A6" s="1">
        <v>2</v>
      </c>
      <c r="B6" s="1" t="s">
        <v>2</v>
      </c>
      <c r="C6" s="1">
        <v>150</v>
      </c>
      <c r="D6" s="1">
        <v>-2</v>
      </c>
      <c r="E6" s="5" t="str">
        <f>_xlfn.CONCAT(C6,D6)&amp;"p"</f>
        <v>150-2p</v>
      </c>
    </row>
    <row r="7" spans="1:5" x14ac:dyDescent="0.55000000000000004">
      <c r="A7" s="1">
        <v>3</v>
      </c>
      <c r="B7" s="1" t="s">
        <v>3</v>
      </c>
      <c r="C7" s="1">
        <v>100</v>
      </c>
      <c r="D7" s="1">
        <v>-2</v>
      </c>
      <c r="E7" s="5" t="str">
        <f>_xlfn.CONCAT(C7,D7)&amp;"p"</f>
        <v>100-2p</v>
      </c>
    </row>
    <row r="8" spans="1:5" x14ac:dyDescent="0.55000000000000004">
      <c r="A8" s="1">
        <v>4</v>
      </c>
      <c r="B8" s="1" t="s">
        <v>4</v>
      </c>
      <c r="C8" s="1">
        <v>50</v>
      </c>
      <c r="D8" s="1">
        <v>-4</v>
      </c>
      <c r="E8" s="5" t="str">
        <f>_xlfn.CONCAT(C8,D8)&amp;"p"</f>
        <v>50-4p</v>
      </c>
    </row>
    <row r="10" spans="1:5" x14ac:dyDescent="0.55000000000000004">
      <c r="A10" s="1" t="s">
        <v>57</v>
      </c>
      <c r="B10" s="1">
        <v>400</v>
      </c>
    </row>
    <row r="11" spans="1:5" x14ac:dyDescent="0.55000000000000004">
      <c r="A11" s="1" t="s">
        <v>5</v>
      </c>
      <c r="B11" s="1">
        <v>10</v>
      </c>
    </row>
    <row r="13" spans="1:5" x14ac:dyDescent="0.55000000000000004">
      <c r="A13" s="47" t="s">
        <v>58</v>
      </c>
      <c r="B13" s="47"/>
      <c r="C13" s="47"/>
      <c r="D13" s="3">
        <v>10337.5</v>
      </c>
    </row>
    <row r="14" spans="1:5" x14ac:dyDescent="0.55000000000000004">
      <c r="A14" s="47" t="s">
        <v>59</v>
      </c>
      <c r="B14" s="47"/>
      <c r="C14" s="47"/>
      <c r="D14" s="3">
        <f>F24-D13</f>
        <v>631.24999999905594</v>
      </c>
    </row>
    <row r="15" spans="1:5" x14ac:dyDescent="0.55000000000000004">
      <c r="A15" s="47" t="s">
        <v>60</v>
      </c>
      <c r="B15" s="47"/>
      <c r="C15" s="47"/>
      <c r="D15" s="31">
        <f>D14/D13</f>
        <v>6.1064087061577357E-2</v>
      </c>
    </row>
    <row r="17" spans="1:11" x14ac:dyDescent="0.55000000000000004">
      <c r="A17" s="46" t="s">
        <v>51</v>
      </c>
      <c r="B17" s="46"/>
      <c r="C17" s="46"/>
      <c r="D17" s="46"/>
      <c r="E17" s="46"/>
      <c r="F17" s="46"/>
      <c r="G17" s="46" t="s">
        <v>55</v>
      </c>
      <c r="H17" s="46"/>
      <c r="I17" s="46"/>
      <c r="J17" s="46"/>
      <c r="K17" s="46"/>
    </row>
    <row r="18" spans="1:11" x14ac:dyDescent="0.55000000000000004">
      <c r="A18" s="20" t="s">
        <v>14</v>
      </c>
      <c r="B18" s="20" t="s">
        <v>25</v>
      </c>
      <c r="C18" s="20" t="s">
        <v>46</v>
      </c>
      <c r="D18" s="20" t="s">
        <v>0</v>
      </c>
      <c r="E18" s="20" t="s">
        <v>47</v>
      </c>
      <c r="F18" s="20" t="s">
        <v>48</v>
      </c>
      <c r="G18" s="21" t="s">
        <v>14</v>
      </c>
      <c r="H18" s="21" t="s">
        <v>25</v>
      </c>
      <c r="I18" s="21" t="s">
        <v>49</v>
      </c>
      <c r="J18" s="21" t="s">
        <v>54</v>
      </c>
      <c r="K18" s="21" t="s">
        <v>50</v>
      </c>
    </row>
    <row r="19" spans="1:11" x14ac:dyDescent="0.55000000000000004">
      <c r="A19" s="20">
        <v>1</v>
      </c>
      <c r="B19" s="22">
        <v>55.000000799261208</v>
      </c>
      <c r="C19" s="23">
        <f>($B$19-B19)/$B$19</f>
        <v>0</v>
      </c>
      <c r="D19" s="22">
        <f>MAX(VLOOKUP(A19,$A$5:$D$8,3,FALSE)+VLOOKUP(A19,$A$5:$D$8,4,FALSE)*B19,0)</f>
        <v>89.999998401477583</v>
      </c>
      <c r="E19" s="22">
        <f>B10</f>
        <v>400</v>
      </c>
      <c r="F19" s="22">
        <f>B19*D19</f>
        <v>4949.9999840147748</v>
      </c>
      <c r="G19" s="21">
        <f>A19</f>
        <v>1</v>
      </c>
      <c r="H19" s="24">
        <f>B19</f>
        <v>55.000000799261208</v>
      </c>
      <c r="I19" s="24">
        <f>D19</f>
        <v>89.999998401477583</v>
      </c>
      <c r="J19" s="24">
        <f>E19</f>
        <v>400</v>
      </c>
      <c r="K19" s="24">
        <f>F19</f>
        <v>4949.9999840147748</v>
      </c>
    </row>
    <row r="20" spans="1:11" x14ac:dyDescent="0.55000000000000004">
      <c r="A20" s="20">
        <v>2</v>
      </c>
      <c r="B20" s="22">
        <v>42.499997589315868</v>
      </c>
      <c r="C20" s="23">
        <f>($B$19-B20)/$B$19</f>
        <v>0.22727278233263676</v>
      </c>
      <c r="D20" s="22">
        <f>MAX(VLOOKUP(A20,$A$5:$D$8,3,FALSE)+VLOOKUP(A20,$A$5:$D$8,4,FALSE)*B20,0)</f>
        <v>65.000004821368265</v>
      </c>
      <c r="E20" s="22">
        <f>E19-D19</f>
        <v>310.00000159852243</v>
      </c>
      <c r="F20" s="22">
        <f>B20*D20</f>
        <v>2762.5000482136711</v>
      </c>
      <c r="G20" s="21">
        <f>A20</f>
        <v>2</v>
      </c>
      <c r="H20" s="24">
        <f>B19</f>
        <v>55.000000799261208</v>
      </c>
      <c r="I20" s="24">
        <f t="shared" ref="I20:K22" si="0">D19</f>
        <v>89.999998401477583</v>
      </c>
      <c r="J20" s="24">
        <f t="shared" si="0"/>
        <v>400</v>
      </c>
      <c r="K20" s="24">
        <f t="shared" si="0"/>
        <v>4949.9999840147748</v>
      </c>
    </row>
    <row r="21" spans="1:11" x14ac:dyDescent="0.55000000000000004">
      <c r="A21" s="20">
        <v>3</v>
      </c>
      <c r="B21" s="22">
        <v>29.999993821304002</v>
      </c>
      <c r="C21" s="23">
        <f>($B$19-B21)/$B$19</f>
        <v>0.45454557481193747</v>
      </c>
      <c r="D21" s="22">
        <f>MAX(VLOOKUP(A21,$A$5:$D$8,3,FALSE)+VLOOKUP(A21,$A$5:$D$8,4,FALSE)*B21,0)</f>
        <v>40.000012357391995</v>
      </c>
      <c r="E21" s="22">
        <f>E20-D20</f>
        <v>244.99999677715417</v>
      </c>
      <c r="F21" s="22">
        <f>B21*D21</f>
        <v>1200.0001235738437</v>
      </c>
      <c r="G21" s="21">
        <f>A21</f>
        <v>3</v>
      </c>
      <c r="H21" s="24">
        <f>B20</f>
        <v>42.499997589315868</v>
      </c>
      <c r="I21" s="24">
        <f t="shared" si="0"/>
        <v>65.000004821368265</v>
      </c>
      <c r="J21" s="24">
        <f t="shared" si="0"/>
        <v>310.00000159852243</v>
      </c>
      <c r="K21" s="24">
        <f t="shared" si="0"/>
        <v>2762.5000482136711</v>
      </c>
    </row>
    <row r="22" spans="1:11" x14ac:dyDescent="0.55000000000000004">
      <c r="A22" s="20">
        <v>4</v>
      </c>
      <c r="B22" s="25">
        <v>11.249985383566454</v>
      </c>
      <c r="C22" s="23">
        <f>($B$19-B22)/$B$19</f>
        <v>0.79545481418033781</v>
      </c>
      <c r="D22" s="22">
        <f>MAX(0,VLOOKUP(A22,$A$5:$D$8,3,FALSE)+VLOOKUP(A22,$A$5:$D$8,4,FALSE)*B22)</f>
        <v>5.0000584657341847</v>
      </c>
      <c r="E22" s="22">
        <f>E21-D21</f>
        <v>204.99998441976217</v>
      </c>
      <c r="F22" s="22">
        <f>B22*D22</f>
        <v>56.250584656487284</v>
      </c>
      <c r="G22" s="21">
        <f>A22</f>
        <v>4</v>
      </c>
      <c r="H22" s="24">
        <f>B21</f>
        <v>29.999993821304002</v>
      </c>
      <c r="I22" s="24">
        <f t="shared" si="0"/>
        <v>40.000012357391995</v>
      </c>
      <c r="J22" s="24">
        <f t="shared" si="0"/>
        <v>244.99999677715417</v>
      </c>
      <c r="K22" s="24">
        <f t="shared" si="0"/>
        <v>1200.0001235738437</v>
      </c>
    </row>
    <row r="23" spans="1:11" x14ac:dyDescent="0.55000000000000004">
      <c r="A23" s="1" t="s">
        <v>53</v>
      </c>
      <c r="B23" s="26">
        <f>B11</f>
        <v>10</v>
      </c>
      <c r="C23" s="23">
        <f>($B$19-B23)/$B$19</f>
        <v>0.81818182082400392</v>
      </c>
      <c r="D23" s="27">
        <f>B10-SUM(D19:D22)</f>
        <v>199.99992595402796</v>
      </c>
      <c r="E23" s="22">
        <f>E22-D22</f>
        <v>199.99992595402799</v>
      </c>
      <c r="F23" s="26">
        <f>B23*E23</f>
        <v>1999.9992595402798</v>
      </c>
      <c r="G23" s="28">
        <f t="shared" ref="G23:H26" si="1">A19</f>
        <v>1</v>
      </c>
      <c r="H23" s="29">
        <f t="shared" si="1"/>
        <v>55.000000799261208</v>
      </c>
      <c r="I23" s="29">
        <f t="shared" ref="I23:K26" si="2">D19</f>
        <v>89.999998401477583</v>
      </c>
      <c r="J23" s="29">
        <f t="shared" si="2"/>
        <v>400</v>
      </c>
      <c r="K23" s="29">
        <f t="shared" si="2"/>
        <v>4949.9999840147748</v>
      </c>
    </row>
    <row r="24" spans="1:11" x14ac:dyDescent="0.55000000000000004">
      <c r="A24" s="1" t="s">
        <v>52</v>
      </c>
      <c r="B24" s="1"/>
      <c r="C24" s="1"/>
      <c r="D24" s="22">
        <f>SUM(D19:D22)</f>
        <v>200.00007404597204</v>
      </c>
      <c r="E24" s="3"/>
      <c r="F24" s="30">
        <f>SUM(F19:F23)</f>
        <v>10968.749999999056</v>
      </c>
      <c r="G24" s="28">
        <f t="shared" si="1"/>
        <v>2</v>
      </c>
      <c r="H24" s="29">
        <f t="shared" si="1"/>
        <v>42.499997589315868</v>
      </c>
      <c r="I24" s="29">
        <f t="shared" si="2"/>
        <v>65.000004821368265</v>
      </c>
      <c r="J24" s="29">
        <f t="shared" si="2"/>
        <v>310.00000159852243</v>
      </c>
      <c r="K24" s="29">
        <f t="shared" si="2"/>
        <v>2762.5000482136711</v>
      </c>
    </row>
    <row r="25" spans="1:11" x14ac:dyDescent="0.55000000000000004">
      <c r="G25" s="28">
        <f t="shared" si="1"/>
        <v>3</v>
      </c>
      <c r="H25" s="29">
        <f t="shared" si="1"/>
        <v>29.999993821304002</v>
      </c>
      <c r="I25" s="29">
        <f t="shared" si="2"/>
        <v>40.000012357391995</v>
      </c>
      <c r="J25" s="29">
        <f t="shared" si="2"/>
        <v>244.99999677715417</v>
      </c>
      <c r="K25" s="29">
        <f t="shared" si="2"/>
        <v>1200.0001235738437</v>
      </c>
    </row>
    <row r="26" spans="1:11" x14ac:dyDescent="0.55000000000000004">
      <c r="G26" s="28">
        <f t="shared" si="1"/>
        <v>4</v>
      </c>
      <c r="H26" s="29">
        <f t="shared" si="1"/>
        <v>11.249985383566454</v>
      </c>
      <c r="I26" s="29">
        <f t="shared" si="2"/>
        <v>5.0000584657341847</v>
      </c>
      <c r="J26" s="29">
        <f t="shared" si="2"/>
        <v>204.99998441976217</v>
      </c>
      <c r="K26" s="29">
        <f t="shared" si="2"/>
        <v>56.250584656487284</v>
      </c>
    </row>
  </sheetData>
  <mergeCells count="6">
    <mergeCell ref="A17:F17"/>
    <mergeCell ref="G17:K17"/>
    <mergeCell ref="A1:E2"/>
    <mergeCell ref="A13:C13"/>
    <mergeCell ref="A14:C14"/>
    <mergeCell ref="A15:C15"/>
  </mergeCells>
  <phoneticPr fontId="5"/>
  <printOptions headings="1" gridLines="1"/>
  <pageMargins left="0.7" right="0.7" top="0.75" bottom="0.75" header="0.3" footer="0.3"/>
  <pageSetup paperSize="9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Ex-9-1</vt:lpstr>
      <vt:lpstr>Ex-9-2</vt:lpstr>
      <vt:lpstr>Ex-9-3</vt:lpstr>
      <vt:lpstr>Ex-9-4</vt:lpstr>
      <vt:lpstr>Ex-9-5</vt:lpstr>
      <vt:lpstr>Ex-9-6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Haugom</dc:creator>
  <cp:lastModifiedBy>Ryusuke Kimura</cp:lastModifiedBy>
  <dcterms:created xsi:type="dcterms:W3CDTF">2020-01-21T06:37:23Z</dcterms:created>
  <dcterms:modified xsi:type="dcterms:W3CDTF">2025-07-27T08:25:55Z</dcterms:modified>
</cp:coreProperties>
</file>