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c4288e9ca29f3/Documents/GitHub/pricing-analytics/book-examples/chapter-12/"/>
    </mc:Choice>
  </mc:AlternateContent>
  <xr:revisionPtr revIDLastSave="291" documentId="13_ncr:1_{C2428827-58FD-4D62-BA9C-13D133A6C9E5}" xr6:coauthVersionLast="47" xr6:coauthVersionMax="47" xr10:uidLastSave="{4AF1C053-B3D6-4F3C-87EA-C071F21D32B0}"/>
  <bookViews>
    <workbookView xWindow="-110" yWindow="-110" windowWidth="23260" windowHeight="14860" activeTab="8" xr2:uid="{52DE3CF0-4012-419A-B1D7-3BC8B321C99C}"/>
  </bookViews>
  <sheets>
    <sheet name="Fig-1" sheetId="3" r:id="rId1"/>
    <sheet name="Ex-12-1" sheetId="2" r:id="rId2"/>
    <sheet name="Ex-12-2" sheetId="1" r:id="rId3"/>
    <sheet name="Ex-12-3" sheetId="4" r:id="rId4"/>
    <sheet name="Ex-12-4" sheetId="6" r:id="rId5"/>
    <sheet name="Ex-12-5" sheetId="7" r:id="rId6"/>
    <sheet name="Ex-12-6" sheetId="9" r:id="rId7"/>
    <sheet name="Ex-12-7" sheetId="11" r:id="rId8"/>
    <sheet name="Ex-12-8" sheetId="12" r:id="rId9"/>
  </sheets>
  <definedNames>
    <definedName name="_xlnm._FilterDatabase" localSheetId="8" hidden="1">'Ex-12-8'!$L$4:$L$71</definedName>
    <definedName name="solver_adj" localSheetId="7" hidden="1">'Ex-12-7'!$X$9:$AA$11</definedName>
    <definedName name="solver_cvg" localSheetId="7" hidden="1">0.0001</definedName>
    <definedName name="solver_drv" localSheetId="7" hidden="1">1</definedName>
    <definedName name="solver_eng" localSheetId="7" hidden="1">3</definedName>
    <definedName name="solver_est" localSheetId="7" hidden="1">1</definedName>
    <definedName name="solver_itr" localSheetId="7" hidden="1">2147483647</definedName>
    <definedName name="solver_lhs1" localSheetId="7" hidden="1">'Ex-12-7'!$X$9:$AA$11</definedName>
    <definedName name="solver_lhs2" localSheetId="7" hidden="1">'Ex-12-7'!$X$9:$AA$11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2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'Ex-12-7'!$Z$18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3</definedName>
    <definedName name="solver_rhs1" localSheetId="7" hidden="1">3</definedName>
    <definedName name="solver_rhs2" localSheetId="7" hidden="1">-3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12" l="1"/>
  <c r="V17" i="12" s="1"/>
  <c r="S4" i="12"/>
  <c r="L5" i="12"/>
  <c r="W20" i="9"/>
  <c r="X20" i="9"/>
  <c r="Y20" i="9"/>
  <c r="Z20" i="9"/>
  <c r="AA20" i="9"/>
  <c r="W17" i="12" l="1"/>
  <c r="U19" i="12"/>
  <c r="U18" i="12"/>
  <c r="U17" i="12"/>
  <c r="T23" i="12"/>
  <c r="T22" i="12"/>
  <c r="T24" i="12"/>
  <c r="T25" i="12"/>
  <c r="T20" i="12"/>
  <c r="T21" i="12"/>
  <c r="T19" i="12"/>
  <c r="T18" i="12"/>
  <c r="T17" i="12"/>
  <c r="S19" i="12"/>
  <c r="S18" i="12"/>
  <c r="S9" i="12"/>
  <c r="S10" i="12"/>
  <c r="S8" i="12"/>
  <c r="S7" i="12"/>
  <c r="N99" i="12"/>
  <c r="N75" i="12"/>
  <c r="N97" i="12"/>
  <c r="N73" i="12"/>
  <c r="N89" i="12"/>
  <c r="N87" i="12"/>
  <c r="N103" i="12"/>
  <c r="N85" i="12"/>
  <c r="N101" i="12"/>
  <c r="N81" i="12"/>
  <c r="N93" i="12"/>
  <c r="N79" i="12"/>
  <c r="N91" i="12"/>
  <c r="N77" i="12"/>
  <c r="N41" i="12"/>
  <c r="N95" i="12"/>
  <c r="N83" i="12"/>
  <c r="N71" i="12"/>
  <c r="N35" i="12"/>
  <c r="N65" i="12"/>
  <c r="N29" i="12"/>
  <c r="N59" i="12"/>
  <c r="N23" i="12"/>
  <c r="N53" i="12"/>
  <c r="N17" i="12"/>
  <c r="N47" i="12"/>
  <c r="N11" i="12"/>
  <c r="N100" i="12"/>
  <c r="N94" i="12"/>
  <c r="N88" i="12"/>
  <c r="N76" i="12"/>
  <c r="N70" i="12"/>
  <c r="N64" i="12"/>
  <c r="N58" i="12"/>
  <c r="N52" i="12"/>
  <c r="N46" i="12"/>
  <c r="N40" i="12"/>
  <c r="N34" i="12"/>
  <c r="N28" i="12"/>
  <c r="N22" i="12"/>
  <c r="N16" i="12"/>
  <c r="N10" i="12"/>
  <c r="N69" i="12"/>
  <c r="N63" i="12"/>
  <c r="N57" i="12"/>
  <c r="N51" i="12"/>
  <c r="N45" i="12"/>
  <c r="N39" i="12"/>
  <c r="N33" i="12"/>
  <c r="N27" i="12"/>
  <c r="N21" i="12"/>
  <c r="N15" i="12"/>
  <c r="N9" i="12"/>
  <c r="N104" i="12"/>
  <c r="N98" i="12"/>
  <c r="N92" i="12"/>
  <c r="N86" i="12"/>
  <c r="N80" i="12"/>
  <c r="N74" i="12"/>
  <c r="N68" i="12"/>
  <c r="N62" i="12"/>
  <c r="N56" i="12"/>
  <c r="N50" i="12"/>
  <c r="N44" i="12"/>
  <c r="N38" i="12"/>
  <c r="N32" i="12"/>
  <c r="N26" i="12"/>
  <c r="N20" i="12"/>
  <c r="N14" i="12"/>
  <c r="N8" i="12"/>
  <c r="N67" i="12"/>
  <c r="N61" i="12"/>
  <c r="N55" i="12"/>
  <c r="N49" i="12"/>
  <c r="N43" i="12"/>
  <c r="N37" i="12"/>
  <c r="N31" i="12"/>
  <c r="N25" i="12"/>
  <c r="N19" i="12"/>
  <c r="N13" i="12"/>
  <c r="N7" i="12"/>
  <c r="N102" i="12"/>
  <c r="N96" i="12"/>
  <c r="N90" i="12"/>
  <c r="N84" i="12"/>
  <c r="N78" i="12"/>
  <c r="N72" i="12"/>
  <c r="N66" i="12"/>
  <c r="N60" i="12"/>
  <c r="N54" i="12"/>
  <c r="N48" i="12"/>
  <c r="N42" i="12"/>
  <c r="N36" i="12"/>
  <c r="N30" i="12"/>
  <c r="N24" i="12"/>
  <c r="N18" i="12"/>
  <c r="N12" i="12"/>
  <c r="N6" i="12"/>
  <c r="M83" i="12"/>
  <c r="M77" i="12"/>
  <c r="N5" i="12"/>
  <c r="M95" i="12"/>
  <c r="M59" i="12"/>
  <c r="M89" i="12"/>
  <c r="M53" i="12"/>
  <c r="M47" i="12"/>
  <c r="M41" i="12"/>
  <c r="M71" i="12"/>
  <c r="M35" i="12"/>
  <c r="M101" i="12"/>
  <c r="M65" i="12"/>
  <c r="M29" i="12"/>
  <c r="M23" i="12"/>
  <c r="M17" i="12"/>
  <c r="M11" i="12"/>
  <c r="M100" i="12"/>
  <c r="M94" i="12"/>
  <c r="M88" i="12"/>
  <c r="M82" i="12"/>
  <c r="M76" i="12"/>
  <c r="M70" i="12"/>
  <c r="M64" i="12"/>
  <c r="M58" i="12"/>
  <c r="M52" i="12"/>
  <c r="M46" i="12"/>
  <c r="M40" i="12"/>
  <c r="M34" i="12"/>
  <c r="M28" i="12"/>
  <c r="M22" i="12"/>
  <c r="M16" i="12"/>
  <c r="M10" i="12"/>
  <c r="M99" i="12"/>
  <c r="M93" i="12"/>
  <c r="M87" i="12"/>
  <c r="M81" i="12"/>
  <c r="M75" i="12"/>
  <c r="M69" i="12"/>
  <c r="M63" i="12"/>
  <c r="M57" i="12"/>
  <c r="M51" i="12"/>
  <c r="M45" i="12"/>
  <c r="M39" i="12"/>
  <c r="M33" i="12"/>
  <c r="M27" i="12"/>
  <c r="M21" i="12"/>
  <c r="M15" i="12"/>
  <c r="M9" i="12"/>
  <c r="M104" i="12"/>
  <c r="M98" i="12"/>
  <c r="M92" i="12"/>
  <c r="M86" i="12"/>
  <c r="M80" i="12"/>
  <c r="M74" i="12"/>
  <c r="M68" i="12"/>
  <c r="M62" i="12"/>
  <c r="M56" i="12"/>
  <c r="M50" i="12"/>
  <c r="M44" i="12"/>
  <c r="M38" i="12"/>
  <c r="M32" i="12"/>
  <c r="M26" i="12"/>
  <c r="M20" i="12"/>
  <c r="M14" i="12"/>
  <c r="M8" i="12"/>
  <c r="M103" i="12"/>
  <c r="M97" i="12"/>
  <c r="M91" i="12"/>
  <c r="M85" i="12"/>
  <c r="M79" i="12"/>
  <c r="M73" i="12"/>
  <c r="M67" i="12"/>
  <c r="M61" i="12"/>
  <c r="M55" i="12"/>
  <c r="M49" i="12"/>
  <c r="M43" i="12"/>
  <c r="M37" i="12"/>
  <c r="M31" i="12"/>
  <c r="M25" i="12"/>
  <c r="M19" i="12"/>
  <c r="M13" i="12"/>
  <c r="M7" i="12"/>
  <c r="M102" i="12"/>
  <c r="M96" i="12"/>
  <c r="M90" i="12"/>
  <c r="M84" i="12"/>
  <c r="M78" i="12"/>
  <c r="M72" i="12"/>
  <c r="M66" i="12"/>
  <c r="M60" i="12"/>
  <c r="M54" i="12"/>
  <c r="M48" i="12"/>
  <c r="M42" i="12"/>
  <c r="M36" i="12"/>
  <c r="M30" i="12"/>
  <c r="M24" i="12"/>
  <c r="M18" i="12"/>
  <c r="M12" i="12"/>
  <c r="M6" i="12"/>
  <c r="L71" i="12"/>
  <c r="L35" i="12"/>
  <c r="L65" i="12"/>
  <c r="L29" i="12"/>
  <c r="L59" i="12"/>
  <c r="L23" i="12"/>
  <c r="L53" i="12"/>
  <c r="L17" i="12"/>
  <c r="L47" i="12"/>
  <c r="L11" i="12"/>
  <c r="L41" i="12"/>
  <c r="M5" i="12"/>
  <c r="L101" i="12"/>
  <c r="L95" i="12"/>
  <c r="L89" i="12"/>
  <c r="L77" i="12"/>
  <c r="L100" i="12"/>
  <c r="L94" i="12"/>
  <c r="L88" i="12"/>
  <c r="L82" i="12"/>
  <c r="L70" i="12"/>
  <c r="L64" i="12"/>
  <c r="L58" i="12"/>
  <c r="L52" i="12"/>
  <c r="L46" i="12"/>
  <c r="L40" i="12"/>
  <c r="L34" i="12"/>
  <c r="L28" i="12"/>
  <c r="L22" i="12"/>
  <c r="L16" i="12"/>
  <c r="L10" i="12"/>
  <c r="L83" i="12"/>
  <c r="L99" i="12"/>
  <c r="L93" i="12"/>
  <c r="L87" i="12"/>
  <c r="L81" i="12"/>
  <c r="L75" i="12"/>
  <c r="L69" i="12"/>
  <c r="L63" i="12"/>
  <c r="L57" i="12"/>
  <c r="L51" i="12"/>
  <c r="L45" i="12"/>
  <c r="L39" i="12"/>
  <c r="L33" i="12"/>
  <c r="L27" i="12"/>
  <c r="L21" i="12"/>
  <c r="L15" i="12"/>
  <c r="L9" i="12"/>
  <c r="L104" i="12"/>
  <c r="L92" i="12"/>
  <c r="L86" i="12"/>
  <c r="L80" i="12"/>
  <c r="L74" i="12"/>
  <c r="L68" i="12"/>
  <c r="L62" i="12"/>
  <c r="L56" i="12"/>
  <c r="L50" i="12"/>
  <c r="L44" i="12"/>
  <c r="L38" i="12"/>
  <c r="L32" i="12"/>
  <c r="L26" i="12"/>
  <c r="L20" i="12"/>
  <c r="L14" i="12"/>
  <c r="L8" i="12"/>
  <c r="L103" i="12"/>
  <c r="L97" i="12"/>
  <c r="L91" i="12"/>
  <c r="L85" i="12"/>
  <c r="L79" i="12"/>
  <c r="L73" i="12"/>
  <c r="L67" i="12"/>
  <c r="L61" i="12"/>
  <c r="L55" i="12"/>
  <c r="L49" i="12"/>
  <c r="L43" i="12"/>
  <c r="L37" i="12"/>
  <c r="L31" i="12"/>
  <c r="L25" i="12"/>
  <c r="L19" i="12"/>
  <c r="L13" i="12"/>
  <c r="L7" i="12"/>
  <c r="L102" i="12"/>
  <c r="L96" i="12"/>
  <c r="L90" i="12"/>
  <c r="L66" i="12"/>
  <c r="L60" i="12"/>
  <c r="L54" i="12"/>
  <c r="L48" i="12"/>
  <c r="L42" i="12"/>
  <c r="L36" i="12"/>
  <c r="L30" i="12"/>
  <c r="L24" i="12"/>
  <c r="L18" i="12"/>
  <c r="L12" i="12"/>
  <c r="L6" i="12"/>
  <c r="S12" i="12"/>
  <c r="U25" i="12" l="1"/>
  <c r="W18" i="12"/>
  <c r="W19" i="12"/>
  <c r="V18" i="12"/>
  <c r="V19" i="12"/>
  <c r="U23" i="12"/>
  <c r="U24" i="12"/>
  <c r="U22" i="12"/>
  <c r="U21" i="12"/>
  <c r="U20" i="12"/>
  <c r="S25" i="12"/>
  <c r="S24" i="12"/>
  <c r="S23" i="12"/>
  <c r="S22" i="12"/>
  <c r="S21" i="12"/>
  <c r="S20" i="12"/>
  <c r="S11" i="12"/>
  <c r="S5" i="12"/>
  <c r="O5" i="12"/>
  <c r="O33" i="12"/>
  <c r="O69" i="12"/>
  <c r="O41" i="12"/>
  <c r="O96" i="12"/>
  <c r="O31" i="12"/>
  <c r="O67" i="12"/>
  <c r="O103" i="12"/>
  <c r="O38" i="12"/>
  <c r="O74" i="12"/>
  <c r="O22" i="12"/>
  <c r="O58" i="12"/>
  <c r="O59" i="12"/>
  <c r="O24" i="12"/>
  <c r="O60" i="12"/>
  <c r="O83" i="12"/>
  <c r="O35" i="12"/>
  <c r="O12" i="12"/>
  <c r="O48" i="12"/>
  <c r="O29" i="12"/>
  <c r="O18" i="12"/>
  <c r="O54" i="12"/>
  <c r="O99" i="12"/>
  <c r="O49" i="12"/>
  <c r="O20" i="12"/>
  <c r="O92" i="12"/>
  <c r="O40" i="12"/>
  <c r="O95" i="12"/>
  <c r="O17" i="12"/>
  <c r="O13" i="12"/>
  <c r="O85" i="12"/>
  <c r="O56" i="12"/>
  <c r="O71" i="12"/>
  <c r="O36" i="12"/>
  <c r="O6" i="12"/>
  <c r="O87" i="12"/>
  <c r="O15" i="12"/>
  <c r="O102" i="12"/>
  <c r="O73" i="12"/>
  <c r="O8" i="12"/>
  <c r="O80" i="12"/>
  <c r="O57" i="12"/>
  <c r="O28" i="12"/>
  <c r="O11" i="12"/>
  <c r="O42" i="12"/>
  <c r="O51" i="12"/>
  <c r="O37" i="12"/>
  <c r="O44" i="12"/>
  <c r="O21" i="12"/>
  <c r="O93" i="12"/>
  <c r="O77" i="12"/>
  <c r="O7" i="12"/>
  <c r="O43" i="12"/>
  <c r="O79" i="12"/>
  <c r="O14" i="12"/>
  <c r="O50" i="12"/>
  <c r="O86" i="12"/>
  <c r="O27" i="12"/>
  <c r="O30" i="12"/>
  <c r="O66" i="12"/>
  <c r="O19" i="12"/>
  <c r="O55" i="12"/>
  <c r="O91" i="12"/>
  <c r="O26" i="12"/>
  <c r="O62" i="12"/>
  <c r="O104" i="12"/>
  <c r="O39" i="12"/>
  <c r="O75" i="12"/>
  <c r="O10" i="12"/>
  <c r="O46" i="12"/>
  <c r="O88" i="12"/>
  <c r="O101" i="12"/>
  <c r="O53" i="12"/>
  <c r="O90" i="12"/>
  <c r="O25" i="12"/>
  <c r="O61" i="12"/>
  <c r="O97" i="12"/>
  <c r="O32" i="12"/>
  <c r="O68" i="12"/>
  <c r="O9" i="12"/>
  <c r="O45" i="12"/>
  <c r="O81" i="12"/>
  <c r="O16" i="12"/>
  <c r="O52" i="12"/>
  <c r="O94" i="12"/>
  <c r="O23" i="12"/>
  <c r="O100" i="12"/>
  <c r="O64" i="12"/>
  <c r="O63" i="12"/>
  <c r="O34" i="12"/>
  <c r="O70" i="12"/>
  <c r="O89" i="12"/>
  <c r="O47" i="12"/>
  <c r="O65" i="12"/>
  <c r="N82" i="12"/>
  <c r="O82" i="12" s="1"/>
  <c r="L72" i="12"/>
  <c r="O72" i="12" s="1"/>
  <c r="L76" i="12"/>
  <c r="O76" i="12" s="1"/>
  <c r="L98" i="12"/>
  <c r="O98" i="12" s="1"/>
  <c r="L78" i="12"/>
  <c r="O78" i="12" s="1"/>
  <c r="L84" i="12"/>
  <c r="O84" i="12" s="1"/>
  <c r="W25" i="12" l="1"/>
  <c r="W20" i="12"/>
  <c r="W21" i="12"/>
  <c r="W22" i="12"/>
  <c r="W24" i="12"/>
  <c r="W23" i="12"/>
  <c r="V24" i="12"/>
  <c r="V25" i="12"/>
  <c r="V23" i="12"/>
  <c r="V20" i="12"/>
  <c r="V21" i="12"/>
  <c r="V22" i="12"/>
  <c r="S6" i="12"/>
  <c r="Y29" i="11" l="1"/>
  <c r="Y30" i="11"/>
  <c r="X29" i="11"/>
  <c r="X30" i="11"/>
  <c r="W29" i="11"/>
  <c r="W30" i="11"/>
  <c r="V29" i="11"/>
  <c r="V30" i="11"/>
  <c r="Y28" i="11"/>
  <c r="X28" i="11"/>
  <c r="W28" i="11"/>
  <c r="V28" i="11"/>
  <c r="Y23" i="11"/>
  <c r="Y24" i="11"/>
  <c r="Y22" i="11"/>
  <c r="X23" i="11"/>
  <c r="X24" i="11"/>
  <c r="X22" i="11"/>
  <c r="W23" i="11"/>
  <c r="W24" i="11"/>
  <c r="W22" i="11"/>
  <c r="X4" i="11"/>
  <c r="K6" i="11" s="1"/>
  <c r="O6" i="11" s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4" i="11"/>
  <c r="P4" i="11"/>
  <c r="P5" i="11"/>
  <c r="P7" i="11"/>
  <c r="P8" i="11"/>
  <c r="P9" i="11"/>
  <c r="P11" i="11"/>
  <c r="P13" i="11"/>
  <c r="P14" i="11"/>
  <c r="P15" i="11"/>
  <c r="P17" i="11"/>
  <c r="P19" i="11"/>
  <c r="P20" i="11"/>
  <c r="P21" i="11"/>
  <c r="P23" i="11"/>
  <c r="P25" i="11"/>
  <c r="P26" i="11"/>
  <c r="P27" i="11"/>
  <c r="P29" i="11"/>
  <c r="P31" i="11"/>
  <c r="P32" i="11"/>
  <c r="P33" i="11"/>
  <c r="P35" i="11"/>
  <c r="P37" i="11"/>
  <c r="P38" i="11"/>
  <c r="P39" i="11"/>
  <c r="P41" i="11"/>
  <c r="P43" i="11"/>
  <c r="P44" i="11"/>
  <c r="P45" i="11"/>
  <c r="P47" i="11"/>
  <c r="P49" i="11"/>
  <c r="P50" i="11"/>
  <c r="P51" i="11"/>
  <c r="P5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4" i="11"/>
  <c r="K24" i="11"/>
  <c r="O24" i="11" s="1"/>
  <c r="K30" i="11"/>
  <c r="O30" i="11" s="1"/>
  <c r="K36" i="11"/>
  <c r="O36" i="11" s="1"/>
  <c r="X5" i="11"/>
  <c r="Y5" i="11"/>
  <c r="Z5" i="11"/>
  <c r="AA5" i="11"/>
  <c r="X6" i="11"/>
  <c r="Y6" i="11"/>
  <c r="Z6" i="11"/>
  <c r="AA6" i="11"/>
  <c r="Y4" i="11"/>
  <c r="K7" i="11" s="1"/>
  <c r="O7" i="11" s="1"/>
  <c r="Z4" i="11"/>
  <c r="AA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4" i="11"/>
  <c r="I53" i="11"/>
  <c r="H53" i="11"/>
  <c r="B53" i="11"/>
  <c r="I52" i="11"/>
  <c r="H52" i="11"/>
  <c r="B52" i="11"/>
  <c r="I51" i="11"/>
  <c r="H51" i="11"/>
  <c r="B51" i="11"/>
  <c r="I50" i="11"/>
  <c r="H50" i="11"/>
  <c r="B50" i="11"/>
  <c r="I49" i="11"/>
  <c r="H49" i="11"/>
  <c r="B49" i="11"/>
  <c r="I48" i="11"/>
  <c r="H48" i="11"/>
  <c r="B48" i="11"/>
  <c r="I47" i="11"/>
  <c r="H47" i="11"/>
  <c r="B47" i="11"/>
  <c r="I46" i="11"/>
  <c r="H46" i="11"/>
  <c r="B46" i="11"/>
  <c r="I45" i="11"/>
  <c r="H45" i="11"/>
  <c r="B45" i="11"/>
  <c r="I44" i="11"/>
  <c r="H44" i="11"/>
  <c r="B44" i="11"/>
  <c r="I43" i="11"/>
  <c r="H43" i="11"/>
  <c r="B43" i="11"/>
  <c r="I42" i="11"/>
  <c r="H42" i="11"/>
  <c r="B42" i="11"/>
  <c r="I41" i="11"/>
  <c r="H41" i="11"/>
  <c r="B41" i="11"/>
  <c r="I40" i="11"/>
  <c r="H40" i="11"/>
  <c r="B40" i="11"/>
  <c r="I39" i="11"/>
  <c r="H39" i="11"/>
  <c r="B39" i="11"/>
  <c r="I38" i="11"/>
  <c r="H38" i="11"/>
  <c r="B38" i="11"/>
  <c r="I37" i="11"/>
  <c r="H37" i="11"/>
  <c r="B37" i="11"/>
  <c r="I36" i="11"/>
  <c r="H36" i="11"/>
  <c r="B36" i="11"/>
  <c r="I35" i="11"/>
  <c r="H35" i="11"/>
  <c r="B35" i="11"/>
  <c r="I34" i="11"/>
  <c r="H34" i="11"/>
  <c r="B34" i="11"/>
  <c r="I33" i="11"/>
  <c r="H33" i="11"/>
  <c r="B33" i="11"/>
  <c r="I32" i="11"/>
  <c r="H32" i="11"/>
  <c r="B32" i="11"/>
  <c r="I31" i="11"/>
  <c r="H31" i="11"/>
  <c r="B31" i="11"/>
  <c r="I30" i="11"/>
  <c r="H30" i="11"/>
  <c r="B30" i="11"/>
  <c r="I29" i="11"/>
  <c r="H29" i="11"/>
  <c r="B29" i="11"/>
  <c r="I28" i="11"/>
  <c r="H28" i="11"/>
  <c r="B28" i="11"/>
  <c r="I27" i="11"/>
  <c r="H27" i="11"/>
  <c r="B27" i="11"/>
  <c r="I26" i="11"/>
  <c r="H26" i="11"/>
  <c r="B26" i="11"/>
  <c r="I25" i="11"/>
  <c r="H25" i="11"/>
  <c r="B25" i="11"/>
  <c r="I24" i="11"/>
  <c r="H24" i="11"/>
  <c r="B24" i="11"/>
  <c r="I23" i="11"/>
  <c r="H23" i="11"/>
  <c r="B23" i="11"/>
  <c r="I22" i="11"/>
  <c r="H22" i="11"/>
  <c r="B22" i="11"/>
  <c r="I21" i="11"/>
  <c r="H21" i="11"/>
  <c r="B21" i="11"/>
  <c r="I20" i="11"/>
  <c r="H20" i="11"/>
  <c r="B20" i="11"/>
  <c r="I19" i="11"/>
  <c r="H19" i="11"/>
  <c r="B19" i="11"/>
  <c r="I18" i="11"/>
  <c r="H18" i="11"/>
  <c r="B18" i="11"/>
  <c r="I17" i="11"/>
  <c r="H17" i="11"/>
  <c r="B17" i="11"/>
  <c r="I16" i="11"/>
  <c r="H16" i="11"/>
  <c r="B16" i="11"/>
  <c r="I15" i="11"/>
  <c r="H15" i="11"/>
  <c r="B15" i="11"/>
  <c r="I14" i="11"/>
  <c r="H14" i="11"/>
  <c r="B14" i="11"/>
  <c r="I13" i="11"/>
  <c r="H13" i="11"/>
  <c r="B13" i="11"/>
  <c r="I12" i="11"/>
  <c r="H12" i="11"/>
  <c r="B12" i="11"/>
  <c r="I11" i="11"/>
  <c r="H11" i="11"/>
  <c r="B11" i="11"/>
  <c r="I10" i="11"/>
  <c r="H10" i="11"/>
  <c r="B10" i="11"/>
  <c r="I9" i="11"/>
  <c r="H9" i="11"/>
  <c r="B9" i="11"/>
  <c r="I8" i="11"/>
  <c r="H8" i="11"/>
  <c r="B8" i="11"/>
  <c r="I7" i="11"/>
  <c r="H7" i="11"/>
  <c r="B7" i="11"/>
  <c r="I6" i="11"/>
  <c r="H6" i="11"/>
  <c r="B6" i="11"/>
  <c r="I5" i="11"/>
  <c r="H5" i="11"/>
  <c r="B5" i="11"/>
  <c r="I4" i="11"/>
  <c r="H4" i="11"/>
  <c r="B4" i="11"/>
  <c r="K48" i="11" l="1"/>
  <c r="O48" i="11" s="1"/>
  <c r="K12" i="11"/>
  <c r="O12" i="11" s="1"/>
  <c r="K4" i="11"/>
  <c r="O4" i="11" s="1"/>
  <c r="K18" i="11"/>
  <c r="O18" i="11" s="1"/>
  <c r="K42" i="11"/>
  <c r="O42" i="11" s="1"/>
  <c r="T17" i="11"/>
  <c r="T53" i="11"/>
  <c r="T35" i="11"/>
  <c r="T49" i="11"/>
  <c r="T31" i="11"/>
  <c r="T13" i="11"/>
  <c r="T47" i="11"/>
  <c r="T29" i="11"/>
  <c r="T11" i="11"/>
  <c r="T41" i="11"/>
  <c r="T23" i="11"/>
  <c r="T5" i="11"/>
  <c r="T39" i="11"/>
  <c r="T21" i="11"/>
  <c r="T4" i="11"/>
  <c r="T43" i="11"/>
  <c r="T37" i="11"/>
  <c r="T25" i="11"/>
  <c r="T19" i="11"/>
  <c r="T7" i="11"/>
  <c r="T38" i="11"/>
  <c r="T20" i="11"/>
  <c r="T45" i="11"/>
  <c r="T27" i="11"/>
  <c r="T9" i="11"/>
  <c r="T44" i="11"/>
  <c r="T26" i="11"/>
  <c r="T8" i="11"/>
  <c r="T51" i="11"/>
  <c r="T33" i="11"/>
  <c r="T15" i="11"/>
  <c r="T50" i="11"/>
  <c r="T32" i="11"/>
  <c r="T14" i="11"/>
  <c r="P48" i="11"/>
  <c r="T48" i="11" s="1"/>
  <c r="P42" i="11"/>
  <c r="T42" i="11" s="1"/>
  <c r="P36" i="11"/>
  <c r="T36" i="11" s="1"/>
  <c r="P30" i="11"/>
  <c r="T30" i="11" s="1"/>
  <c r="P24" i="11"/>
  <c r="T24" i="11" s="1"/>
  <c r="P18" i="11"/>
  <c r="T18" i="11" s="1"/>
  <c r="P12" i="11"/>
  <c r="T12" i="11" s="1"/>
  <c r="P6" i="11"/>
  <c r="T6" i="11" s="1"/>
  <c r="P52" i="11"/>
  <c r="T52" i="11" s="1"/>
  <c r="P46" i="11"/>
  <c r="T46" i="11" s="1"/>
  <c r="P40" i="11"/>
  <c r="T40" i="11" s="1"/>
  <c r="P34" i="11"/>
  <c r="T34" i="11" s="1"/>
  <c r="P28" i="11"/>
  <c r="T28" i="11" s="1"/>
  <c r="P22" i="11"/>
  <c r="T22" i="11" s="1"/>
  <c r="P16" i="11"/>
  <c r="T16" i="11" s="1"/>
  <c r="P10" i="11"/>
  <c r="T10" i="11" s="1"/>
  <c r="K53" i="11"/>
  <c r="O53" i="11" s="1"/>
  <c r="K47" i="11"/>
  <c r="O47" i="11" s="1"/>
  <c r="K41" i="11"/>
  <c r="O41" i="11" s="1"/>
  <c r="K35" i="11"/>
  <c r="O35" i="11" s="1"/>
  <c r="K29" i="11"/>
  <c r="O29" i="11" s="1"/>
  <c r="K23" i="11"/>
  <c r="O23" i="11" s="1"/>
  <c r="K17" i="11"/>
  <c r="O17" i="11" s="1"/>
  <c r="K11" i="11"/>
  <c r="O11" i="11" s="1"/>
  <c r="K5" i="11"/>
  <c r="O5" i="11" s="1"/>
  <c r="X16" i="11" s="1"/>
  <c r="K52" i="11"/>
  <c r="O52" i="11" s="1"/>
  <c r="K46" i="11"/>
  <c r="O46" i="11" s="1"/>
  <c r="K40" i="11"/>
  <c r="O40" i="11" s="1"/>
  <c r="K34" i="11"/>
  <c r="O34" i="11" s="1"/>
  <c r="K28" i="11"/>
  <c r="O28" i="11" s="1"/>
  <c r="K22" i="11"/>
  <c r="O22" i="11" s="1"/>
  <c r="K16" i="11"/>
  <c r="O16" i="11" s="1"/>
  <c r="K10" i="11"/>
  <c r="O10" i="11" s="1"/>
  <c r="K51" i="11"/>
  <c r="O51" i="11" s="1"/>
  <c r="K45" i="11"/>
  <c r="O45" i="11" s="1"/>
  <c r="K39" i="11"/>
  <c r="O39" i="11" s="1"/>
  <c r="K33" i="11"/>
  <c r="O33" i="11" s="1"/>
  <c r="K27" i="11"/>
  <c r="O27" i="11" s="1"/>
  <c r="K21" i="11"/>
  <c r="O21" i="11" s="1"/>
  <c r="K15" i="11"/>
  <c r="O15" i="11" s="1"/>
  <c r="K9" i="11"/>
  <c r="O9" i="11" s="1"/>
  <c r="K50" i="11"/>
  <c r="O50" i="11" s="1"/>
  <c r="K44" i="11"/>
  <c r="O44" i="11" s="1"/>
  <c r="K38" i="11"/>
  <c r="O38" i="11" s="1"/>
  <c r="K32" i="11"/>
  <c r="O32" i="11" s="1"/>
  <c r="K26" i="11"/>
  <c r="O26" i="11" s="1"/>
  <c r="K20" i="11"/>
  <c r="O20" i="11" s="1"/>
  <c r="K14" i="11"/>
  <c r="O14" i="11" s="1"/>
  <c r="K8" i="11"/>
  <c r="O8" i="11" s="1"/>
  <c r="K49" i="11"/>
  <c r="O49" i="11" s="1"/>
  <c r="K43" i="11"/>
  <c r="O43" i="11" s="1"/>
  <c r="K37" i="11"/>
  <c r="O37" i="11" s="1"/>
  <c r="K31" i="11"/>
  <c r="O31" i="11" s="1"/>
  <c r="K25" i="11"/>
  <c r="O25" i="11" s="1"/>
  <c r="K19" i="11"/>
  <c r="O19" i="11" s="1"/>
  <c r="K13" i="11"/>
  <c r="O13" i="11" s="1"/>
  <c r="W16" i="11" s="1"/>
  <c r="G12" i="11"/>
  <c r="G9" i="11"/>
  <c r="G7" i="11"/>
  <c r="G16" i="11"/>
  <c r="G5" i="11"/>
  <c r="G6" i="11"/>
  <c r="G10" i="11"/>
  <c r="G18" i="11"/>
  <c r="G19" i="11"/>
  <c r="G52" i="11"/>
  <c r="G34" i="11"/>
  <c r="G25" i="11"/>
  <c r="G49" i="11"/>
  <c r="G23" i="11"/>
  <c r="G46" i="11"/>
  <c r="G43" i="11"/>
  <c r="G31" i="11"/>
  <c r="G20" i="11"/>
  <c r="G40" i="11"/>
  <c r="G4" i="11"/>
  <c r="G37" i="11"/>
  <c r="G24" i="11"/>
  <c r="G27" i="11"/>
  <c r="G17" i="11"/>
  <c r="G11" i="11"/>
  <c r="G22" i="11"/>
  <c r="G8" i="11"/>
  <c r="G13" i="11"/>
  <c r="G14" i="11"/>
  <c r="G15" i="11"/>
  <c r="G26" i="11"/>
  <c r="G38" i="11"/>
  <c r="G39" i="11"/>
  <c r="G53" i="11"/>
  <c r="G21" i="11"/>
  <c r="G28" i="11"/>
  <c r="G29" i="11"/>
  <c r="G30" i="11"/>
  <c r="G41" i="11"/>
  <c r="G42" i="11"/>
  <c r="G32" i="11"/>
  <c r="G44" i="11"/>
  <c r="G45" i="11"/>
  <c r="G47" i="11"/>
  <c r="G48" i="11"/>
  <c r="G33" i="11"/>
  <c r="G50" i="11"/>
  <c r="G51" i="11"/>
  <c r="G35" i="11"/>
  <c r="G36" i="11"/>
  <c r="W17" i="11" l="1"/>
  <c r="W15" i="11"/>
  <c r="W18" i="11" s="1"/>
  <c r="X15" i="11"/>
  <c r="X18" i="11" s="1"/>
  <c r="X17" i="11"/>
  <c r="AA16" i="11"/>
  <c r="AA15" i="11"/>
  <c r="Z15" i="11"/>
  <c r="Z16" i="11"/>
  <c r="AA17" i="11"/>
  <c r="Z17" i="11"/>
  <c r="AA18" i="11" l="1"/>
  <c r="Z18" i="11"/>
  <c r="S5" i="9" l="1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 s="1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 s="1"/>
  <c r="S33" i="9"/>
  <c r="T33" i="9" s="1"/>
  <c r="S34" i="9"/>
  <c r="T34" i="9" s="1"/>
  <c r="S35" i="9"/>
  <c r="T35" i="9" s="1"/>
  <c r="S36" i="9"/>
  <c r="T36" i="9" s="1"/>
  <c r="S37" i="9"/>
  <c r="T37" i="9" s="1"/>
  <c r="S38" i="9"/>
  <c r="T38" i="9" s="1"/>
  <c r="S39" i="9"/>
  <c r="T39" i="9" s="1"/>
  <c r="S40" i="9"/>
  <c r="T40" i="9" s="1"/>
  <c r="S41" i="9"/>
  <c r="T41" i="9" s="1"/>
  <c r="S42" i="9"/>
  <c r="T42" i="9" s="1"/>
  <c r="S43" i="9"/>
  <c r="T43" i="9" s="1"/>
  <c r="S44" i="9"/>
  <c r="T44" i="9" s="1"/>
  <c r="S45" i="9"/>
  <c r="T45" i="9" s="1"/>
  <c r="S46" i="9"/>
  <c r="T46" i="9" s="1"/>
  <c r="S47" i="9"/>
  <c r="T47" i="9" s="1"/>
  <c r="S48" i="9"/>
  <c r="T48" i="9" s="1"/>
  <c r="S49" i="9"/>
  <c r="T49" i="9" s="1"/>
  <c r="S50" i="9"/>
  <c r="T50" i="9" s="1"/>
  <c r="S51" i="9"/>
  <c r="T51" i="9" s="1"/>
  <c r="S52" i="9"/>
  <c r="T52" i="9" s="1"/>
  <c r="S53" i="9"/>
  <c r="T53" i="9" s="1"/>
  <c r="S4" i="9"/>
  <c r="T4" i="9" s="1"/>
  <c r="X14" i="9"/>
  <c r="Y14" i="9"/>
  <c r="Z14" i="9"/>
  <c r="AA14" i="9"/>
  <c r="W14" i="9"/>
  <c r="X13" i="9"/>
  <c r="Y13" i="9"/>
  <c r="Z13" i="9"/>
  <c r="AA13" i="9"/>
  <c r="W1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4" i="9"/>
  <c r="F4" i="9" s="1"/>
  <c r="X12" i="9" l="1"/>
  <c r="W12" i="9"/>
  <c r="I4" i="9" s="1"/>
  <c r="AA12" i="9"/>
  <c r="Z12" i="9"/>
  <c r="Y12" i="9"/>
  <c r="F8" i="9"/>
  <c r="F53" i="9"/>
  <c r="F47" i="9"/>
  <c r="F41" i="9"/>
  <c r="F35" i="9"/>
  <c r="F29" i="9"/>
  <c r="F23" i="9"/>
  <c r="F17" i="9"/>
  <c r="F11" i="9"/>
  <c r="F5" i="9"/>
  <c r="F52" i="9"/>
  <c r="F46" i="9"/>
  <c r="F40" i="9"/>
  <c r="F34" i="9"/>
  <c r="F28" i="9"/>
  <c r="F22" i="9"/>
  <c r="F16" i="9"/>
  <c r="F10" i="9"/>
  <c r="F49" i="9"/>
  <c r="F43" i="9"/>
  <c r="F37" i="9"/>
  <c r="F31" i="9"/>
  <c r="F25" i="9"/>
  <c r="F19" i="9"/>
  <c r="F13" i="9"/>
  <c r="F7" i="9"/>
  <c r="F36" i="9"/>
  <c r="F18" i="9"/>
  <c r="F48" i="9"/>
  <c r="F42" i="9"/>
  <c r="F30" i="9"/>
  <c r="F24" i="9"/>
  <c r="F12" i="9"/>
  <c r="F6" i="9"/>
  <c r="F51" i="9"/>
  <c r="F45" i="9"/>
  <c r="F39" i="9"/>
  <c r="F33" i="9"/>
  <c r="F27" i="9"/>
  <c r="F21" i="9"/>
  <c r="F15" i="9"/>
  <c r="F9" i="9"/>
  <c r="F50" i="9"/>
  <c r="F44" i="9"/>
  <c r="F38" i="9"/>
  <c r="F32" i="9"/>
  <c r="F26" i="9"/>
  <c r="F20" i="9"/>
  <c r="F14" i="9"/>
  <c r="M4" i="9" l="1"/>
  <c r="K40" i="9"/>
  <c r="K35" i="9"/>
  <c r="K52" i="9"/>
  <c r="K39" i="9"/>
  <c r="K19" i="9"/>
  <c r="K28" i="9"/>
  <c r="K34" i="9"/>
  <c r="K10" i="9"/>
  <c r="J48" i="9"/>
  <c r="M19" i="9"/>
  <c r="K22" i="9"/>
  <c r="L14" i="9"/>
  <c r="I14" i="9"/>
  <c r="M8" i="9"/>
  <c r="M12" i="9"/>
  <c r="M11" i="9"/>
  <c r="K13" i="9"/>
  <c r="M7" i="9"/>
  <c r="K12" i="9"/>
  <c r="M14" i="9"/>
  <c r="K7" i="9"/>
  <c r="K11" i="9"/>
  <c r="K14" i="9"/>
  <c r="K29" i="9"/>
  <c r="K32" i="9"/>
  <c r="K42" i="9"/>
  <c r="L12" i="9"/>
  <c r="K6" i="9"/>
  <c r="L46" i="9"/>
  <c r="K48" i="9"/>
  <c r="K51" i="9"/>
  <c r="K44" i="9"/>
  <c r="M13" i="9"/>
  <c r="K8" i="9"/>
  <c r="L10" i="9"/>
  <c r="M10" i="9"/>
  <c r="L6" i="9"/>
  <c r="I27" i="9"/>
  <c r="J27" i="9"/>
  <c r="M27" i="9"/>
  <c r="L27" i="9"/>
  <c r="J47" i="9"/>
  <c r="I47" i="9"/>
  <c r="M47" i="9"/>
  <c r="L26" i="9"/>
  <c r="J26" i="9"/>
  <c r="I38" i="9"/>
  <c r="I34" i="9"/>
  <c r="I32" i="9"/>
  <c r="I30" i="9"/>
  <c r="I28" i="9"/>
  <c r="I26" i="9"/>
  <c r="I36" i="9"/>
  <c r="I50" i="9"/>
  <c r="I46" i="9"/>
  <c r="I25" i="9"/>
  <c r="I44" i="9"/>
  <c r="I7" i="9"/>
  <c r="J43" i="9"/>
  <c r="I43" i="9"/>
  <c r="M43" i="9"/>
  <c r="L43" i="9"/>
  <c r="L50" i="9"/>
  <c r="K43" i="9"/>
  <c r="I13" i="9"/>
  <c r="L19" i="9"/>
  <c r="L36" i="9"/>
  <c r="I40" i="9"/>
  <c r="L40" i="9"/>
  <c r="I33" i="9"/>
  <c r="J33" i="9"/>
  <c r="M33" i="9"/>
  <c r="L33" i="9"/>
  <c r="J53" i="9"/>
  <c r="I53" i="9"/>
  <c r="K53" i="9"/>
  <c r="I9" i="9"/>
  <c r="L9" i="9"/>
  <c r="K9" i="9"/>
  <c r="J9" i="9"/>
  <c r="M9" i="9"/>
  <c r="J45" i="9"/>
  <c r="I45" i="9"/>
  <c r="L45" i="9"/>
  <c r="L4" i="9"/>
  <c r="K4" i="9"/>
  <c r="J4" i="9"/>
  <c r="L34" i="9"/>
  <c r="J34" i="9"/>
  <c r="L16" i="9"/>
  <c r="M16" i="9"/>
  <c r="J16" i="9"/>
  <c r="I16" i="9"/>
  <c r="K16" i="9"/>
  <c r="J11" i="9"/>
  <c r="M6" i="9"/>
  <c r="K33" i="9"/>
  <c r="K50" i="9"/>
  <c r="L22" i="9"/>
  <c r="I19" i="9"/>
  <c r="J41" i="9"/>
  <c r="I41" i="9"/>
  <c r="M41" i="9"/>
  <c r="L51" i="9"/>
  <c r="L47" i="9"/>
  <c r="L41" i="9"/>
  <c r="L39" i="9"/>
  <c r="L37" i="9"/>
  <c r="L24" i="9"/>
  <c r="L53" i="9"/>
  <c r="L49" i="9"/>
  <c r="J36" i="9"/>
  <c r="J50" i="9"/>
  <c r="J46" i="9"/>
  <c r="J25" i="9"/>
  <c r="J23" i="9"/>
  <c r="J21" i="9"/>
  <c r="J44" i="9"/>
  <c r="J42" i="9"/>
  <c r="I5" i="9"/>
  <c r="L5" i="9"/>
  <c r="K5" i="9"/>
  <c r="J5" i="9"/>
  <c r="M5" i="9"/>
  <c r="J7" i="9"/>
  <c r="J40" i="9"/>
  <c r="J39" i="9"/>
  <c r="I39" i="9"/>
  <c r="I15" i="9"/>
  <c r="M15" i="9"/>
  <c r="L15" i="9"/>
  <c r="J15" i="9"/>
  <c r="K15" i="9"/>
  <c r="K26" i="9"/>
  <c r="J12" i="9"/>
  <c r="I48" i="9"/>
  <c r="I31" i="9"/>
  <c r="J31" i="9"/>
  <c r="M31" i="9"/>
  <c r="L31" i="9"/>
  <c r="K31" i="9"/>
  <c r="J49" i="9"/>
  <c r="I49" i="9"/>
  <c r="L38" i="9"/>
  <c r="J38" i="9"/>
  <c r="K38" i="9"/>
  <c r="M52" i="9"/>
  <c r="M50" i="9"/>
  <c r="M48" i="9"/>
  <c r="M46" i="9"/>
  <c r="M44" i="9"/>
  <c r="M42" i="9"/>
  <c r="M40" i="9"/>
  <c r="M38" i="9"/>
  <c r="M36" i="9"/>
  <c r="M39" i="9"/>
  <c r="M37" i="9"/>
  <c r="M24" i="9"/>
  <c r="M22" i="9"/>
  <c r="M53" i="9"/>
  <c r="M49" i="9"/>
  <c r="M45" i="9"/>
  <c r="M34" i="9"/>
  <c r="M32" i="9"/>
  <c r="M30" i="9"/>
  <c r="M28" i="9"/>
  <c r="M26" i="9"/>
  <c r="M20" i="9"/>
  <c r="L20" i="9"/>
  <c r="J20" i="9"/>
  <c r="I20" i="9"/>
  <c r="K20" i="9"/>
  <c r="K24" i="9"/>
  <c r="J24" i="9"/>
  <c r="I24" i="9"/>
  <c r="J10" i="9"/>
  <c r="K36" i="9"/>
  <c r="K47" i="9"/>
  <c r="I12" i="9"/>
  <c r="I10" i="9"/>
  <c r="L48" i="9"/>
  <c r="J8" i="9"/>
  <c r="L7" i="9"/>
  <c r="I6" i="9"/>
  <c r="K23" i="9"/>
  <c r="I23" i="9"/>
  <c r="L23" i="9"/>
  <c r="M23" i="9"/>
  <c r="K21" i="9"/>
  <c r="I21" i="9"/>
  <c r="L21" i="9"/>
  <c r="M21" i="9"/>
  <c r="I8" i="9"/>
  <c r="L18" i="9"/>
  <c r="I18" i="9"/>
  <c r="M18" i="9"/>
  <c r="J18" i="9"/>
  <c r="K18" i="9"/>
  <c r="L44" i="9"/>
  <c r="I11" i="9"/>
  <c r="I22" i="9"/>
  <c r="I35" i="9"/>
  <c r="J35" i="9"/>
  <c r="M35" i="9"/>
  <c r="L35" i="9"/>
  <c r="L52" i="9"/>
  <c r="J52" i="9"/>
  <c r="I52" i="9"/>
  <c r="L28" i="9"/>
  <c r="J28" i="9"/>
  <c r="K27" i="9"/>
  <c r="K46" i="9"/>
  <c r="J22" i="9"/>
  <c r="L8" i="9"/>
  <c r="J51" i="9"/>
  <c r="I51" i="9"/>
  <c r="M51" i="9"/>
  <c r="I29" i="9"/>
  <c r="J29" i="9"/>
  <c r="M29" i="9"/>
  <c r="L29" i="9"/>
  <c r="J37" i="9"/>
  <c r="I37" i="9"/>
  <c r="L32" i="9"/>
  <c r="J32" i="9"/>
  <c r="L30" i="9"/>
  <c r="J30" i="9"/>
  <c r="K30" i="9"/>
  <c r="K25" i="9"/>
  <c r="L25" i="9"/>
  <c r="M25" i="9"/>
  <c r="K17" i="9"/>
  <c r="I17" i="9"/>
  <c r="L17" i="9"/>
  <c r="J17" i="9"/>
  <c r="M17" i="9"/>
  <c r="L42" i="9"/>
  <c r="I42" i="9"/>
  <c r="L11" i="9"/>
  <c r="J6" i="9"/>
  <c r="K45" i="9"/>
  <c r="K37" i="9"/>
  <c r="K41" i="9"/>
  <c r="K49" i="9"/>
  <c r="L13" i="9"/>
  <c r="J19" i="9"/>
  <c r="J14" i="9"/>
  <c r="J13" i="9"/>
  <c r="N4" i="9" l="1"/>
  <c r="Q4" i="9"/>
  <c r="N29" i="9"/>
  <c r="P45" i="9"/>
  <c r="Q14" i="9"/>
  <c r="P42" i="9"/>
  <c r="R23" i="9"/>
  <c r="N14" i="9"/>
  <c r="Q13" i="9"/>
  <c r="O13" i="9"/>
  <c r="Q12" i="9"/>
  <c r="R7" i="9"/>
  <c r="O17" i="9"/>
  <c r="O22" i="9"/>
  <c r="O18" i="9"/>
  <c r="N10" i="9"/>
  <c r="R22" i="9"/>
  <c r="P15" i="9"/>
  <c r="O50" i="9"/>
  <c r="P50" i="9"/>
  <c r="Q45" i="9"/>
  <c r="Q26" i="9"/>
  <c r="P25" i="9"/>
  <c r="Q52" i="9"/>
  <c r="N24" i="9"/>
  <c r="R42" i="9"/>
  <c r="Q31" i="9"/>
  <c r="O44" i="9"/>
  <c r="P7" i="9"/>
  <c r="N45" i="9"/>
  <c r="O43" i="9"/>
  <c r="N25" i="9"/>
  <c r="P12" i="9"/>
  <c r="Q11" i="9"/>
  <c r="P30" i="9"/>
  <c r="O37" i="9"/>
  <c r="R51" i="9"/>
  <c r="P27" i="9"/>
  <c r="Q35" i="9"/>
  <c r="P48" i="9"/>
  <c r="N18" i="9"/>
  <c r="R21" i="9"/>
  <c r="O8" i="9"/>
  <c r="P47" i="9"/>
  <c r="O24" i="9"/>
  <c r="Q20" i="9"/>
  <c r="R34" i="9"/>
  <c r="R37" i="9"/>
  <c r="R44" i="9"/>
  <c r="O38" i="9"/>
  <c r="R31" i="9"/>
  <c r="O12" i="9"/>
  <c r="Q15" i="9"/>
  <c r="O40" i="9"/>
  <c r="P5" i="9"/>
  <c r="O21" i="9"/>
  <c r="Q49" i="9"/>
  <c r="Q47" i="9"/>
  <c r="N19" i="9"/>
  <c r="R6" i="9"/>
  <c r="O45" i="9"/>
  <c r="N9" i="9"/>
  <c r="O33" i="9"/>
  <c r="P34" i="9"/>
  <c r="N7" i="9"/>
  <c r="N46" i="9"/>
  <c r="N32" i="9"/>
  <c r="N47" i="9"/>
  <c r="O27" i="9"/>
  <c r="Q32" i="9"/>
  <c r="P8" i="9"/>
  <c r="P40" i="9"/>
  <c r="P11" i="9"/>
  <c r="R52" i="9"/>
  <c r="N39" i="9"/>
  <c r="Q9" i="9"/>
  <c r="N43" i="9"/>
  <c r="Q27" i="9"/>
  <c r="O6" i="9"/>
  <c r="P46" i="9"/>
  <c r="Q23" i="9"/>
  <c r="O20" i="9"/>
  <c r="P38" i="9"/>
  <c r="N48" i="9"/>
  <c r="Q41" i="9"/>
  <c r="R16" i="9"/>
  <c r="P43" i="9"/>
  <c r="R47" i="9"/>
  <c r="N42" i="9"/>
  <c r="Q29" i="9"/>
  <c r="O28" i="9"/>
  <c r="R35" i="9"/>
  <c r="N11" i="9"/>
  <c r="Q18" i="9"/>
  <c r="Q21" i="9"/>
  <c r="N23" i="9"/>
  <c r="P19" i="9"/>
  <c r="P22" i="9"/>
  <c r="P24" i="9"/>
  <c r="R20" i="9"/>
  <c r="R45" i="9"/>
  <c r="R39" i="9"/>
  <c r="R46" i="9"/>
  <c r="Q38" i="9"/>
  <c r="O31" i="9"/>
  <c r="P26" i="9"/>
  <c r="R15" i="9"/>
  <c r="P14" i="9"/>
  <c r="Q5" i="9"/>
  <c r="O23" i="9"/>
  <c r="Q53" i="9"/>
  <c r="Q51" i="9"/>
  <c r="P51" i="9"/>
  <c r="Q22" i="9"/>
  <c r="O11" i="9"/>
  <c r="Q16" i="9"/>
  <c r="R9" i="9"/>
  <c r="P53" i="9"/>
  <c r="N33" i="9"/>
  <c r="Q36" i="9"/>
  <c r="Q50" i="9"/>
  <c r="N50" i="9"/>
  <c r="N34" i="9"/>
  <c r="O47" i="9"/>
  <c r="N27" i="9"/>
  <c r="R30" i="9"/>
  <c r="P31" i="9"/>
  <c r="R5" i="9"/>
  <c r="Q39" i="9"/>
  <c r="O16" i="9"/>
  <c r="Q33" i="9"/>
  <c r="N13" i="9"/>
  <c r="N28" i="9"/>
  <c r="P6" i="9"/>
  <c r="P10" i="9"/>
  <c r="N37" i="9"/>
  <c r="N22" i="9"/>
  <c r="Q7" i="9"/>
  <c r="R32" i="9"/>
  <c r="O39" i="9"/>
  <c r="O36" i="9"/>
  <c r="Q6" i="9"/>
  <c r="R4" i="9"/>
  <c r="R27" i="9"/>
  <c r="P49" i="9"/>
  <c r="O30" i="9"/>
  <c r="O14" i="9"/>
  <c r="Q42" i="9"/>
  <c r="Q30" i="9"/>
  <c r="O51" i="9"/>
  <c r="O35" i="9"/>
  <c r="Q44" i="9"/>
  <c r="N8" i="9"/>
  <c r="N21" i="9"/>
  <c r="P23" i="9"/>
  <c r="Q48" i="9"/>
  <c r="P36" i="9"/>
  <c r="R26" i="9"/>
  <c r="R49" i="9"/>
  <c r="R36" i="9"/>
  <c r="R48" i="9"/>
  <c r="N49" i="9"/>
  <c r="N31" i="9"/>
  <c r="R12" i="9"/>
  <c r="N15" i="9"/>
  <c r="O7" i="9"/>
  <c r="O25" i="9"/>
  <c r="Q24" i="9"/>
  <c r="R41" i="9"/>
  <c r="P28" i="9"/>
  <c r="P16" i="9"/>
  <c r="O34" i="9"/>
  <c r="P4" i="9"/>
  <c r="O9" i="9"/>
  <c r="N53" i="9"/>
  <c r="Q40" i="9"/>
  <c r="R8" i="9"/>
  <c r="Q43" i="9"/>
  <c r="N36" i="9"/>
  <c r="N38" i="9"/>
  <c r="R13" i="9"/>
  <c r="P52" i="9"/>
  <c r="P32" i="9"/>
  <c r="Q25" i="9"/>
  <c r="O52" i="9"/>
  <c r="N6" i="9"/>
  <c r="N20" i="9"/>
  <c r="R40" i="9"/>
  <c r="R14" i="9"/>
  <c r="O42" i="9"/>
  <c r="O41" i="9"/>
  <c r="O4" i="9"/>
  <c r="N40" i="9"/>
  <c r="N44" i="9"/>
  <c r="O48" i="9"/>
  <c r="Q17" i="9"/>
  <c r="R18" i="9"/>
  <c r="N12" i="9"/>
  <c r="R24" i="9"/>
  <c r="O15" i="9"/>
  <c r="O5" i="9"/>
  <c r="P33" i="9"/>
  <c r="R33" i="9"/>
  <c r="N30" i="9"/>
  <c r="N17" i="9"/>
  <c r="N51" i="9"/>
  <c r="P41" i="9"/>
  <c r="P17" i="9"/>
  <c r="R29" i="9"/>
  <c r="Q28" i="9"/>
  <c r="O19" i="9"/>
  <c r="P37" i="9"/>
  <c r="R17" i="9"/>
  <c r="R25" i="9"/>
  <c r="O32" i="9"/>
  <c r="O29" i="9"/>
  <c r="Q8" i="9"/>
  <c r="N52" i="9"/>
  <c r="N35" i="9"/>
  <c r="P18" i="9"/>
  <c r="Q10" i="9"/>
  <c r="P21" i="9"/>
  <c r="P13" i="9"/>
  <c r="O10" i="9"/>
  <c r="P20" i="9"/>
  <c r="R28" i="9"/>
  <c r="R53" i="9"/>
  <c r="R38" i="9"/>
  <c r="R50" i="9"/>
  <c r="O49" i="9"/>
  <c r="R11" i="9"/>
  <c r="P35" i="9"/>
  <c r="N5" i="9"/>
  <c r="O46" i="9"/>
  <c r="Q37" i="9"/>
  <c r="N41" i="9"/>
  <c r="Q46" i="9"/>
  <c r="N16" i="9"/>
  <c r="Q34" i="9"/>
  <c r="P9" i="9"/>
  <c r="O53" i="9"/>
  <c r="R19" i="9"/>
  <c r="Q19" i="9"/>
  <c r="R43" i="9"/>
  <c r="P29" i="9"/>
  <c r="N26" i="9"/>
  <c r="O26" i="9"/>
  <c r="P44" i="9"/>
  <c r="P39" i="9"/>
  <c r="R10" i="9"/>
  <c r="W16" i="9" l="1"/>
  <c r="AA16" i="9"/>
  <c r="Z17" i="9"/>
  <c r="Y18" i="9"/>
  <c r="X17" i="9"/>
  <c r="X16" i="9"/>
  <c r="X18" i="9"/>
  <c r="Y17" i="9"/>
  <c r="Y16" i="9"/>
  <c r="W18" i="9"/>
  <c r="W17" i="9"/>
  <c r="Z18" i="9"/>
  <c r="Z16" i="9"/>
  <c r="AA18" i="9"/>
  <c r="AA17" i="9"/>
  <c r="W19" i="9" l="1"/>
  <c r="X19" i="9"/>
  <c r="Y19" i="9"/>
  <c r="AA19" i="9"/>
  <c r="Z19" i="9"/>
  <c r="W25" i="9" l="1"/>
  <c r="W23" i="9"/>
  <c r="W22" i="9"/>
  <c r="W24" i="9"/>
  <c r="Z23" i="9"/>
  <c r="Z22" i="9"/>
  <c r="Z24" i="9"/>
  <c r="Z25" i="9"/>
  <c r="AA23" i="9"/>
  <c r="AA24" i="9"/>
  <c r="AA22" i="9"/>
  <c r="AA25" i="9"/>
  <c r="Y23" i="9"/>
  <c r="Y22" i="9"/>
  <c r="Y24" i="9"/>
  <c r="Y25" i="9"/>
  <c r="X22" i="9"/>
  <c r="X24" i="9"/>
  <c r="X25" i="9"/>
  <c r="X23" i="9"/>
  <c r="F13" i="7"/>
  <c r="F4" i="7"/>
  <c r="D14" i="6"/>
  <c r="D15" i="6"/>
  <c r="D16" i="6"/>
  <c r="D13" i="6"/>
  <c r="C14" i="6"/>
  <c r="C15" i="6"/>
  <c r="C16" i="6"/>
  <c r="C13" i="6"/>
  <c r="B14" i="6"/>
  <c r="B15" i="6"/>
  <c r="B16" i="6"/>
  <c r="B13" i="6"/>
  <c r="E5" i="6"/>
  <c r="E4" i="6"/>
  <c r="E6" i="6"/>
  <c r="E7" i="6"/>
  <c r="D5" i="6"/>
  <c r="D6" i="6"/>
  <c r="D7" i="6"/>
  <c r="D4" i="6"/>
  <c r="C5" i="6"/>
  <c r="C6" i="6"/>
  <c r="C7" i="6"/>
  <c r="C4" i="6"/>
  <c r="B5" i="6"/>
  <c r="B6" i="6"/>
  <c r="B7" i="6"/>
  <c r="B4" i="6"/>
  <c r="E4" i="4"/>
  <c r="E5" i="4"/>
  <c r="E6" i="4"/>
  <c r="E7" i="4"/>
  <c r="E13" i="4"/>
  <c r="E14" i="4"/>
  <c r="E15" i="4"/>
  <c r="E16" i="4"/>
  <c r="D4" i="1"/>
  <c r="D15" i="1"/>
  <c r="D14" i="1"/>
  <c r="D16" i="1" s="1"/>
  <c r="D17" i="1" s="1"/>
  <c r="D5" i="1"/>
  <c r="D6" i="1"/>
  <c r="D7" i="1" s="1"/>
  <c r="Z31" i="9" l="1"/>
  <c r="AA31" i="9"/>
  <c r="AA32" i="9"/>
  <c r="Z32" i="9"/>
  <c r="E14" i="6"/>
  <c r="E15" i="6"/>
  <c r="E16" i="6"/>
  <c r="E13" i="6"/>
  <c r="W31" i="9" l="1"/>
  <c r="W32" i="9"/>
  <c r="W29" i="9"/>
  <c r="W30" i="9" s="1"/>
</calcChain>
</file>

<file path=xl/sharedStrings.xml><?xml version="1.0" encoding="utf-8"?>
<sst xmlns="http://schemas.openxmlformats.org/spreadsheetml/2006/main" count="488" uniqueCount="142">
  <si>
    <t>Big Data</t>
  </si>
  <si>
    <t>Big Data Analytics</t>
  </si>
  <si>
    <t>Big Data Pricing</t>
  </si>
  <si>
    <t>Big Data+Price+Optimization</t>
  </si>
  <si>
    <t>Business Analytics</t>
  </si>
  <si>
    <t>SQ.DIST</t>
  </si>
  <si>
    <r>
      <t>C</t>
    </r>
    <r>
      <rPr>
        <vertAlign val="subscript"/>
        <sz val="11"/>
        <color theme="1"/>
        <rFont val="游ゴシック"/>
        <family val="2"/>
        <scheme val="minor"/>
      </rPr>
      <t>Y</t>
    </r>
  </si>
  <si>
    <r>
      <t>C</t>
    </r>
    <r>
      <rPr>
        <vertAlign val="subscript"/>
        <sz val="11"/>
        <color theme="1"/>
        <rFont val="游ゴシック"/>
        <family val="2"/>
        <scheme val="minor"/>
      </rPr>
      <t>1</t>
    </r>
  </si>
  <si>
    <r>
      <t>C</t>
    </r>
    <r>
      <rPr>
        <vertAlign val="subscript"/>
        <sz val="11"/>
        <color theme="1"/>
        <rFont val="游ゴシック"/>
        <family val="2"/>
        <scheme val="minor"/>
      </rPr>
      <t>N</t>
    </r>
  </si>
  <si>
    <r>
      <t>C</t>
    </r>
    <r>
      <rPr>
        <vertAlign val="subscript"/>
        <sz val="11"/>
        <color theme="1"/>
        <rFont val="游ゴシック"/>
        <family val="2"/>
        <scheme val="minor"/>
      </rPr>
      <t>2</t>
    </r>
  </si>
  <si>
    <t>Yes(4,60)</t>
  </si>
  <si>
    <t>No(4,42)</t>
  </si>
  <si>
    <t>No(8,48)</t>
  </si>
  <si>
    <t>No(14,48)</t>
  </si>
  <si>
    <t>Yes(16,35)</t>
  </si>
  <si>
    <t>Yes(21,50)</t>
  </si>
  <si>
    <t>Y</t>
  </si>
  <si>
    <t>ED-1</t>
  </si>
  <si>
    <t>ED-2</t>
  </si>
  <si>
    <t>ED-3</t>
  </si>
  <si>
    <t>ED-4</t>
  </si>
  <si>
    <t>ED-5</t>
  </si>
  <si>
    <t>RANK-1</t>
  </si>
  <si>
    <t>RANK-2</t>
  </si>
  <si>
    <t>RANK-3</t>
  </si>
  <si>
    <t>RANK-4</t>
  </si>
  <si>
    <t>RANK-5</t>
  </si>
  <si>
    <t>N</t>
  </si>
  <si>
    <t>vlookup</t>
  </si>
  <si>
    <t>k=1</t>
  </si>
  <si>
    <t>k=2</t>
  </si>
  <si>
    <t>k=3</t>
  </si>
  <si>
    <t>High</t>
  </si>
  <si>
    <t>low</t>
  </si>
  <si>
    <t>Low RP</t>
  </si>
  <si>
    <t>High RP</t>
  </si>
  <si>
    <t>n00</t>
  </si>
  <si>
    <t>n01</t>
  </si>
  <si>
    <t>n10</t>
  </si>
  <si>
    <t>n11</t>
  </si>
  <si>
    <t>ROW</t>
  </si>
  <si>
    <t>Row</t>
  </si>
  <si>
    <t>期間を通じた様々な検索キーワードのトレンド: インデックスは0から100。全てのカテゴリと地域「すべて」（全世界）が含まれます。</t>
    <phoneticPr fontId="9"/>
  </si>
  <si>
    <t>年月</t>
    <rPh sb="0" eb="2">
      <t>ネンゲツ</t>
    </rPh>
    <phoneticPr fontId="9"/>
  </si>
  <si>
    <t>前年に見た映画の本数</t>
  </si>
  <si>
    <t>前年に見た映画の本数</t>
    <rPh sb="0" eb="2">
      <t>ゼンネン</t>
    </rPh>
    <rPh sb="3" eb="4">
      <t>ミ</t>
    </rPh>
    <rPh sb="5" eb="7">
      <t>エイガ</t>
    </rPh>
    <rPh sb="8" eb="10">
      <t>ホンスウ</t>
    </rPh>
    <phoneticPr fontId="9"/>
  </si>
  <si>
    <t>年齢</t>
    <rPh sb="0" eb="2">
      <t>ネンレイ</t>
    </rPh>
    <phoneticPr fontId="9"/>
  </si>
  <si>
    <t>合計</t>
    <rPh sb="0" eb="2">
      <t>ゴウケイ</t>
    </rPh>
    <phoneticPr fontId="9"/>
  </si>
  <si>
    <t>距離</t>
    <rPh sb="0" eb="2">
      <t>キョリ</t>
    </rPh>
    <phoneticPr fontId="9"/>
  </si>
  <si>
    <t>項目</t>
    <rPh sb="0" eb="2">
      <t>コウモク</t>
    </rPh>
    <phoneticPr fontId="9"/>
  </si>
  <si>
    <t>顧客2と最も近い顧客間のユークリッド距離</t>
    <rPh sb="0" eb="2">
      <t>コキャク</t>
    </rPh>
    <rPh sb="4" eb="5">
      <t>モット</t>
    </rPh>
    <rPh sb="6" eb="7">
      <t>チカ</t>
    </rPh>
    <rPh sb="8" eb="10">
      <t>コキャク</t>
    </rPh>
    <rPh sb="10" eb="11">
      <t>カン</t>
    </rPh>
    <rPh sb="18" eb="20">
      <t>キョリ</t>
    </rPh>
    <phoneticPr fontId="9"/>
  </si>
  <si>
    <t>顧客1と最も近い顧客(Yesと答えた中で)間のユークリッド距離</t>
    <rPh sb="0" eb="2">
      <t>コキャク</t>
    </rPh>
    <rPh sb="4" eb="5">
      <t>モット</t>
    </rPh>
    <rPh sb="6" eb="7">
      <t>チカ</t>
    </rPh>
    <rPh sb="8" eb="10">
      <t>コキャク</t>
    </rPh>
    <rPh sb="15" eb="16">
      <t>コタ</t>
    </rPh>
    <rPh sb="18" eb="19">
      <t>ナカ</t>
    </rPh>
    <rPh sb="21" eb="22">
      <t>カン</t>
    </rPh>
    <rPh sb="29" eb="31">
      <t>キョリ</t>
    </rPh>
    <phoneticPr fontId="9"/>
  </si>
  <si>
    <t>顧客</t>
    <rPh sb="0" eb="2">
      <t>コキャク</t>
    </rPh>
    <phoneticPr fontId="9"/>
  </si>
  <si>
    <t>顧客 1</t>
    <rPh sb="0" eb="2">
      <t>コキャク</t>
    </rPh>
    <phoneticPr fontId="9"/>
  </si>
  <si>
    <t>顧客1</t>
    <rPh sb="0" eb="2">
      <t>コキャク</t>
    </rPh>
    <phoneticPr fontId="9"/>
  </si>
  <si>
    <t>前年に見た映画の本数</t>
    <phoneticPr fontId="9"/>
  </si>
  <si>
    <t>年収</t>
    <rPh sb="0" eb="2">
      <t>ネンシュウ</t>
    </rPh>
    <phoneticPr fontId="9"/>
  </si>
  <si>
    <t>ユークリッド距離</t>
    <rPh sb="6" eb="8">
      <t>キョリ</t>
    </rPh>
    <phoneticPr fontId="9"/>
  </si>
  <si>
    <t>顧客 2</t>
    <rPh sb="0" eb="2">
      <t>コキャク</t>
    </rPh>
    <phoneticPr fontId="9"/>
  </si>
  <si>
    <t>顧客2</t>
    <rPh sb="0" eb="2">
      <t>コキャク</t>
    </rPh>
    <phoneticPr fontId="9"/>
  </si>
  <si>
    <t>平均値</t>
    <rPh sb="0" eb="3">
      <t>ヘイキンチ</t>
    </rPh>
    <phoneticPr fontId="9"/>
  </si>
  <si>
    <t>標準偏差</t>
    <rPh sb="0" eb="4">
      <t>ヒョウジュンヘンサ</t>
    </rPh>
    <phoneticPr fontId="9"/>
  </si>
  <si>
    <t>顧客1と3人の隣人とのユークリッド距離</t>
    <rPh sb="0" eb="2">
      <t>コキャク</t>
    </rPh>
    <rPh sb="5" eb="6">
      <t>ニン</t>
    </rPh>
    <rPh sb="7" eb="9">
      <t>リンジン</t>
    </rPh>
    <rPh sb="17" eb="19">
      <t>キョリ</t>
    </rPh>
    <phoneticPr fontId="9"/>
  </si>
  <si>
    <t>顧客2と3人の隣人とのユークリッド距離</t>
    <rPh sb="0" eb="2">
      <t>コキャク</t>
    </rPh>
    <rPh sb="5" eb="6">
      <t>ニン</t>
    </rPh>
    <rPh sb="7" eb="9">
      <t>リンジン</t>
    </rPh>
    <rPh sb="17" eb="19">
      <t>キョリ</t>
    </rPh>
    <phoneticPr fontId="9"/>
  </si>
  <si>
    <t>顧客1の各項目の正規化された値</t>
    <rPh sb="0" eb="2">
      <t>コキャク</t>
    </rPh>
    <rPh sb="4" eb="7">
      <t>カクコウモク</t>
    </rPh>
    <rPh sb="8" eb="11">
      <t>セイキカ</t>
    </rPh>
    <rPh sb="14" eb="15">
      <t>アタイ</t>
    </rPh>
    <phoneticPr fontId="9"/>
  </si>
  <si>
    <t>顧客2の各項目の正規化された値</t>
    <rPh sb="0" eb="2">
      <t>コキャク</t>
    </rPh>
    <rPh sb="4" eb="7">
      <t>カクコウモク</t>
    </rPh>
    <rPh sb="8" eb="11">
      <t>セイキカ</t>
    </rPh>
    <rPh sb="14" eb="15">
      <t>アタイ</t>
    </rPh>
    <phoneticPr fontId="9"/>
  </si>
  <si>
    <t>K=3 とした時の顧客1の分類</t>
    <rPh sb="7" eb="8">
      <t>トキ</t>
    </rPh>
    <rPh sb="9" eb="11">
      <t>コキャク</t>
    </rPh>
    <rPh sb="13" eb="15">
      <t>ブンルイ</t>
    </rPh>
    <phoneticPr fontId="9"/>
  </si>
  <si>
    <t>K=3 とした時の顧客2の分類</t>
    <rPh sb="7" eb="8">
      <t>トキ</t>
    </rPh>
    <rPh sb="9" eb="11">
      <t>コキャク</t>
    </rPh>
    <rPh sb="13" eb="15">
      <t>ブンルイ</t>
    </rPh>
    <phoneticPr fontId="9"/>
  </si>
  <si>
    <t>クラス</t>
    <phoneticPr fontId="9"/>
  </si>
  <si>
    <t>既存顧客と新規顧客のユークリッド距離</t>
    <rPh sb="0" eb="4">
      <t>キゾンコキャク</t>
    </rPh>
    <rPh sb="5" eb="9">
      <t>シンキコキャク</t>
    </rPh>
    <rPh sb="16" eb="18">
      <t>キョリ</t>
    </rPh>
    <phoneticPr fontId="9"/>
  </si>
  <si>
    <t>会員</t>
    <rPh sb="0" eb="2">
      <t>カイイン</t>
    </rPh>
    <phoneticPr fontId="9"/>
  </si>
  <si>
    <t>会員フラグ</t>
    <rPh sb="0" eb="2">
      <t>カイイン</t>
    </rPh>
    <phoneticPr fontId="9"/>
  </si>
  <si>
    <t>映画館の既存顧客のデータ</t>
    <rPh sb="0" eb="3">
      <t>エイガカン</t>
    </rPh>
    <rPh sb="4" eb="6">
      <t>キゾン</t>
    </rPh>
    <rPh sb="6" eb="8">
      <t>コキャク</t>
    </rPh>
    <phoneticPr fontId="9"/>
  </si>
  <si>
    <t>既存顧客のデータを正規化したもの</t>
    <rPh sb="0" eb="2">
      <t>キゾン</t>
    </rPh>
    <rPh sb="2" eb="4">
      <t>コキャク</t>
    </rPh>
    <rPh sb="9" eb="12">
      <t>セイキカ</t>
    </rPh>
    <phoneticPr fontId="9"/>
  </si>
  <si>
    <t>新規顧客に対する既存顧客のユークリッド距離の順位</t>
    <rPh sb="0" eb="4">
      <t>シンキコキャク</t>
    </rPh>
    <rPh sb="5" eb="6">
      <t>タイ</t>
    </rPh>
    <rPh sb="8" eb="10">
      <t>キゾン</t>
    </rPh>
    <rPh sb="10" eb="12">
      <t>コキャク</t>
    </rPh>
    <rPh sb="19" eb="21">
      <t>キョリ</t>
    </rPh>
    <rPh sb="22" eb="24">
      <t>ジュンイ</t>
    </rPh>
    <phoneticPr fontId="9"/>
  </si>
  <si>
    <t>留保価格の高低の予測結果</t>
    <rPh sb="0" eb="2">
      <t>リュウホ</t>
    </rPh>
    <rPh sb="2" eb="4">
      <t>カカク</t>
    </rPh>
    <rPh sb="5" eb="7">
      <t>コウテイ</t>
    </rPh>
    <rPh sb="8" eb="12">
      <t>ヨソクケッカ</t>
    </rPh>
    <phoneticPr fontId="9"/>
  </si>
  <si>
    <t>高い=1, 低い=0</t>
    <rPh sb="0" eb="1">
      <t>タカ</t>
    </rPh>
    <rPh sb="6" eb="7">
      <t>ヒク</t>
    </rPh>
    <phoneticPr fontId="9"/>
  </si>
  <si>
    <t>顧客 #</t>
    <rPh sb="0" eb="2">
      <t>コキャク</t>
    </rPh>
    <phoneticPr fontId="9"/>
  </si>
  <si>
    <t>weight</t>
    <phoneticPr fontId="9"/>
  </si>
  <si>
    <t>留保価格の予測値</t>
    <rPh sb="0" eb="2">
      <t>リュウホ</t>
    </rPh>
    <rPh sb="2" eb="4">
      <t>カカク</t>
    </rPh>
    <rPh sb="5" eb="7">
      <t>ヨソク</t>
    </rPh>
    <rPh sb="7" eb="8">
      <t>チ</t>
    </rPh>
    <phoneticPr fontId="9"/>
  </si>
  <si>
    <t>留保価格の実績値</t>
    <rPh sb="0" eb="2">
      <t>リュウホ</t>
    </rPh>
    <rPh sb="2" eb="4">
      <t>カカク</t>
    </rPh>
    <rPh sb="5" eb="8">
      <t>ジッセキチ</t>
    </rPh>
    <phoneticPr fontId="9"/>
  </si>
  <si>
    <t>精度指標</t>
    <rPh sb="0" eb="2">
      <t>セイド</t>
    </rPh>
    <rPh sb="2" eb="4">
      <t>シヒョウ</t>
    </rPh>
    <phoneticPr fontId="9"/>
  </si>
  <si>
    <t>誤差率</t>
    <rPh sb="0" eb="3">
      <t>ゴサリツ</t>
    </rPh>
    <phoneticPr fontId="9"/>
  </si>
  <si>
    <t>正解率</t>
    <rPh sb="0" eb="3">
      <t>セイカイリツ</t>
    </rPh>
    <phoneticPr fontId="9"/>
  </si>
  <si>
    <t>クラス0誤差率</t>
    <rPh sb="4" eb="7">
      <t>ゴサリツ</t>
    </rPh>
    <phoneticPr fontId="9"/>
  </si>
  <si>
    <t>クラス1誤差率</t>
    <rPh sb="4" eb="7">
      <t>ゴサリツ</t>
    </rPh>
    <phoneticPr fontId="9"/>
  </si>
  <si>
    <t>混同行列</t>
    <rPh sb="0" eb="4">
      <t>コンドウギョウレツ</t>
    </rPh>
    <phoneticPr fontId="9"/>
  </si>
  <si>
    <t>実績値</t>
    <rPh sb="0" eb="3">
      <t>ジッセキチ</t>
    </rPh>
    <phoneticPr fontId="9"/>
  </si>
  <si>
    <t>予測値</t>
    <rPh sb="0" eb="3">
      <t>ヨソクチ</t>
    </rPh>
    <phoneticPr fontId="9"/>
  </si>
  <si>
    <t>留保価格(RP)</t>
    <rPh sb="0" eb="2">
      <t>リュウホ</t>
    </rPh>
    <rPh sb="2" eb="4">
      <t>カカク</t>
    </rPh>
    <phoneticPr fontId="9"/>
  </si>
  <si>
    <t>留保価格の高低を予測する対象の顧客の情報</t>
    <rPh sb="0" eb="4">
      <t>リュウホカカク</t>
    </rPh>
    <rPh sb="5" eb="7">
      <t>コウテイ</t>
    </rPh>
    <rPh sb="8" eb="10">
      <t>ヨソク</t>
    </rPh>
    <rPh sb="12" eb="14">
      <t>タイショウ</t>
    </rPh>
    <rPh sb="15" eb="17">
      <t>コキャク</t>
    </rPh>
    <rPh sb="18" eb="20">
      <t>ジョウホウ</t>
    </rPh>
    <phoneticPr fontId="9"/>
  </si>
  <si>
    <t>映画館の既存顧客のデータ</t>
    <phoneticPr fontId="9"/>
  </si>
  <si>
    <t>既存顧客のデータを正規化したもの</t>
    <phoneticPr fontId="9"/>
  </si>
  <si>
    <t>留保価格</t>
    <rPh sb="0" eb="4">
      <t>リュウホカカク</t>
    </rPh>
    <phoneticPr fontId="9"/>
  </si>
  <si>
    <t>留保価格高フラグ</t>
    <rPh sb="0" eb="4">
      <t>リュウホカカク</t>
    </rPh>
    <rPh sb="4" eb="5">
      <t>タカ</t>
    </rPh>
    <phoneticPr fontId="9"/>
  </si>
  <si>
    <t>クラスターのセントロイドの初期値からのユークリッド距離</t>
    <rPh sb="13" eb="16">
      <t>ショキチ</t>
    </rPh>
    <rPh sb="25" eb="27">
      <t>キョリ</t>
    </rPh>
    <phoneticPr fontId="9"/>
  </si>
  <si>
    <t>クラスターのセントロイドの最適値からのユークリッド距離</t>
    <rPh sb="13" eb="16">
      <t>サイテキチ</t>
    </rPh>
    <phoneticPr fontId="9"/>
  </si>
  <si>
    <t>クラスター</t>
    <phoneticPr fontId="9"/>
  </si>
  <si>
    <t>セントロイドの初期値</t>
    <rPh sb="7" eb="10">
      <t>ショキチ</t>
    </rPh>
    <phoneticPr fontId="9"/>
  </si>
  <si>
    <t>セントロイドの最適値</t>
    <rPh sb="9" eb="10">
      <t>アタイ</t>
    </rPh>
    <phoneticPr fontId="9"/>
  </si>
  <si>
    <t>クラスター 1</t>
    <phoneticPr fontId="9"/>
  </si>
  <si>
    <t>クラスター 2</t>
    <phoneticPr fontId="9"/>
  </si>
  <si>
    <t>クラスター 3</t>
    <phoneticPr fontId="9"/>
  </si>
  <si>
    <t>パーセンタイル</t>
    <phoneticPr fontId="9"/>
  </si>
  <si>
    <t>サンプル数</t>
    <rPh sb="4" eb="5">
      <t>スウ</t>
    </rPh>
    <phoneticPr fontId="9"/>
  </si>
  <si>
    <t>セントロイドの最適値</t>
    <rPh sb="7" eb="10">
      <t>サイテキチ</t>
    </rPh>
    <phoneticPr fontId="9"/>
  </si>
  <si>
    <t>セントロイド間の距離</t>
    <rPh sb="6" eb="7">
      <t>カン</t>
    </rPh>
    <rPh sb="8" eb="10">
      <t>キョリ</t>
    </rPh>
    <phoneticPr fontId="9"/>
  </si>
  <si>
    <t>正規化を解除したセントロイドの値</t>
    <rPh sb="0" eb="3">
      <t>セイキカ</t>
    </rPh>
    <rPh sb="4" eb="6">
      <t>カイジョ</t>
    </rPh>
    <rPh sb="15" eb="16">
      <t>アタイ</t>
    </rPh>
    <phoneticPr fontId="9"/>
  </si>
  <si>
    <t>トランザクションID</t>
    <phoneticPr fontId="9"/>
  </si>
  <si>
    <t>ポップコーン</t>
    <phoneticPr fontId="9"/>
  </si>
  <si>
    <t>チョコーレート</t>
    <phoneticPr fontId="9"/>
  </si>
  <si>
    <t>ソーダ</t>
    <phoneticPr fontId="9"/>
  </si>
  <si>
    <t>S</t>
  </si>
  <si>
    <t>S</t>
    <phoneticPr fontId="9"/>
  </si>
  <si>
    <t>M</t>
  </si>
  <si>
    <t>M</t>
    <phoneticPr fontId="9"/>
  </si>
  <si>
    <t>L</t>
  </si>
  <si>
    <t>L</t>
    <phoneticPr fontId="9"/>
  </si>
  <si>
    <t>バスケット</t>
    <phoneticPr fontId="9"/>
  </si>
  <si>
    <t>チョコレート</t>
    <phoneticPr fontId="9"/>
  </si>
  <si>
    <t>ポップコーン、チョコレート、ソーダ</t>
    <phoneticPr fontId="9"/>
  </si>
  <si>
    <t>商品</t>
    <rPh sb="0" eb="2">
      <t>ショウヒン</t>
    </rPh>
    <phoneticPr fontId="9"/>
  </si>
  <si>
    <t>サイズ</t>
    <phoneticPr fontId="9"/>
  </si>
  <si>
    <t>信頼度</t>
    <rPh sb="0" eb="3">
      <t>シンライド</t>
    </rPh>
    <phoneticPr fontId="9"/>
  </si>
  <si>
    <t>リフト値</t>
    <rPh sb="3" eb="4">
      <t>アタイ</t>
    </rPh>
    <phoneticPr fontId="9"/>
  </si>
  <si>
    <t>確信度</t>
    <rPh sb="0" eb="2">
      <t>カクシン</t>
    </rPh>
    <rPh sb="2" eb="3">
      <t>ド</t>
    </rPh>
    <phoneticPr fontId="9"/>
  </si>
  <si>
    <t>X {ポップコーン, チョコレート}</t>
    <phoneticPr fontId="9"/>
  </si>
  <si>
    <t>Y {ソーダ}</t>
    <phoneticPr fontId="9"/>
  </si>
  <si>
    <t>S, S</t>
    <phoneticPr fontId="9"/>
  </si>
  <si>
    <t>S, M</t>
    <phoneticPr fontId="9"/>
  </si>
  <si>
    <t>S, L</t>
    <phoneticPr fontId="9"/>
  </si>
  <si>
    <t>M, S</t>
    <phoneticPr fontId="9"/>
  </si>
  <si>
    <t>M, M</t>
    <phoneticPr fontId="9"/>
  </si>
  <si>
    <t>M, L</t>
    <phoneticPr fontId="9"/>
  </si>
  <si>
    <t>L, S</t>
    <phoneticPr fontId="9"/>
  </si>
  <si>
    <t>L, M</t>
    <phoneticPr fontId="9"/>
  </si>
  <si>
    <t>L, L</t>
    <phoneticPr fontId="9"/>
  </si>
  <si>
    <t>信頼度 (X)</t>
    <rPh sb="0" eb="3">
      <t>シンライド</t>
    </rPh>
    <phoneticPr fontId="9"/>
  </si>
  <si>
    <t>信頼度 (Y)</t>
    <phoneticPr fontId="9"/>
  </si>
  <si>
    <t>信頼度
(X-&gt;Y)</t>
    <phoneticPr fontId="9"/>
  </si>
  <si>
    <t>映画館の売店のトランザクションデータ - ポップコーん、チョコレート、ソーダ - 3サイズ(S, M, L)</t>
    <rPh sb="0" eb="3">
      <t>エイガカン</t>
    </rPh>
    <rPh sb="4" eb="6">
      <t>バイテン</t>
    </rPh>
    <phoneticPr fontId="9"/>
  </si>
  <si>
    <t>バスケット コンパクト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</si>
</sst>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_-&quot;kr&quot;\ * #,##0.00_-;\-&quot;kr&quot;\ * #,##0.00_-;_-&quot;kr&quot;\ * &quot;-&quot;??_-;_-@_-"/>
    <numFmt numFmtId="178" formatCode="_(&quot;$&quot;* #,##0_);_(&quot;$&quot;* \(#,##0\);_(&quot;$&quot;* &quot;-&quot;??_);_(@_)"/>
    <numFmt numFmtId="179" formatCode="[$$-409]#,##0"/>
    <numFmt numFmtId="180" formatCode="0.000"/>
    <numFmt numFmtId="181" formatCode="0.0%"/>
    <numFmt numFmtId="182" formatCode="0.0\ %"/>
  </numFmts>
  <fonts count="12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vertAlign val="subscript"/>
      <sz val="11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name val="游ゴシック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0"/>
      <name val="ＭＳ Ｐゴシック"/>
      <family val="2"/>
      <charset val="128"/>
    </font>
    <font>
      <b/>
      <sz val="10"/>
      <color theme="1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7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17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/>
    <xf numFmtId="176" fontId="0" fillId="0" borderId="1" xfId="0" applyNumberForma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178" fontId="0" fillId="0" borderId="1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8" fontId="0" fillId="0" borderId="9" xfId="1" applyNumberFormat="1" applyFont="1" applyBorder="1" applyAlignment="1">
      <alignment horizontal="center"/>
    </xf>
    <xf numFmtId="0" fontId="0" fillId="0" borderId="10" xfId="0" applyBorder="1"/>
    <xf numFmtId="2" fontId="0" fillId="3" borderId="1" xfId="0" applyNumberFormat="1" applyFill="1" applyBorder="1"/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79" fontId="0" fillId="0" borderId="1" xfId="0" applyNumberFormat="1" applyBorder="1"/>
    <xf numFmtId="0" fontId="2" fillId="0" borderId="22" xfId="0" applyFont="1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" xfId="0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" xfId="0" applyNumberFormat="1" applyBorder="1"/>
    <xf numFmtId="0" fontId="2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16" xfId="0" applyFont="1" applyFill="1" applyBorder="1"/>
    <xf numFmtId="0" fontId="0" fillId="5" borderId="17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" xfId="0" applyFill="1" applyBorder="1"/>
    <xf numFmtId="181" fontId="0" fillId="0" borderId="1" xfId="2" applyNumberFormat="1" applyFont="1" applyBorder="1"/>
    <xf numFmtId="10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181" fontId="0" fillId="0" borderId="1" xfId="0" applyNumberFormat="1" applyBorder="1"/>
    <xf numFmtId="180" fontId="0" fillId="0" borderId="1" xfId="0" applyNumberFormat="1" applyBorder="1"/>
    <xf numFmtId="0" fontId="6" fillId="0" borderId="28" xfId="0" applyFont="1" applyBorder="1" applyAlignment="1">
      <alignment horizontal="center"/>
    </xf>
    <xf numFmtId="0" fontId="0" fillId="0" borderId="26" xfId="0" applyBorder="1"/>
    <xf numFmtId="0" fontId="0" fillId="0" borderId="29" xfId="0" applyBorder="1"/>
    <xf numFmtId="0" fontId="6" fillId="0" borderId="30" xfId="0" applyFont="1" applyBorder="1" applyAlignment="1">
      <alignment horizontal="center"/>
    </xf>
    <xf numFmtId="2" fontId="0" fillId="3" borderId="27" xfId="0" applyNumberFormat="1" applyFill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0" fillId="3" borderId="31" xfId="0" applyNumberFormat="1" applyFill="1" applyBorder="1"/>
    <xf numFmtId="2" fontId="0" fillId="0" borderId="0" xfId="0" applyNumberFormat="1"/>
    <xf numFmtId="2" fontId="0" fillId="3" borderId="2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0" fillId="3" borderId="32" xfId="0" applyNumberFormat="1" applyFill="1" applyBorder="1"/>
    <xf numFmtId="180" fontId="0" fillId="0" borderId="1" xfId="0" applyNumberForma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0" fillId="9" borderId="1" xfId="0" applyFill="1" applyBorder="1"/>
    <xf numFmtId="182" fontId="0" fillId="0" borderId="1" xfId="0" applyNumberFormat="1" applyBorder="1"/>
    <xf numFmtId="0" fontId="7" fillId="0" borderId="1" xfId="0" applyFont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181" fontId="0" fillId="10" borderId="1" xfId="2" applyNumberFormat="1" applyFont="1" applyFill="1" applyBorder="1"/>
    <xf numFmtId="0" fontId="0" fillId="1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81" fontId="0" fillId="8" borderId="1" xfId="2" applyNumberFormat="1" applyFont="1" applyFill="1" applyBorder="1"/>
    <xf numFmtId="0" fontId="0" fillId="11" borderId="1" xfId="0" applyFill="1" applyBorder="1" applyAlignment="1">
      <alignment horizontal="left"/>
    </xf>
    <xf numFmtId="181" fontId="0" fillId="11" borderId="1" xfId="2" applyNumberFormat="1" applyFont="1" applyFill="1" applyBorder="1"/>
    <xf numFmtId="0" fontId="8" fillId="10" borderId="1" xfId="0" applyFont="1" applyFill="1" applyBorder="1"/>
    <xf numFmtId="0" fontId="8" fillId="8" borderId="1" xfId="0" applyFont="1" applyFill="1" applyBorder="1"/>
    <xf numFmtId="0" fontId="8" fillId="11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</cellXfs>
  <cellStyles count="3">
    <cellStyle name="Currency 2" xfId="1" xr:uid="{23CF25CB-6F5D-4F70-993B-A1DF1627EE8C}"/>
    <cellStyle name="パーセント" xfId="2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Google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検索履歴</a:t>
            </a:r>
            <a:endParaRPr lang="en-US" altLang="ja-JP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'Ex-12-1'!$B$4</c:f>
              <c:strCache>
                <c:ptCount val="1"/>
                <c:pt idx="0">
                  <c:v>Big Data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'Ex-12-1'!$A$5:$A$199</c:f>
              <c:numCache>
                <c:formatCode>mmm\-yy</c:formatCode>
                <c:ptCount val="19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</c:numCache>
            </c:numRef>
          </c:cat>
          <c:val>
            <c:numRef>
              <c:f>'Ex-12-1'!$B$5:$B$199</c:f>
              <c:numCache>
                <c:formatCode>General</c:formatCode>
                <c:ptCount val="19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16</c:v>
                </c:pt>
                <c:pt idx="97">
                  <c:v>20</c:v>
                </c:pt>
                <c:pt idx="98">
                  <c:v>22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32</c:v>
                </c:pt>
                <c:pt idx="105">
                  <c:v>38</c:v>
                </c:pt>
                <c:pt idx="106">
                  <c:v>38</c:v>
                </c:pt>
                <c:pt idx="107">
                  <c:v>35</c:v>
                </c:pt>
                <c:pt idx="108">
                  <c:v>41</c:v>
                </c:pt>
                <c:pt idx="109">
                  <c:v>46</c:v>
                </c:pt>
                <c:pt idx="110">
                  <c:v>51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53</c:v>
                </c:pt>
                <c:pt idx="116">
                  <c:v>60</c:v>
                </c:pt>
                <c:pt idx="117">
                  <c:v>65</c:v>
                </c:pt>
                <c:pt idx="118">
                  <c:v>64</c:v>
                </c:pt>
                <c:pt idx="119">
                  <c:v>55</c:v>
                </c:pt>
                <c:pt idx="120">
                  <c:v>64</c:v>
                </c:pt>
                <c:pt idx="121">
                  <c:v>72</c:v>
                </c:pt>
                <c:pt idx="122">
                  <c:v>74</c:v>
                </c:pt>
                <c:pt idx="123">
                  <c:v>74</c:v>
                </c:pt>
                <c:pt idx="124">
                  <c:v>71</c:v>
                </c:pt>
                <c:pt idx="125">
                  <c:v>70</c:v>
                </c:pt>
                <c:pt idx="126">
                  <c:v>77</c:v>
                </c:pt>
                <c:pt idx="127">
                  <c:v>74</c:v>
                </c:pt>
                <c:pt idx="128">
                  <c:v>86</c:v>
                </c:pt>
                <c:pt idx="129">
                  <c:v>87</c:v>
                </c:pt>
                <c:pt idx="130">
                  <c:v>84</c:v>
                </c:pt>
                <c:pt idx="131">
                  <c:v>73</c:v>
                </c:pt>
                <c:pt idx="132">
                  <c:v>79</c:v>
                </c:pt>
                <c:pt idx="133">
                  <c:v>87</c:v>
                </c:pt>
                <c:pt idx="134">
                  <c:v>91</c:v>
                </c:pt>
                <c:pt idx="135">
                  <c:v>87</c:v>
                </c:pt>
                <c:pt idx="136">
                  <c:v>81</c:v>
                </c:pt>
                <c:pt idx="137">
                  <c:v>84</c:v>
                </c:pt>
                <c:pt idx="138">
                  <c:v>79</c:v>
                </c:pt>
                <c:pt idx="139">
                  <c:v>76</c:v>
                </c:pt>
                <c:pt idx="140">
                  <c:v>90</c:v>
                </c:pt>
                <c:pt idx="141">
                  <c:v>88</c:v>
                </c:pt>
                <c:pt idx="142">
                  <c:v>85</c:v>
                </c:pt>
                <c:pt idx="143">
                  <c:v>76</c:v>
                </c:pt>
                <c:pt idx="144">
                  <c:v>78</c:v>
                </c:pt>
                <c:pt idx="145">
                  <c:v>94</c:v>
                </c:pt>
                <c:pt idx="146">
                  <c:v>88</c:v>
                </c:pt>
                <c:pt idx="147">
                  <c:v>87</c:v>
                </c:pt>
                <c:pt idx="148">
                  <c:v>87</c:v>
                </c:pt>
                <c:pt idx="149">
                  <c:v>86</c:v>
                </c:pt>
                <c:pt idx="150">
                  <c:v>77</c:v>
                </c:pt>
                <c:pt idx="151">
                  <c:v>77</c:v>
                </c:pt>
                <c:pt idx="152">
                  <c:v>89</c:v>
                </c:pt>
                <c:pt idx="153">
                  <c:v>88</c:v>
                </c:pt>
                <c:pt idx="154">
                  <c:v>93</c:v>
                </c:pt>
                <c:pt idx="155">
                  <c:v>81</c:v>
                </c:pt>
                <c:pt idx="156">
                  <c:v>87</c:v>
                </c:pt>
                <c:pt idx="157">
                  <c:v>95</c:v>
                </c:pt>
                <c:pt idx="158">
                  <c:v>100</c:v>
                </c:pt>
                <c:pt idx="159">
                  <c:v>93</c:v>
                </c:pt>
                <c:pt idx="160">
                  <c:v>92</c:v>
                </c:pt>
                <c:pt idx="161">
                  <c:v>86</c:v>
                </c:pt>
                <c:pt idx="162">
                  <c:v>80</c:v>
                </c:pt>
                <c:pt idx="163">
                  <c:v>81</c:v>
                </c:pt>
                <c:pt idx="164">
                  <c:v>93</c:v>
                </c:pt>
                <c:pt idx="165">
                  <c:v>97</c:v>
                </c:pt>
                <c:pt idx="166">
                  <c:v>98</c:v>
                </c:pt>
                <c:pt idx="167">
                  <c:v>79</c:v>
                </c:pt>
                <c:pt idx="168">
                  <c:v>87</c:v>
                </c:pt>
                <c:pt idx="169">
                  <c:v>90</c:v>
                </c:pt>
                <c:pt idx="170">
                  <c:v>93</c:v>
                </c:pt>
                <c:pt idx="171">
                  <c:v>86</c:v>
                </c:pt>
                <c:pt idx="172">
                  <c:v>83</c:v>
                </c:pt>
                <c:pt idx="173">
                  <c:v>78</c:v>
                </c:pt>
                <c:pt idx="174">
                  <c:v>78</c:v>
                </c:pt>
                <c:pt idx="175">
                  <c:v>80</c:v>
                </c:pt>
                <c:pt idx="176">
                  <c:v>90</c:v>
                </c:pt>
                <c:pt idx="177">
                  <c:v>98</c:v>
                </c:pt>
                <c:pt idx="178">
                  <c:v>89</c:v>
                </c:pt>
                <c:pt idx="179">
                  <c:v>73</c:v>
                </c:pt>
                <c:pt idx="180">
                  <c:v>79</c:v>
                </c:pt>
                <c:pt idx="181">
                  <c:v>84</c:v>
                </c:pt>
                <c:pt idx="182">
                  <c:v>84</c:v>
                </c:pt>
                <c:pt idx="183">
                  <c:v>80</c:v>
                </c:pt>
                <c:pt idx="184">
                  <c:v>78</c:v>
                </c:pt>
                <c:pt idx="185">
                  <c:v>77</c:v>
                </c:pt>
                <c:pt idx="186">
                  <c:v>77</c:v>
                </c:pt>
                <c:pt idx="187">
                  <c:v>75</c:v>
                </c:pt>
                <c:pt idx="188">
                  <c:v>85</c:v>
                </c:pt>
                <c:pt idx="189">
                  <c:v>87</c:v>
                </c:pt>
                <c:pt idx="190">
                  <c:v>99</c:v>
                </c:pt>
                <c:pt idx="191">
                  <c:v>79</c:v>
                </c:pt>
                <c:pt idx="192">
                  <c:v>77</c:v>
                </c:pt>
                <c:pt idx="193">
                  <c:v>80</c:v>
                </c:pt>
                <c:pt idx="19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C-419B-9C8B-9AC0FDEBECD9}"/>
            </c:ext>
          </c:extLst>
        </c:ser>
        <c:ser>
          <c:idx val="1"/>
          <c:order val="1"/>
          <c:tx>
            <c:strRef>
              <c:f>'Ex-12-1'!$C$4</c:f>
              <c:strCache>
                <c:ptCount val="1"/>
                <c:pt idx="0">
                  <c:v>Big Data Analytics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'Ex-12-1'!$A$5:$A$199</c:f>
              <c:numCache>
                <c:formatCode>mmm\-yy</c:formatCode>
                <c:ptCount val="19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</c:numCache>
            </c:numRef>
          </c:cat>
          <c:val>
            <c:numRef>
              <c:f>'Ex-12-1'!$C$5:$C$199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16</c:v>
                </c:pt>
                <c:pt idx="100">
                  <c:v>19</c:v>
                </c:pt>
                <c:pt idx="101">
                  <c:v>18</c:v>
                </c:pt>
                <c:pt idx="102">
                  <c:v>21</c:v>
                </c:pt>
                <c:pt idx="103">
                  <c:v>22</c:v>
                </c:pt>
                <c:pt idx="104">
                  <c:v>25</c:v>
                </c:pt>
                <c:pt idx="105">
                  <c:v>25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39</c:v>
                </c:pt>
                <c:pt idx="110">
                  <c:v>38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47</c:v>
                </c:pt>
                <c:pt idx="116">
                  <c:v>48</c:v>
                </c:pt>
                <c:pt idx="117">
                  <c:v>50</c:v>
                </c:pt>
                <c:pt idx="118">
                  <c:v>55</c:v>
                </c:pt>
                <c:pt idx="119">
                  <c:v>47</c:v>
                </c:pt>
                <c:pt idx="120">
                  <c:v>55</c:v>
                </c:pt>
                <c:pt idx="121">
                  <c:v>60</c:v>
                </c:pt>
                <c:pt idx="122">
                  <c:v>60</c:v>
                </c:pt>
                <c:pt idx="123">
                  <c:v>58</c:v>
                </c:pt>
                <c:pt idx="124">
                  <c:v>56</c:v>
                </c:pt>
                <c:pt idx="125">
                  <c:v>52</c:v>
                </c:pt>
                <c:pt idx="126">
                  <c:v>57</c:v>
                </c:pt>
                <c:pt idx="127">
                  <c:v>58</c:v>
                </c:pt>
                <c:pt idx="128">
                  <c:v>62</c:v>
                </c:pt>
                <c:pt idx="129">
                  <c:v>60</c:v>
                </c:pt>
                <c:pt idx="130">
                  <c:v>67</c:v>
                </c:pt>
                <c:pt idx="131">
                  <c:v>59</c:v>
                </c:pt>
                <c:pt idx="132">
                  <c:v>66</c:v>
                </c:pt>
                <c:pt idx="133">
                  <c:v>72</c:v>
                </c:pt>
                <c:pt idx="134">
                  <c:v>77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77</c:v>
                </c:pt>
                <c:pt idx="139">
                  <c:v>78</c:v>
                </c:pt>
                <c:pt idx="140">
                  <c:v>81</c:v>
                </c:pt>
                <c:pt idx="141">
                  <c:v>73</c:v>
                </c:pt>
                <c:pt idx="142">
                  <c:v>77</c:v>
                </c:pt>
                <c:pt idx="143">
                  <c:v>68</c:v>
                </c:pt>
                <c:pt idx="144">
                  <c:v>73</c:v>
                </c:pt>
                <c:pt idx="145">
                  <c:v>83</c:v>
                </c:pt>
                <c:pt idx="146">
                  <c:v>78</c:v>
                </c:pt>
                <c:pt idx="147">
                  <c:v>84</c:v>
                </c:pt>
                <c:pt idx="148">
                  <c:v>91</c:v>
                </c:pt>
                <c:pt idx="149">
                  <c:v>92</c:v>
                </c:pt>
                <c:pt idx="150">
                  <c:v>86</c:v>
                </c:pt>
                <c:pt idx="151">
                  <c:v>90</c:v>
                </c:pt>
                <c:pt idx="152">
                  <c:v>90</c:v>
                </c:pt>
                <c:pt idx="153">
                  <c:v>87</c:v>
                </c:pt>
                <c:pt idx="154">
                  <c:v>91</c:v>
                </c:pt>
                <c:pt idx="155">
                  <c:v>83</c:v>
                </c:pt>
                <c:pt idx="156">
                  <c:v>93</c:v>
                </c:pt>
                <c:pt idx="157">
                  <c:v>92</c:v>
                </c:pt>
                <c:pt idx="158">
                  <c:v>99</c:v>
                </c:pt>
                <c:pt idx="159">
                  <c:v>96</c:v>
                </c:pt>
                <c:pt idx="160">
                  <c:v>97</c:v>
                </c:pt>
                <c:pt idx="161">
                  <c:v>91</c:v>
                </c:pt>
                <c:pt idx="162">
                  <c:v>94</c:v>
                </c:pt>
                <c:pt idx="163">
                  <c:v>97</c:v>
                </c:pt>
                <c:pt idx="164">
                  <c:v>100</c:v>
                </c:pt>
                <c:pt idx="165">
                  <c:v>94</c:v>
                </c:pt>
                <c:pt idx="166">
                  <c:v>97</c:v>
                </c:pt>
                <c:pt idx="167">
                  <c:v>80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92</c:v>
                </c:pt>
                <c:pt idx="172">
                  <c:v>86</c:v>
                </c:pt>
                <c:pt idx="173">
                  <c:v>82</c:v>
                </c:pt>
                <c:pt idx="174">
                  <c:v>81</c:v>
                </c:pt>
                <c:pt idx="175">
                  <c:v>87</c:v>
                </c:pt>
                <c:pt idx="176">
                  <c:v>86</c:v>
                </c:pt>
                <c:pt idx="177">
                  <c:v>87</c:v>
                </c:pt>
                <c:pt idx="178">
                  <c:v>81</c:v>
                </c:pt>
                <c:pt idx="179">
                  <c:v>74</c:v>
                </c:pt>
                <c:pt idx="180">
                  <c:v>85</c:v>
                </c:pt>
                <c:pt idx="181">
                  <c:v>83</c:v>
                </c:pt>
                <c:pt idx="182">
                  <c:v>82</c:v>
                </c:pt>
                <c:pt idx="183">
                  <c:v>85</c:v>
                </c:pt>
                <c:pt idx="184">
                  <c:v>81</c:v>
                </c:pt>
                <c:pt idx="185">
                  <c:v>74</c:v>
                </c:pt>
                <c:pt idx="186">
                  <c:v>91</c:v>
                </c:pt>
                <c:pt idx="187">
                  <c:v>84</c:v>
                </c:pt>
                <c:pt idx="188">
                  <c:v>88</c:v>
                </c:pt>
                <c:pt idx="189">
                  <c:v>83</c:v>
                </c:pt>
                <c:pt idx="190">
                  <c:v>93</c:v>
                </c:pt>
                <c:pt idx="191">
                  <c:v>87</c:v>
                </c:pt>
                <c:pt idx="192">
                  <c:v>83</c:v>
                </c:pt>
                <c:pt idx="193">
                  <c:v>93</c:v>
                </c:pt>
                <c:pt idx="19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C-419B-9C8B-9AC0FDEB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66752"/>
        <c:axId val="464366424"/>
      </c:lineChart>
      <c:dateAx>
        <c:axId val="4643667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366424"/>
        <c:crosses val="autoZero"/>
        <c:auto val="1"/>
        <c:lblOffset val="100"/>
        <c:baseTimeUnit val="months"/>
      </c:dateAx>
      <c:valAx>
        <c:axId val="464366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3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</a:t>
            </a:r>
            <a:r>
              <a:rPr lang="ja-JP" altLang="en-US"/>
              <a:t>検索履歴</a:t>
            </a:r>
            <a:endParaRPr lang="en-US"/>
          </a:p>
        </c:rich>
      </c:tx>
      <c:layout>
        <c:manualLayout>
          <c:xMode val="edge"/>
          <c:yMode val="edge"/>
          <c:x val="0.4136757636478236"/>
          <c:y val="1.7610062893081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'Ex-12-1'!$B$4</c:f>
              <c:strCache>
                <c:ptCount val="1"/>
                <c:pt idx="0">
                  <c:v>Big Data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'Ex-12-1'!$A$5:$A$199</c:f>
              <c:numCache>
                <c:formatCode>mmm\-yy</c:formatCode>
                <c:ptCount val="19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</c:numCache>
            </c:numRef>
          </c:cat>
          <c:val>
            <c:numRef>
              <c:f>'Ex-12-1'!$B$5:$B$199</c:f>
              <c:numCache>
                <c:formatCode>General</c:formatCode>
                <c:ptCount val="19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16</c:v>
                </c:pt>
                <c:pt idx="97">
                  <c:v>20</c:v>
                </c:pt>
                <c:pt idx="98">
                  <c:v>22</c:v>
                </c:pt>
                <c:pt idx="99">
                  <c:v>24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32</c:v>
                </c:pt>
                <c:pt idx="105">
                  <c:v>38</c:v>
                </c:pt>
                <c:pt idx="106">
                  <c:v>38</c:v>
                </c:pt>
                <c:pt idx="107">
                  <c:v>35</c:v>
                </c:pt>
                <c:pt idx="108">
                  <c:v>41</c:v>
                </c:pt>
                <c:pt idx="109">
                  <c:v>46</c:v>
                </c:pt>
                <c:pt idx="110">
                  <c:v>51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53</c:v>
                </c:pt>
                <c:pt idx="116">
                  <c:v>60</c:v>
                </c:pt>
                <c:pt idx="117">
                  <c:v>65</c:v>
                </c:pt>
                <c:pt idx="118">
                  <c:v>64</c:v>
                </c:pt>
                <c:pt idx="119">
                  <c:v>55</c:v>
                </c:pt>
                <c:pt idx="120">
                  <c:v>64</c:v>
                </c:pt>
                <c:pt idx="121">
                  <c:v>72</c:v>
                </c:pt>
                <c:pt idx="122">
                  <c:v>74</c:v>
                </c:pt>
                <c:pt idx="123">
                  <c:v>74</c:v>
                </c:pt>
                <c:pt idx="124">
                  <c:v>71</c:v>
                </c:pt>
                <c:pt idx="125">
                  <c:v>70</c:v>
                </c:pt>
                <c:pt idx="126">
                  <c:v>77</c:v>
                </c:pt>
                <c:pt idx="127">
                  <c:v>74</c:v>
                </c:pt>
                <c:pt idx="128">
                  <c:v>86</c:v>
                </c:pt>
                <c:pt idx="129">
                  <c:v>87</c:v>
                </c:pt>
                <c:pt idx="130">
                  <c:v>84</c:v>
                </c:pt>
                <c:pt idx="131">
                  <c:v>73</c:v>
                </c:pt>
                <c:pt idx="132">
                  <c:v>79</c:v>
                </c:pt>
                <c:pt idx="133">
                  <c:v>87</c:v>
                </c:pt>
                <c:pt idx="134">
                  <c:v>91</c:v>
                </c:pt>
                <c:pt idx="135">
                  <c:v>87</c:v>
                </c:pt>
                <c:pt idx="136">
                  <c:v>81</c:v>
                </c:pt>
                <c:pt idx="137">
                  <c:v>84</c:v>
                </c:pt>
                <c:pt idx="138">
                  <c:v>79</c:v>
                </c:pt>
                <c:pt idx="139">
                  <c:v>76</c:v>
                </c:pt>
                <c:pt idx="140">
                  <c:v>90</c:v>
                </c:pt>
                <c:pt idx="141">
                  <c:v>88</c:v>
                </c:pt>
                <c:pt idx="142">
                  <c:v>85</c:v>
                </c:pt>
                <c:pt idx="143">
                  <c:v>76</c:v>
                </c:pt>
                <c:pt idx="144">
                  <c:v>78</c:v>
                </c:pt>
                <c:pt idx="145">
                  <c:v>94</c:v>
                </c:pt>
                <c:pt idx="146">
                  <c:v>88</c:v>
                </c:pt>
                <c:pt idx="147">
                  <c:v>87</c:v>
                </c:pt>
                <c:pt idx="148">
                  <c:v>87</c:v>
                </c:pt>
                <c:pt idx="149">
                  <c:v>86</c:v>
                </c:pt>
                <c:pt idx="150">
                  <c:v>77</c:v>
                </c:pt>
                <c:pt idx="151">
                  <c:v>77</c:v>
                </c:pt>
                <c:pt idx="152">
                  <c:v>89</c:v>
                </c:pt>
                <c:pt idx="153">
                  <c:v>88</c:v>
                </c:pt>
                <c:pt idx="154">
                  <c:v>93</c:v>
                </c:pt>
                <c:pt idx="155">
                  <c:v>81</c:v>
                </c:pt>
                <c:pt idx="156">
                  <c:v>87</c:v>
                </c:pt>
                <c:pt idx="157">
                  <c:v>95</c:v>
                </c:pt>
                <c:pt idx="158">
                  <c:v>100</c:v>
                </c:pt>
                <c:pt idx="159">
                  <c:v>93</c:v>
                </c:pt>
                <c:pt idx="160">
                  <c:v>92</c:v>
                </c:pt>
                <c:pt idx="161">
                  <c:v>86</c:v>
                </c:pt>
                <c:pt idx="162">
                  <c:v>80</c:v>
                </c:pt>
                <c:pt idx="163">
                  <c:v>81</c:v>
                </c:pt>
                <c:pt idx="164">
                  <c:v>93</c:v>
                </c:pt>
                <c:pt idx="165">
                  <c:v>97</c:v>
                </c:pt>
                <c:pt idx="166">
                  <c:v>98</c:v>
                </c:pt>
                <c:pt idx="167">
                  <c:v>79</c:v>
                </c:pt>
                <c:pt idx="168">
                  <c:v>87</c:v>
                </c:pt>
                <c:pt idx="169">
                  <c:v>90</c:v>
                </c:pt>
                <c:pt idx="170">
                  <c:v>93</c:v>
                </c:pt>
                <c:pt idx="171">
                  <c:v>86</c:v>
                </c:pt>
                <c:pt idx="172">
                  <c:v>83</c:v>
                </c:pt>
                <c:pt idx="173">
                  <c:v>78</c:v>
                </c:pt>
                <c:pt idx="174">
                  <c:v>78</c:v>
                </c:pt>
                <c:pt idx="175">
                  <c:v>80</c:v>
                </c:pt>
                <c:pt idx="176">
                  <c:v>90</c:v>
                </c:pt>
                <c:pt idx="177">
                  <c:v>98</c:v>
                </c:pt>
                <c:pt idx="178">
                  <c:v>89</c:v>
                </c:pt>
                <c:pt idx="179">
                  <c:v>73</c:v>
                </c:pt>
                <c:pt idx="180">
                  <c:v>79</c:v>
                </c:pt>
                <c:pt idx="181">
                  <c:v>84</c:v>
                </c:pt>
                <c:pt idx="182">
                  <c:v>84</c:v>
                </c:pt>
                <c:pt idx="183">
                  <c:v>80</c:v>
                </c:pt>
                <c:pt idx="184">
                  <c:v>78</c:v>
                </c:pt>
                <c:pt idx="185">
                  <c:v>77</c:v>
                </c:pt>
                <c:pt idx="186">
                  <c:v>77</c:v>
                </c:pt>
                <c:pt idx="187">
                  <c:v>75</c:v>
                </c:pt>
                <c:pt idx="188">
                  <c:v>85</c:v>
                </c:pt>
                <c:pt idx="189">
                  <c:v>87</c:v>
                </c:pt>
                <c:pt idx="190">
                  <c:v>99</c:v>
                </c:pt>
                <c:pt idx="191">
                  <c:v>79</c:v>
                </c:pt>
                <c:pt idx="192">
                  <c:v>77</c:v>
                </c:pt>
                <c:pt idx="193">
                  <c:v>80</c:v>
                </c:pt>
                <c:pt idx="19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4A1E-AFB2-9250596497DA}"/>
            </c:ext>
          </c:extLst>
        </c:ser>
        <c:ser>
          <c:idx val="1"/>
          <c:order val="1"/>
          <c:tx>
            <c:strRef>
              <c:f>'Ex-12-1'!$C$4</c:f>
              <c:strCache>
                <c:ptCount val="1"/>
                <c:pt idx="0">
                  <c:v>Big Data Analytics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'Ex-12-1'!$A$5:$A$199</c:f>
              <c:numCache>
                <c:formatCode>mmm\-yy</c:formatCode>
                <c:ptCount val="19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</c:numCache>
            </c:numRef>
          </c:cat>
          <c:val>
            <c:numRef>
              <c:f>'Ex-12-1'!$C$5:$C$199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16</c:v>
                </c:pt>
                <c:pt idx="100">
                  <c:v>19</c:v>
                </c:pt>
                <c:pt idx="101">
                  <c:v>18</c:v>
                </c:pt>
                <c:pt idx="102">
                  <c:v>21</c:v>
                </c:pt>
                <c:pt idx="103">
                  <c:v>22</c:v>
                </c:pt>
                <c:pt idx="104">
                  <c:v>25</c:v>
                </c:pt>
                <c:pt idx="105">
                  <c:v>25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39</c:v>
                </c:pt>
                <c:pt idx="110">
                  <c:v>38</c:v>
                </c:pt>
                <c:pt idx="111">
                  <c:v>45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47</c:v>
                </c:pt>
                <c:pt idx="116">
                  <c:v>48</c:v>
                </c:pt>
                <c:pt idx="117">
                  <c:v>50</c:v>
                </c:pt>
                <c:pt idx="118">
                  <c:v>55</c:v>
                </c:pt>
                <c:pt idx="119">
                  <c:v>47</c:v>
                </c:pt>
                <c:pt idx="120">
                  <c:v>55</c:v>
                </c:pt>
                <c:pt idx="121">
                  <c:v>60</c:v>
                </c:pt>
                <c:pt idx="122">
                  <c:v>60</c:v>
                </c:pt>
                <c:pt idx="123">
                  <c:v>58</c:v>
                </c:pt>
                <c:pt idx="124">
                  <c:v>56</c:v>
                </c:pt>
                <c:pt idx="125">
                  <c:v>52</c:v>
                </c:pt>
                <c:pt idx="126">
                  <c:v>57</c:v>
                </c:pt>
                <c:pt idx="127">
                  <c:v>58</c:v>
                </c:pt>
                <c:pt idx="128">
                  <c:v>62</c:v>
                </c:pt>
                <c:pt idx="129">
                  <c:v>60</c:v>
                </c:pt>
                <c:pt idx="130">
                  <c:v>67</c:v>
                </c:pt>
                <c:pt idx="131">
                  <c:v>59</c:v>
                </c:pt>
                <c:pt idx="132">
                  <c:v>66</c:v>
                </c:pt>
                <c:pt idx="133">
                  <c:v>72</c:v>
                </c:pt>
                <c:pt idx="134">
                  <c:v>77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77</c:v>
                </c:pt>
                <c:pt idx="139">
                  <c:v>78</c:v>
                </c:pt>
                <c:pt idx="140">
                  <c:v>81</c:v>
                </c:pt>
                <c:pt idx="141">
                  <c:v>73</c:v>
                </c:pt>
                <c:pt idx="142">
                  <c:v>77</c:v>
                </c:pt>
                <c:pt idx="143">
                  <c:v>68</c:v>
                </c:pt>
                <c:pt idx="144">
                  <c:v>73</c:v>
                </c:pt>
                <c:pt idx="145">
                  <c:v>83</c:v>
                </c:pt>
                <c:pt idx="146">
                  <c:v>78</c:v>
                </c:pt>
                <c:pt idx="147">
                  <c:v>84</c:v>
                </c:pt>
                <c:pt idx="148">
                  <c:v>91</c:v>
                </c:pt>
                <c:pt idx="149">
                  <c:v>92</c:v>
                </c:pt>
                <c:pt idx="150">
                  <c:v>86</c:v>
                </c:pt>
                <c:pt idx="151">
                  <c:v>90</c:v>
                </c:pt>
                <c:pt idx="152">
                  <c:v>90</c:v>
                </c:pt>
                <c:pt idx="153">
                  <c:v>87</c:v>
                </c:pt>
                <c:pt idx="154">
                  <c:v>91</c:v>
                </c:pt>
                <c:pt idx="155">
                  <c:v>83</c:v>
                </c:pt>
                <c:pt idx="156">
                  <c:v>93</c:v>
                </c:pt>
                <c:pt idx="157">
                  <c:v>92</c:v>
                </c:pt>
                <c:pt idx="158">
                  <c:v>99</c:v>
                </c:pt>
                <c:pt idx="159">
                  <c:v>96</c:v>
                </c:pt>
                <c:pt idx="160">
                  <c:v>97</c:v>
                </c:pt>
                <c:pt idx="161">
                  <c:v>91</c:v>
                </c:pt>
                <c:pt idx="162">
                  <c:v>94</c:v>
                </c:pt>
                <c:pt idx="163">
                  <c:v>97</c:v>
                </c:pt>
                <c:pt idx="164">
                  <c:v>100</c:v>
                </c:pt>
                <c:pt idx="165">
                  <c:v>94</c:v>
                </c:pt>
                <c:pt idx="166">
                  <c:v>97</c:v>
                </c:pt>
                <c:pt idx="167">
                  <c:v>80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92</c:v>
                </c:pt>
                <c:pt idx="172">
                  <c:v>86</c:v>
                </c:pt>
                <c:pt idx="173">
                  <c:v>82</c:v>
                </c:pt>
                <c:pt idx="174">
                  <c:v>81</c:v>
                </c:pt>
                <c:pt idx="175">
                  <c:v>87</c:v>
                </c:pt>
                <c:pt idx="176">
                  <c:v>86</c:v>
                </c:pt>
                <c:pt idx="177">
                  <c:v>87</c:v>
                </c:pt>
                <c:pt idx="178">
                  <c:v>81</c:v>
                </c:pt>
                <c:pt idx="179">
                  <c:v>74</c:v>
                </c:pt>
                <c:pt idx="180">
                  <c:v>85</c:v>
                </c:pt>
                <c:pt idx="181">
                  <c:v>83</c:v>
                </c:pt>
                <c:pt idx="182">
                  <c:v>82</c:v>
                </c:pt>
                <c:pt idx="183">
                  <c:v>85</c:v>
                </c:pt>
                <c:pt idx="184">
                  <c:v>81</c:v>
                </c:pt>
                <c:pt idx="185">
                  <c:v>74</c:v>
                </c:pt>
                <c:pt idx="186">
                  <c:v>91</c:v>
                </c:pt>
                <c:pt idx="187">
                  <c:v>84</c:v>
                </c:pt>
                <c:pt idx="188">
                  <c:v>88</c:v>
                </c:pt>
                <c:pt idx="189">
                  <c:v>83</c:v>
                </c:pt>
                <c:pt idx="190">
                  <c:v>93</c:v>
                </c:pt>
                <c:pt idx="191">
                  <c:v>87</c:v>
                </c:pt>
                <c:pt idx="192">
                  <c:v>83</c:v>
                </c:pt>
                <c:pt idx="193">
                  <c:v>93</c:v>
                </c:pt>
                <c:pt idx="19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E-4A1E-AFB2-92505964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57423"/>
        <c:axId val="216909567"/>
      </c:lineChart>
      <c:dateAx>
        <c:axId val="1938857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9567"/>
        <c:crosses val="autoZero"/>
        <c:auto val="1"/>
        <c:lblOffset val="100"/>
        <c:baseTimeUnit val="months"/>
      </c:dateAx>
      <c:valAx>
        <c:axId val="216909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572EF0-59EF-4718-9B71-AB723B28D9B6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81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39792-6405-4D39-8D4C-F74A6C8F85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76200</xdr:rowOff>
    </xdr:from>
    <xdr:to>
      <xdr:col>18</xdr:col>
      <xdr:colOff>466724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ED5F-EA0D-4318-B12F-2D1C6297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10</xdr:col>
      <xdr:colOff>552448</xdr:colOff>
      <xdr:row>16</xdr:row>
      <xdr:rowOff>187326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3EA77FC-72D4-4CD3-B0B0-48292B0356DA}"/>
            </a:ext>
          </a:extLst>
        </xdr:cNvPr>
        <xdr:cNvGrpSpPr/>
      </xdr:nvGrpSpPr>
      <xdr:grpSpPr>
        <a:xfrm>
          <a:off x="4095749" y="0"/>
          <a:ext cx="3835399" cy="3895726"/>
          <a:chOff x="5610225" y="0"/>
          <a:chExt cx="3581400" cy="327342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1CB5C9C-26CE-4E27-8F96-B06160D3567E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10225" y="0"/>
            <a:ext cx="3581400" cy="32734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</xdr:pic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26B12FD0-A26B-4AF4-9F49-CBD827E748CD}"/>
              </a:ext>
            </a:extLst>
          </xdr:cNvPr>
          <xdr:cNvSpPr/>
        </xdr:nvSpPr>
        <xdr:spPr>
          <a:xfrm>
            <a:off x="6534150" y="914400"/>
            <a:ext cx="314325" cy="295275"/>
          </a:xfrm>
          <a:prstGeom prst="ellipse">
            <a:avLst/>
          </a:prstGeom>
          <a:noFill/>
          <a:ln w="317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0DB392C-DE52-40B1-B400-BABC083346BA}"/>
              </a:ext>
            </a:extLst>
          </xdr:cNvPr>
          <xdr:cNvSpPr/>
        </xdr:nvSpPr>
        <xdr:spPr>
          <a:xfrm>
            <a:off x="7677150" y="1276350"/>
            <a:ext cx="314325" cy="295275"/>
          </a:xfrm>
          <a:prstGeom prst="ellipse">
            <a:avLst/>
          </a:prstGeom>
          <a:noFill/>
          <a:ln w="317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6F4E-BA8B-4D8E-901F-3E4877A0E0AB}">
  <dimension ref="A1:F199"/>
  <sheetViews>
    <sheetView workbookViewId="0">
      <selection activeCell="C13" sqref="C13"/>
    </sheetView>
  </sheetViews>
  <sheetFormatPr defaultRowHeight="18" x14ac:dyDescent="0.55000000000000004"/>
  <cols>
    <col min="1" max="1" width="19.58203125" bestFit="1" customWidth="1"/>
    <col min="2" max="2" width="8" bestFit="1" customWidth="1"/>
    <col min="3" max="3" width="16.25" bestFit="1" customWidth="1"/>
    <col min="4" max="4" width="14.58203125" bestFit="1" customWidth="1"/>
    <col min="5" max="5" width="26.25" bestFit="1" customWidth="1"/>
    <col min="6" max="6" width="17" bestFit="1" customWidth="1"/>
  </cols>
  <sheetData>
    <row r="1" spans="1:6" x14ac:dyDescent="0.55000000000000004">
      <c r="A1" s="94" t="s">
        <v>42</v>
      </c>
      <c r="B1" s="94"/>
      <c r="C1" s="94"/>
      <c r="D1" s="94"/>
      <c r="E1" s="94"/>
      <c r="F1" s="94"/>
    </row>
    <row r="2" spans="1:6" x14ac:dyDescent="0.55000000000000004">
      <c r="A2" s="94"/>
      <c r="B2" s="94"/>
      <c r="C2" s="94"/>
      <c r="D2" s="94"/>
      <c r="E2" s="94"/>
      <c r="F2" s="94"/>
    </row>
    <row r="4" spans="1:6" x14ac:dyDescent="0.55000000000000004">
      <c r="A4" s="1" t="s">
        <v>43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 x14ac:dyDescent="0.55000000000000004">
      <c r="A5" s="2">
        <v>37987</v>
      </c>
      <c r="B5" s="1">
        <v>5</v>
      </c>
      <c r="C5" s="1">
        <v>0</v>
      </c>
      <c r="D5" s="1">
        <v>0</v>
      </c>
      <c r="E5" s="1">
        <v>32</v>
      </c>
      <c r="F5" s="1">
        <v>7</v>
      </c>
    </row>
    <row r="6" spans="1:6" x14ac:dyDescent="0.55000000000000004">
      <c r="A6" s="2">
        <v>38018</v>
      </c>
      <c r="B6" s="1">
        <v>6</v>
      </c>
      <c r="C6" s="1">
        <v>0</v>
      </c>
      <c r="D6" s="1">
        <v>0</v>
      </c>
      <c r="E6" s="1">
        <v>32</v>
      </c>
      <c r="F6" s="1">
        <v>9</v>
      </c>
    </row>
    <row r="7" spans="1:6" x14ac:dyDescent="0.55000000000000004">
      <c r="A7" s="2">
        <v>38047</v>
      </c>
      <c r="B7" s="1">
        <v>5</v>
      </c>
      <c r="C7" s="1">
        <v>0</v>
      </c>
      <c r="D7" s="1">
        <v>0</v>
      </c>
      <c r="E7" s="1">
        <v>31</v>
      </c>
      <c r="F7" s="1">
        <v>10</v>
      </c>
    </row>
    <row r="8" spans="1:6" x14ac:dyDescent="0.55000000000000004">
      <c r="A8" s="2">
        <v>38078</v>
      </c>
      <c r="B8" s="1">
        <v>6</v>
      </c>
      <c r="C8" s="1">
        <v>0</v>
      </c>
      <c r="D8" s="1">
        <v>0</v>
      </c>
      <c r="E8" s="1">
        <v>30</v>
      </c>
      <c r="F8" s="1">
        <v>7</v>
      </c>
    </row>
    <row r="9" spans="1:6" x14ac:dyDescent="0.55000000000000004">
      <c r="A9" s="2">
        <v>38108</v>
      </c>
      <c r="B9" s="1">
        <v>5</v>
      </c>
      <c r="C9" s="1">
        <v>0</v>
      </c>
      <c r="D9" s="1">
        <v>0</v>
      </c>
      <c r="E9" s="1">
        <v>30</v>
      </c>
      <c r="F9" s="1">
        <v>4</v>
      </c>
    </row>
    <row r="10" spans="1:6" x14ac:dyDescent="0.55000000000000004">
      <c r="A10" s="2">
        <v>38139</v>
      </c>
      <c r="B10" s="1">
        <v>6</v>
      </c>
      <c r="C10" s="1">
        <v>0</v>
      </c>
      <c r="D10" s="1">
        <v>0</v>
      </c>
      <c r="E10" s="1">
        <v>29</v>
      </c>
      <c r="F10" s="1">
        <v>13</v>
      </c>
    </row>
    <row r="11" spans="1:6" x14ac:dyDescent="0.55000000000000004">
      <c r="A11" s="2">
        <v>38169</v>
      </c>
      <c r="B11" s="1">
        <v>6</v>
      </c>
      <c r="C11" s="1">
        <v>0</v>
      </c>
      <c r="D11" s="1">
        <v>0</v>
      </c>
      <c r="E11" s="1">
        <v>30</v>
      </c>
      <c r="F11" s="1">
        <v>8</v>
      </c>
    </row>
    <row r="12" spans="1:6" x14ac:dyDescent="0.55000000000000004">
      <c r="A12" s="2">
        <v>38200</v>
      </c>
      <c r="B12" s="1">
        <v>5</v>
      </c>
      <c r="C12" s="1">
        <v>0</v>
      </c>
      <c r="D12" s="1">
        <v>0</v>
      </c>
      <c r="E12" s="1">
        <v>30</v>
      </c>
      <c r="F12" s="1">
        <v>9</v>
      </c>
    </row>
    <row r="13" spans="1:6" x14ac:dyDescent="0.55000000000000004">
      <c r="A13" s="2">
        <v>38231</v>
      </c>
      <c r="B13" s="1">
        <v>5</v>
      </c>
      <c r="C13" s="1">
        <v>0</v>
      </c>
      <c r="D13" s="1">
        <v>0</v>
      </c>
      <c r="E13" s="1">
        <v>28</v>
      </c>
      <c r="F13" s="1">
        <v>5</v>
      </c>
    </row>
    <row r="14" spans="1:6" x14ac:dyDescent="0.55000000000000004">
      <c r="A14" s="2">
        <v>38261</v>
      </c>
      <c r="B14" s="1">
        <v>6</v>
      </c>
      <c r="C14" s="1">
        <v>0</v>
      </c>
      <c r="D14" s="1">
        <v>0</v>
      </c>
      <c r="E14" s="1">
        <v>29</v>
      </c>
      <c r="F14" s="1">
        <v>9</v>
      </c>
    </row>
    <row r="15" spans="1:6" x14ac:dyDescent="0.55000000000000004">
      <c r="A15" s="2">
        <v>38292</v>
      </c>
      <c r="B15" s="1">
        <v>5</v>
      </c>
      <c r="C15" s="1">
        <v>0</v>
      </c>
      <c r="D15" s="1">
        <v>0</v>
      </c>
      <c r="E15" s="1">
        <v>30</v>
      </c>
      <c r="F15" s="1">
        <v>9</v>
      </c>
    </row>
    <row r="16" spans="1:6" x14ac:dyDescent="0.55000000000000004">
      <c r="A16" s="2">
        <v>38322</v>
      </c>
      <c r="B16" s="1">
        <v>4</v>
      </c>
      <c r="C16" s="1">
        <v>0</v>
      </c>
      <c r="D16" s="1">
        <v>0</v>
      </c>
      <c r="E16" s="1">
        <v>30</v>
      </c>
      <c r="F16" s="1">
        <v>7</v>
      </c>
    </row>
    <row r="17" spans="1:6" x14ac:dyDescent="0.55000000000000004">
      <c r="A17" s="2">
        <v>38353</v>
      </c>
      <c r="B17" s="1">
        <v>5</v>
      </c>
      <c r="C17" s="1">
        <v>4</v>
      </c>
      <c r="D17" s="1">
        <v>0</v>
      </c>
      <c r="E17" s="1">
        <v>29</v>
      </c>
      <c r="F17" s="1">
        <v>9</v>
      </c>
    </row>
    <row r="18" spans="1:6" x14ac:dyDescent="0.55000000000000004">
      <c r="A18" s="2">
        <v>38384</v>
      </c>
      <c r="B18" s="1">
        <v>7</v>
      </c>
      <c r="C18" s="1">
        <v>0</v>
      </c>
      <c r="D18" s="1">
        <v>0</v>
      </c>
      <c r="E18" s="1">
        <v>28</v>
      </c>
      <c r="F18" s="1">
        <v>10</v>
      </c>
    </row>
    <row r="19" spans="1:6" x14ac:dyDescent="0.55000000000000004">
      <c r="A19" s="2">
        <v>38412</v>
      </c>
      <c r="B19" s="1">
        <v>6</v>
      </c>
      <c r="C19" s="1">
        <v>0</v>
      </c>
      <c r="D19" s="1">
        <v>0</v>
      </c>
      <c r="E19" s="1">
        <v>28</v>
      </c>
      <c r="F19" s="1">
        <v>9</v>
      </c>
    </row>
    <row r="20" spans="1:6" x14ac:dyDescent="0.55000000000000004">
      <c r="A20" s="2">
        <v>38443</v>
      </c>
      <c r="B20" s="1">
        <v>5</v>
      </c>
      <c r="C20" s="1">
        <v>0</v>
      </c>
      <c r="D20" s="1">
        <v>0</v>
      </c>
      <c r="E20" s="1">
        <v>28</v>
      </c>
      <c r="F20" s="1">
        <v>7</v>
      </c>
    </row>
    <row r="21" spans="1:6" x14ac:dyDescent="0.55000000000000004">
      <c r="A21" s="2">
        <v>38473</v>
      </c>
      <c r="B21" s="1">
        <v>5</v>
      </c>
      <c r="C21" s="1">
        <v>0</v>
      </c>
      <c r="D21" s="1">
        <v>0</v>
      </c>
      <c r="E21" s="1">
        <v>27</v>
      </c>
      <c r="F21" s="1">
        <v>13</v>
      </c>
    </row>
    <row r="22" spans="1:6" x14ac:dyDescent="0.55000000000000004">
      <c r="A22" s="2">
        <v>38504</v>
      </c>
      <c r="B22" s="1">
        <v>5</v>
      </c>
      <c r="C22" s="1">
        <v>0</v>
      </c>
      <c r="D22" s="1">
        <v>0</v>
      </c>
      <c r="E22" s="1">
        <v>27</v>
      </c>
      <c r="F22" s="1">
        <v>7</v>
      </c>
    </row>
    <row r="23" spans="1:6" x14ac:dyDescent="0.55000000000000004">
      <c r="A23" s="2">
        <v>38534</v>
      </c>
      <c r="B23" s="1">
        <v>5</v>
      </c>
      <c r="C23" s="1">
        <v>0</v>
      </c>
      <c r="D23" s="1">
        <v>0</v>
      </c>
      <c r="E23" s="1">
        <v>28</v>
      </c>
      <c r="F23" s="1">
        <v>5</v>
      </c>
    </row>
    <row r="24" spans="1:6" x14ac:dyDescent="0.55000000000000004">
      <c r="A24" s="2">
        <v>38565</v>
      </c>
      <c r="B24" s="1">
        <v>5</v>
      </c>
      <c r="C24" s="1">
        <v>0</v>
      </c>
      <c r="D24" s="1">
        <v>0</v>
      </c>
      <c r="E24" s="1">
        <v>29</v>
      </c>
      <c r="F24" s="1">
        <v>4</v>
      </c>
    </row>
    <row r="25" spans="1:6" x14ac:dyDescent="0.55000000000000004">
      <c r="A25" s="2">
        <v>38596</v>
      </c>
      <c r="B25" s="1">
        <v>5</v>
      </c>
      <c r="C25" s="1">
        <v>0</v>
      </c>
      <c r="D25" s="1">
        <v>0</v>
      </c>
      <c r="E25" s="1">
        <v>28</v>
      </c>
      <c r="F25" s="1">
        <v>7</v>
      </c>
    </row>
    <row r="26" spans="1:6" x14ac:dyDescent="0.55000000000000004">
      <c r="A26" s="2">
        <v>38626</v>
      </c>
      <c r="B26" s="1">
        <v>5</v>
      </c>
      <c r="C26" s="1">
        <v>0</v>
      </c>
      <c r="D26" s="1">
        <v>0</v>
      </c>
      <c r="E26" s="1">
        <v>27</v>
      </c>
      <c r="F26" s="1">
        <v>9</v>
      </c>
    </row>
    <row r="27" spans="1:6" x14ac:dyDescent="0.55000000000000004">
      <c r="A27" s="2">
        <v>38657</v>
      </c>
      <c r="B27" s="1">
        <v>4</v>
      </c>
      <c r="C27" s="1">
        <v>0</v>
      </c>
      <c r="D27" s="1">
        <v>0</v>
      </c>
      <c r="E27" s="1">
        <v>28</v>
      </c>
      <c r="F27" s="1">
        <v>8</v>
      </c>
    </row>
    <row r="28" spans="1:6" x14ac:dyDescent="0.55000000000000004">
      <c r="A28" s="2">
        <v>38687</v>
      </c>
      <c r="B28" s="1">
        <v>4</v>
      </c>
      <c r="C28" s="1">
        <v>0</v>
      </c>
      <c r="D28" s="1">
        <v>0</v>
      </c>
      <c r="E28" s="1">
        <v>28</v>
      </c>
      <c r="F28" s="1">
        <v>6</v>
      </c>
    </row>
    <row r="29" spans="1:6" x14ac:dyDescent="0.55000000000000004">
      <c r="A29" s="2">
        <v>38718</v>
      </c>
      <c r="B29" s="1">
        <v>5</v>
      </c>
      <c r="C29" s="1">
        <v>0</v>
      </c>
      <c r="D29" s="1">
        <v>0</v>
      </c>
      <c r="E29" s="1">
        <v>27</v>
      </c>
      <c r="F29" s="1">
        <v>7</v>
      </c>
    </row>
    <row r="30" spans="1:6" x14ac:dyDescent="0.55000000000000004">
      <c r="A30" s="2">
        <v>38749</v>
      </c>
      <c r="B30" s="1">
        <v>5</v>
      </c>
      <c r="C30" s="1">
        <v>0</v>
      </c>
      <c r="D30" s="1">
        <v>0</v>
      </c>
      <c r="E30" s="1">
        <v>26</v>
      </c>
      <c r="F30" s="1">
        <v>10</v>
      </c>
    </row>
    <row r="31" spans="1:6" x14ac:dyDescent="0.55000000000000004">
      <c r="A31" s="2">
        <v>38777</v>
      </c>
      <c r="B31" s="1">
        <v>4</v>
      </c>
      <c r="C31" s="1">
        <v>2</v>
      </c>
      <c r="D31" s="1">
        <v>0</v>
      </c>
      <c r="E31" s="1">
        <v>25</v>
      </c>
      <c r="F31" s="1">
        <v>9</v>
      </c>
    </row>
    <row r="32" spans="1:6" x14ac:dyDescent="0.55000000000000004">
      <c r="A32" s="2">
        <v>38808</v>
      </c>
      <c r="B32" s="1">
        <v>5</v>
      </c>
      <c r="C32" s="1">
        <v>0</v>
      </c>
      <c r="D32" s="1">
        <v>0</v>
      </c>
      <c r="E32" s="1">
        <v>26</v>
      </c>
      <c r="F32" s="1">
        <v>4</v>
      </c>
    </row>
    <row r="33" spans="1:6" x14ac:dyDescent="0.55000000000000004">
      <c r="A33" s="2">
        <v>38838</v>
      </c>
      <c r="B33" s="1">
        <v>5</v>
      </c>
      <c r="C33" s="1">
        <v>0</v>
      </c>
      <c r="D33" s="1">
        <v>0</v>
      </c>
      <c r="E33" s="1">
        <v>27</v>
      </c>
      <c r="F33" s="1">
        <v>9</v>
      </c>
    </row>
    <row r="34" spans="1:6" x14ac:dyDescent="0.55000000000000004">
      <c r="A34" s="2">
        <v>38869</v>
      </c>
      <c r="B34" s="1">
        <v>4</v>
      </c>
      <c r="C34" s="1">
        <v>0</v>
      </c>
      <c r="D34" s="1">
        <v>0</v>
      </c>
      <c r="E34" s="1">
        <v>24</v>
      </c>
      <c r="F34" s="1">
        <v>8</v>
      </c>
    </row>
    <row r="35" spans="1:6" x14ac:dyDescent="0.55000000000000004">
      <c r="A35" s="2">
        <v>38899</v>
      </c>
      <c r="B35" s="1">
        <v>4</v>
      </c>
      <c r="C35" s="1">
        <v>0</v>
      </c>
      <c r="D35" s="1">
        <v>0</v>
      </c>
      <c r="E35" s="1">
        <v>25</v>
      </c>
      <c r="F35" s="1">
        <v>8</v>
      </c>
    </row>
    <row r="36" spans="1:6" x14ac:dyDescent="0.55000000000000004">
      <c r="A36" s="2">
        <v>38930</v>
      </c>
      <c r="B36" s="1">
        <v>4</v>
      </c>
      <c r="C36" s="1">
        <v>0</v>
      </c>
      <c r="D36" s="1">
        <v>0</v>
      </c>
      <c r="E36" s="1">
        <v>26</v>
      </c>
      <c r="F36" s="1">
        <v>8</v>
      </c>
    </row>
    <row r="37" spans="1:6" x14ac:dyDescent="0.55000000000000004">
      <c r="A37" s="2">
        <v>38961</v>
      </c>
      <c r="B37" s="1">
        <v>5</v>
      </c>
      <c r="C37" s="1">
        <v>0</v>
      </c>
      <c r="D37" s="1">
        <v>0</v>
      </c>
      <c r="E37" s="1">
        <v>25</v>
      </c>
      <c r="F37" s="1">
        <v>9</v>
      </c>
    </row>
    <row r="38" spans="1:6" x14ac:dyDescent="0.55000000000000004">
      <c r="A38" s="2">
        <v>38991</v>
      </c>
      <c r="B38" s="1">
        <v>4</v>
      </c>
      <c r="C38" s="1">
        <v>0</v>
      </c>
      <c r="D38" s="1">
        <v>84</v>
      </c>
      <c r="E38" s="1">
        <v>25</v>
      </c>
      <c r="F38" s="1">
        <v>8</v>
      </c>
    </row>
    <row r="39" spans="1:6" x14ac:dyDescent="0.55000000000000004">
      <c r="A39" s="2">
        <v>39022</v>
      </c>
      <c r="B39" s="1">
        <v>4</v>
      </c>
      <c r="C39" s="1">
        <v>0</v>
      </c>
      <c r="D39" s="1">
        <v>0</v>
      </c>
      <c r="E39" s="1">
        <v>27</v>
      </c>
      <c r="F39" s="1">
        <v>9</v>
      </c>
    </row>
    <row r="40" spans="1:6" x14ac:dyDescent="0.55000000000000004">
      <c r="A40" s="2">
        <v>39052</v>
      </c>
      <c r="B40" s="1">
        <v>3</v>
      </c>
      <c r="C40" s="1">
        <v>0</v>
      </c>
      <c r="D40" s="1">
        <v>0</v>
      </c>
      <c r="E40" s="1">
        <v>26</v>
      </c>
      <c r="F40" s="1">
        <v>8</v>
      </c>
    </row>
    <row r="41" spans="1:6" x14ac:dyDescent="0.55000000000000004">
      <c r="A41" s="2">
        <v>39083</v>
      </c>
      <c r="B41" s="1">
        <v>4</v>
      </c>
      <c r="C41" s="1">
        <v>0</v>
      </c>
      <c r="D41" s="1">
        <v>0</v>
      </c>
      <c r="E41" s="1">
        <v>25</v>
      </c>
      <c r="F41" s="1">
        <v>9</v>
      </c>
    </row>
    <row r="42" spans="1:6" x14ac:dyDescent="0.55000000000000004">
      <c r="A42" s="2">
        <v>39114</v>
      </c>
      <c r="B42" s="1">
        <v>4</v>
      </c>
      <c r="C42" s="1">
        <v>0</v>
      </c>
      <c r="D42" s="1">
        <v>0</v>
      </c>
      <c r="E42" s="1">
        <v>24</v>
      </c>
      <c r="F42" s="1">
        <v>10</v>
      </c>
    </row>
    <row r="43" spans="1:6" x14ac:dyDescent="0.55000000000000004">
      <c r="A43" s="2">
        <v>39142</v>
      </c>
      <c r="B43" s="1">
        <v>4</v>
      </c>
      <c r="C43" s="1">
        <v>0</v>
      </c>
      <c r="D43" s="1">
        <v>0</v>
      </c>
      <c r="E43" s="1">
        <v>23</v>
      </c>
      <c r="F43" s="1">
        <v>11</v>
      </c>
    </row>
    <row r="44" spans="1:6" x14ac:dyDescent="0.55000000000000004">
      <c r="A44" s="2">
        <v>39173</v>
      </c>
      <c r="B44" s="1">
        <v>3</v>
      </c>
      <c r="C44" s="1">
        <v>0</v>
      </c>
      <c r="D44" s="1">
        <v>0</v>
      </c>
      <c r="E44" s="1">
        <v>24</v>
      </c>
      <c r="F44" s="1">
        <v>8</v>
      </c>
    </row>
    <row r="45" spans="1:6" x14ac:dyDescent="0.55000000000000004">
      <c r="A45" s="2">
        <v>39203</v>
      </c>
      <c r="B45" s="1">
        <v>4</v>
      </c>
      <c r="C45" s="1">
        <v>0</v>
      </c>
      <c r="D45" s="1">
        <v>0</v>
      </c>
      <c r="E45" s="1">
        <v>24</v>
      </c>
      <c r="F45" s="1">
        <v>10</v>
      </c>
    </row>
    <row r="46" spans="1:6" x14ac:dyDescent="0.55000000000000004">
      <c r="A46" s="2">
        <v>39234</v>
      </c>
      <c r="B46" s="1">
        <v>4</v>
      </c>
      <c r="C46" s="1">
        <v>0</v>
      </c>
      <c r="D46" s="1">
        <v>0</v>
      </c>
      <c r="E46" s="1">
        <v>25</v>
      </c>
      <c r="F46" s="1">
        <v>9</v>
      </c>
    </row>
    <row r="47" spans="1:6" x14ac:dyDescent="0.55000000000000004">
      <c r="A47" s="2">
        <v>39264</v>
      </c>
      <c r="B47" s="1">
        <v>4</v>
      </c>
      <c r="C47" s="1">
        <v>0</v>
      </c>
      <c r="D47" s="1">
        <v>0</v>
      </c>
      <c r="E47" s="1">
        <v>26</v>
      </c>
      <c r="F47" s="1">
        <v>12</v>
      </c>
    </row>
    <row r="48" spans="1:6" x14ac:dyDescent="0.55000000000000004">
      <c r="A48" s="2">
        <v>39295</v>
      </c>
      <c r="B48" s="1">
        <v>4</v>
      </c>
      <c r="C48" s="1">
        <v>0</v>
      </c>
      <c r="D48" s="1">
        <v>0</v>
      </c>
      <c r="E48" s="1">
        <v>26</v>
      </c>
      <c r="F48" s="1">
        <v>13</v>
      </c>
    </row>
    <row r="49" spans="1:6" x14ac:dyDescent="0.55000000000000004">
      <c r="A49" s="2">
        <v>39326</v>
      </c>
      <c r="B49" s="1">
        <v>4</v>
      </c>
      <c r="C49" s="1">
        <v>0</v>
      </c>
      <c r="D49" s="1">
        <v>0</v>
      </c>
      <c r="E49" s="1">
        <v>25</v>
      </c>
      <c r="F49" s="1">
        <v>9</v>
      </c>
    </row>
    <row r="50" spans="1:6" x14ac:dyDescent="0.55000000000000004">
      <c r="A50" s="2">
        <v>39356</v>
      </c>
      <c r="B50" s="1">
        <v>5</v>
      </c>
      <c r="C50" s="1">
        <v>0</v>
      </c>
      <c r="D50" s="1">
        <v>0</v>
      </c>
      <c r="E50" s="1">
        <v>26</v>
      </c>
      <c r="F50" s="1">
        <v>12</v>
      </c>
    </row>
    <row r="51" spans="1:6" x14ac:dyDescent="0.55000000000000004">
      <c r="A51" s="2">
        <v>39387</v>
      </c>
      <c r="B51" s="1">
        <v>4</v>
      </c>
      <c r="C51" s="1">
        <v>0</v>
      </c>
      <c r="D51" s="1">
        <v>0</v>
      </c>
      <c r="E51" s="1">
        <v>28</v>
      </c>
      <c r="F51" s="1">
        <v>11</v>
      </c>
    </row>
    <row r="52" spans="1:6" x14ac:dyDescent="0.55000000000000004">
      <c r="A52" s="2">
        <v>39417</v>
      </c>
      <c r="B52" s="1">
        <v>4</v>
      </c>
      <c r="C52" s="1">
        <v>0</v>
      </c>
      <c r="D52" s="1">
        <v>0</v>
      </c>
      <c r="E52" s="1">
        <v>27</v>
      </c>
      <c r="F52" s="1">
        <v>10</v>
      </c>
    </row>
    <row r="53" spans="1:6" x14ac:dyDescent="0.55000000000000004">
      <c r="A53" s="2">
        <v>39448</v>
      </c>
      <c r="B53" s="1">
        <v>5</v>
      </c>
      <c r="C53" s="1">
        <v>0</v>
      </c>
      <c r="D53" s="1">
        <v>0</v>
      </c>
      <c r="E53" s="1">
        <v>26</v>
      </c>
      <c r="F53" s="1">
        <v>8</v>
      </c>
    </row>
    <row r="54" spans="1:6" x14ac:dyDescent="0.55000000000000004">
      <c r="A54" s="2">
        <v>39479</v>
      </c>
      <c r="B54" s="1">
        <v>4</v>
      </c>
      <c r="C54" s="1">
        <v>1</v>
      </c>
      <c r="D54" s="1">
        <v>0</v>
      </c>
      <c r="E54" s="1">
        <v>25</v>
      </c>
      <c r="F54" s="1">
        <v>12</v>
      </c>
    </row>
    <row r="55" spans="1:6" x14ac:dyDescent="0.55000000000000004">
      <c r="A55" s="2">
        <v>39508</v>
      </c>
      <c r="B55" s="1">
        <v>4</v>
      </c>
      <c r="C55" s="1">
        <v>0</v>
      </c>
      <c r="D55" s="1">
        <v>0</v>
      </c>
      <c r="E55" s="1">
        <v>26</v>
      </c>
      <c r="F55" s="1">
        <v>10</v>
      </c>
    </row>
    <row r="56" spans="1:6" x14ac:dyDescent="0.55000000000000004">
      <c r="A56" s="2">
        <v>39539</v>
      </c>
      <c r="B56" s="1">
        <v>4</v>
      </c>
      <c r="C56" s="1">
        <v>0</v>
      </c>
      <c r="D56" s="1">
        <v>0</v>
      </c>
      <c r="E56" s="1">
        <v>26</v>
      </c>
      <c r="F56" s="1">
        <v>9</v>
      </c>
    </row>
    <row r="57" spans="1:6" x14ac:dyDescent="0.55000000000000004">
      <c r="A57" s="2">
        <v>39569</v>
      </c>
      <c r="B57" s="1">
        <v>4</v>
      </c>
      <c r="C57" s="1">
        <v>0</v>
      </c>
      <c r="D57" s="1">
        <v>0</v>
      </c>
      <c r="E57" s="1">
        <v>27</v>
      </c>
      <c r="F57" s="1">
        <v>13</v>
      </c>
    </row>
    <row r="58" spans="1:6" x14ac:dyDescent="0.55000000000000004">
      <c r="A58" s="2">
        <v>39600</v>
      </c>
      <c r="B58" s="1">
        <v>4</v>
      </c>
      <c r="C58" s="1">
        <v>0</v>
      </c>
      <c r="D58" s="1">
        <v>0</v>
      </c>
      <c r="E58" s="1">
        <v>27</v>
      </c>
      <c r="F58" s="1">
        <v>13</v>
      </c>
    </row>
    <row r="59" spans="1:6" x14ac:dyDescent="0.55000000000000004">
      <c r="A59" s="2">
        <v>39630</v>
      </c>
      <c r="B59" s="1">
        <v>4</v>
      </c>
      <c r="C59" s="1">
        <v>0</v>
      </c>
      <c r="D59" s="1">
        <v>0</v>
      </c>
      <c r="E59" s="1">
        <v>29</v>
      </c>
      <c r="F59" s="1">
        <v>9</v>
      </c>
    </row>
    <row r="60" spans="1:6" x14ac:dyDescent="0.55000000000000004">
      <c r="A60" s="2">
        <v>39661</v>
      </c>
      <c r="B60" s="1">
        <v>5</v>
      </c>
      <c r="C60" s="1">
        <v>0</v>
      </c>
      <c r="D60" s="1">
        <v>0</v>
      </c>
      <c r="E60" s="1">
        <v>27</v>
      </c>
      <c r="F60" s="1">
        <v>10</v>
      </c>
    </row>
    <row r="61" spans="1:6" x14ac:dyDescent="0.55000000000000004">
      <c r="A61" s="2">
        <v>39692</v>
      </c>
      <c r="B61" s="1">
        <v>6</v>
      </c>
      <c r="C61" s="1">
        <v>0</v>
      </c>
      <c r="D61" s="1">
        <v>0</v>
      </c>
      <c r="E61" s="1">
        <v>29</v>
      </c>
      <c r="F61" s="1">
        <v>11</v>
      </c>
    </row>
    <row r="62" spans="1:6" x14ac:dyDescent="0.55000000000000004">
      <c r="A62" s="2">
        <v>39722</v>
      </c>
      <c r="B62" s="1">
        <v>6</v>
      </c>
      <c r="C62" s="1">
        <v>0</v>
      </c>
      <c r="D62" s="1">
        <v>0</v>
      </c>
      <c r="E62" s="1">
        <v>31</v>
      </c>
      <c r="F62" s="1">
        <v>11</v>
      </c>
    </row>
    <row r="63" spans="1:6" x14ac:dyDescent="0.55000000000000004">
      <c r="A63" s="2">
        <v>39753</v>
      </c>
      <c r="B63" s="1">
        <v>5</v>
      </c>
      <c r="C63" s="1">
        <v>0</v>
      </c>
      <c r="D63" s="1">
        <v>0</v>
      </c>
      <c r="E63" s="1">
        <v>30</v>
      </c>
      <c r="F63" s="1">
        <v>10</v>
      </c>
    </row>
    <row r="64" spans="1:6" x14ac:dyDescent="0.55000000000000004">
      <c r="A64" s="2">
        <v>39783</v>
      </c>
      <c r="B64" s="1">
        <v>3</v>
      </c>
      <c r="C64" s="1">
        <v>0</v>
      </c>
      <c r="D64" s="1">
        <v>0</v>
      </c>
      <c r="E64" s="1">
        <v>30</v>
      </c>
      <c r="F64" s="1">
        <v>8</v>
      </c>
    </row>
    <row r="65" spans="1:6" x14ac:dyDescent="0.55000000000000004">
      <c r="A65" s="2">
        <v>39814</v>
      </c>
      <c r="B65" s="1">
        <v>5</v>
      </c>
      <c r="C65" s="1">
        <v>0</v>
      </c>
      <c r="D65" s="1">
        <v>36</v>
      </c>
      <c r="E65" s="1">
        <v>27</v>
      </c>
      <c r="F65" s="1">
        <v>12</v>
      </c>
    </row>
    <row r="66" spans="1:6" x14ac:dyDescent="0.55000000000000004">
      <c r="A66" s="2">
        <v>39845</v>
      </c>
      <c r="B66" s="1">
        <v>5</v>
      </c>
      <c r="C66" s="1">
        <v>0</v>
      </c>
      <c r="D66" s="1">
        <v>0</v>
      </c>
      <c r="E66" s="1">
        <v>27</v>
      </c>
      <c r="F66" s="1">
        <v>11</v>
      </c>
    </row>
    <row r="67" spans="1:6" x14ac:dyDescent="0.55000000000000004">
      <c r="A67" s="2">
        <v>39873</v>
      </c>
      <c r="B67" s="1">
        <v>5</v>
      </c>
      <c r="C67" s="1">
        <v>0</v>
      </c>
      <c r="D67" s="1">
        <v>0</v>
      </c>
      <c r="E67" s="1">
        <v>27</v>
      </c>
      <c r="F67" s="1">
        <v>11</v>
      </c>
    </row>
    <row r="68" spans="1:6" x14ac:dyDescent="0.55000000000000004">
      <c r="A68" s="2">
        <v>39904</v>
      </c>
      <c r="B68" s="1">
        <v>5</v>
      </c>
      <c r="C68" s="1">
        <v>0</v>
      </c>
      <c r="D68" s="1">
        <v>0</v>
      </c>
      <c r="E68" s="1">
        <v>27</v>
      </c>
      <c r="F68" s="1">
        <v>14</v>
      </c>
    </row>
    <row r="69" spans="1:6" x14ac:dyDescent="0.55000000000000004">
      <c r="A69" s="2">
        <v>39934</v>
      </c>
      <c r="B69" s="1">
        <v>5</v>
      </c>
      <c r="C69" s="1">
        <v>0</v>
      </c>
      <c r="D69" s="1">
        <v>0</v>
      </c>
      <c r="E69" s="1">
        <v>28</v>
      </c>
      <c r="F69" s="1">
        <v>12</v>
      </c>
    </row>
    <row r="70" spans="1:6" x14ac:dyDescent="0.55000000000000004">
      <c r="A70" s="2">
        <v>39965</v>
      </c>
      <c r="B70" s="1">
        <v>4</v>
      </c>
      <c r="C70" s="1">
        <v>0</v>
      </c>
      <c r="D70" s="1">
        <v>0</v>
      </c>
      <c r="E70" s="1">
        <v>28</v>
      </c>
      <c r="F70" s="1">
        <v>14</v>
      </c>
    </row>
    <row r="71" spans="1:6" x14ac:dyDescent="0.55000000000000004">
      <c r="A71" s="2">
        <v>39995</v>
      </c>
      <c r="B71" s="1">
        <v>5</v>
      </c>
      <c r="C71" s="1">
        <v>0</v>
      </c>
      <c r="D71" s="1">
        <v>33</v>
      </c>
      <c r="E71" s="1">
        <v>30</v>
      </c>
      <c r="F71" s="1">
        <v>15</v>
      </c>
    </row>
    <row r="72" spans="1:6" x14ac:dyDescent="0.55000000000000004">
      <c r="A72" s="2">
        <v>40026</v>
      </c>
      <c r="B72" s="1">
        <v>5</v>
      </c>
      <c r="C72" s="1">
        <v>0</v>
      </c>
      <c r="D72" s="1">
        <v>33</v>
      </c>
      <c r="E72" s="1">
        <v>30</v>
      </c>
      <c r="F72" s="1">
        <v>13</v>
      </c>
    </row>
    <row r="73" spans="1:6" x14ac:dyDescent="0.55000000000000004">
      <c r="A73" s="2">
        <v>40057</v>
      </c>
      <c r="B73" s="1">
        <v>5</v>
      </c>
      <c r="C73" s="1">
        <v>0</v>
      </c>
      <c r="D73" s="1">
        <v>0</v>
      </c>
      <c r="E73" s="1">
        <v>29</v>
      </c>
      <c r="F73" s="1">
        <v>14</v>
      </c>
    </row>
    <row r="74" spans="1:6" x14ac:dyDescent="0.55000000000000004">
      <c r="A74" s="2">
        <v>40087</v>
      </c>
      <c r="B74" s="1">
        <v>5</v>
      </c>
      <c r="C74" s="1">
        <v>0</v>
      </c>
      <c r="D74" s="1">
        <v>0</v>
      </c>
      <c r="E74" s="1">
        <v>30</v>
      </c>
      <c r="F74" s="1">
        <v>16</v>
      </c>
    </row>
    <row r="75" spans="1:6" x14ac:dyDescent="0.55000000000000004">
      <c r="A75" s="2">
        <v>40118</v>
      </c>
      <c r="B75" s="1">
        <v>5</v>
      </c>
      <c r="C75" s="1">
        <v>0</v>
      </c>
      <c r="D75" s="1">
        <v>0</v>
      </c>
      <c r="E75" s="1">
        <v>33</v>
      </c>
      <c r="F75" s="1">
        <v>18</v>
      </c>
    </row>
    <row r="76" spans="1:6" x14ac:dyDescent="0.55000000000000004">
      <c r="A76" s="2">
        <v>40148</v>
      </c>
      <c r="B76" s="1">
        <v>5</v>
      </c>
      <c r="C76" s="1">
        <v>0</v>
      </c>
      <c r="D76" s="1">
        <v>0</v>
      </c>
      <c r="E76" s="1">
        <v>32</v>
      </c>
      <c r="F76" s="1">
        <v>14</v>
      </c>
    </row>
    <row r="77" spans="1:6" x14ac:dyDescent="0.55000000000000004">
      <c r="A77" s="2">
        <v>40179</v>
      </c>
      <c r="B77" s="1">
        <v>5</v>
      </c>
      <c r="C77" s="1">
        <v>0</v>
      </c>
      <c r="D77" s="1">
        <v>26</v>
      </c>
      <c r="E77" s="1">
        <v>31</v>
      </c>
      <c r="F77" s="1">
        <v>18</v>
      </c>
    </row>
    <row r="78" spans="1:6" x14ac:dyDescent="0.55000000000000004">
      <c r="A78" s="2">
        <v>40210</v>
      </c>
      <c r="B78" s="1">
        <v>5</v>
      </c>
      <c r="C78" s="1">
        <v>1</v>
      </c>
      <c r="D78" s="1">
        <v>0</v>
      </c>
      <c r="E78" s="1">
        <v>31</v>
      </c>
      <c r="F78" s="1">
        <v>17</v>
      </c>
    </row>
    <row r="79" spans="1:6" x14ac:dyDescent="0.55000000000000004">
      <c r="A79" s="2">
        <v>40238</v>
      </c>
      <c r="B79" s="1">
        <v>5</v>
      </c>
      <c r="C79" s="1">
        <v>1</v>
      </c>
      <c r="D79" s="1">
        <v>0</v>
      </c>
      <c r="E79" s="1">
        <v>32</v>
      </c>
      <c r="F79" s="1">
        <v>18</v>
      </c>
    </row>
    <row r="80" spans="1:6" x14ac:dyDescent="0.55000000000000004">
      <c r="A80" s="2">
        <v>40269</v>
      </c>
      <c r="B80" s="1">
        <v>6</v>
      </c>
      <c r="C80" s="1">
        <v>1</v>
      </c>
      <c r="D80" s="1">
        <v>26</v>
      </c>
      <c r="E80" s="1">
        <v>31</v>
      </c>
      <c r="F80" s="1">
        <v>18</v>
      </c>
    </row>
    <row r="81" spans="1:6" x14ac:dyDescent="0.55000000000000004">
      <c r="A81" s="2">
        <v>40299</v>
      </c>
      <c r="B81" s="1">
        <v>5</v>
      </c>
      <c r="C81" s="1">
        <v>1</v>
      </c>
      <c r="D81" s="1">
        <v>0</v>
      </c>
      <c r="E81" s="1">
        <v>32</v>
      </c>
      <c r="F81" s="1">
        <v>18</v>
      </c>
    </row>
    <row r="82" spans="1:6" x14ac:dyDescent="0.55000000000000004">
      <c r="A82" s="2">
        <v>40330</v>
      </c>
      <c r="B82" s="1">
        <v>6</v>
      </c>
      <c r="C82" s="1">
        <v>0</v>
      </c>
      <c r="D82" s="1">
        <v>53</v>
      </c>
      <c r="E82" s="1">
        <v>34</v>
      </c>
      <c r="F82" s="1">
        <v>17</v>
      </c>
    </row>
    <row r="83" spans="1:6" x14ac:dyDescent="0.55000000000000004">
      <c r="A83" s="2">
        <v>40360</v>
      </c>
      <c r="B83" s="1">
        <v>6</v>
      </c>
      <c r="C83" s="1">
        <v>1</v>
      </c>
      <c r="D83" s="1">
        <v>0</v>
      </c>
      <c r="E83" s="1">
        <v>35</v>
      </c>
      <c r="F83" s="1">
        <v>18</v>
      </c>
    </row>
    <row r="84" spans="1:6" x14ac:dyDescent="0.55000000000000004">
      <c r="A84" s="2">
        <v>40391</v>
      </c>
      <c r="B84" s="1">
        <v>6</v>
      </c>
      <c r="C84" s="1">
        <v>2</v>
      </c>
      <c r="D84" s="1">
        <v>24</v>
      </c>
      <c r="E84" s="1">
        <v>35</v>
      </c>
      <c r="F84" s="1">
        <v>19</v>
      </c>
    </row>
    <row r="85" spans="1:6" x14ac:dyDescent="0.55000000000000004">
      <c r="A85" s="2">
        <v>40422</v>
      </c>
      <c r="B85" s="1">
        <v>5</v>
      </c>
      <c r="C85" s="1">
        <v>1</v>
      </c>
      <c r="D85" s="1">
        <v>0</v>
      </c>
      <c r="E85" s="1">
        <v>34</v>
      </c>
      <c r="F85" s="1">
        <v>21</v>
      </c>
    </row>
    <row r="86" spans="1:6" x14ac:dyDescent="0.55000000000000004">
      <c r="A86" s="2">
        <v>40452</v>
      </c>
      <c r="B86" s="1">
        <v>6</v>
      </c>
      <c r="C86" s="1">
        <v>1</v>
      </c>
      <c r="D86" s="1">
        <v>22</v>
      </c>
      <c r="E86" s="1">
        <v>35</v>
      </c>
      <c r="F86" s="1">
        <v>19</v>
      </c>
    </row>
    <row r="87" spans="1:6" x14ac:dyDescent="0.55000000000000004">
      <c r="A87" s="2">
        <v>40483</v>
      </c>
      <c r="B87" s="1">
        <v>6</v>
      </c>
      <c r="C87" s="1">
        <v>1</v>
      </c>
      <c r="D87" s="1">
        <v>0</v>
      </c>
      <c r="E87" s="1">
        <v>37</v>
      </c>
      <c r="F87" s="1">
        <v>17</v>
      </c>
    </row>
    <row r="88" spans="1:6" x14ac:dyDescent="0.55000000000000004">
      <c r="A88" s="2">
        <v>40513</v>
      </c>
      <c r="B88" s="1">
        <v>6</v>
      </c>
      <c r="C88" s="1">
        <v>1</v>
      </c>
      <c r="D88" s="1">
        <v>0</v>
      </c>
      <c r="E88" s="1">
        <v>37</v>
      </c>
      <c r="F88" s="1">
        <v>17</v>
      </c>
    </row>
    <row r="89" spans="1:6" x14ac:dyDescent="0.55000000000000004">
      <c r="A89" s="2">
        <v>40544</v>
      </c>
      <c r="B89" s="1">
        <v>6</v>
      </c>
      <c r="C89" s="1">
        <v>1</v>
      </c>
      <c r="D89" s="1">
        <v>20</v>
      </c>
      <c r="E89" s="1">
        <v>37</v>
      </c>
      <c r="F89" s="1">
        <v>22</v>
      </c>
    </row>
    <row r="90" spans="1:6" x14ac:dyDescent="0.55000000000000004">
      <c r="A90" s="2">
        <v>40575</v>
      </c>
      <c r="B90" s="1">
        <v>6</v>
      </c>
      <c r="C90" s="1">
        <v>2</v>
      </c>
      <c r="D90" s="1">
        <v>0</v>
      </c>
      <c r="E90" s="1">
        <v>36</v>
      </c>
      <c r="F90" s="1">
        <v>21</v>
      </c>
    </row>
    <row r="91" spans="1:6" x14ac:dyDescent="0.55000000000000004">
      <c r="A91" s="2">
        <v>40603</v>
      </c>
      <c r="B91" s="1">
        <v>7</v>
      </c>
      <c r="C91" s="1">
        <v>1</v>
      </c>
      <c r="D91" s="1">
        <v>18</v>
      </c>
      <c r="E91" s="1">
        <v>38</v>
      </c>
      <c r="F91" s="1">
        <v>21</v>
      </c>
    </row>
    <row r="92" spans="1:6" x14ac:dyDescent="0.55000000000000004">
      <c r="A92" s="2">
        <v>40634</v>
      </c>
      <c r="B92" s="1">
        <v>7</v>
      </c>
      <c r="C92" s="1">
        <v>1</v>
      </c>
      <c r="D92" s="1">
        <v>0</v>
      </c>
      <c r="E92" s="1">
        <v>38</v>
      </c>
      <c r="F92" s="1">
        <v>21</v>
      </c>
    </row>
    <row r="93" spans="1:6" x14ac:dyDescent="0.55000000000000004">
      <c r="A93" s="2">
        <v>40664</v>
      </c>
      <c r="B93" s="1">
        <v>9</v>
      </c>
      <c r="C93" s="1">
        <v>2</v>
      </c>
      <c r="D93" s="1">
        <v>38</v>
      </c>
      <c r="E93" s="1">
        <v>38</v>
      </c>
      <c r="F93" s="1">
        <v>21</v>
      </c>
    </row>
    <row r="94" spans="1:6" x14ac:dyDescent="0.55000000000000004">
      <c r="A94" s="2">
        <v>40695</v>
      </c>
      <c r="B94" s="1">
        <v>9</v>
      </c>
      <c r="C94" s="1">
        <v>2</v>
      </c>
      <c r="D94" s="1">
        <v>0</v>
      </c>
      <c r="E94" s="1">
        <v>38</v>
      </c>
      <c r="F94" s="1">
        <v>23</v>
      </c>
    </row>
    <row r="95" spans="1:6" x14ac:dyDescent="0.55000000000000004">
      <c r="A95" s="2">
        <v>40725</v>
      </c>
      <c r="B95" s="1">
        <v>8</v>
      </c>
      <c r="C95" s="1">
        <v>3</v>
      </c>
      <c r="D95" s="1">
        <v>0</v>
      </c>
      <c r="E95" s="1">
        <v>40</v>
      </c>
      <c r="F95" s="1">
        <v>19</v>
      </c>
    </row>
    <row r="96" spans="1:6" x14ac:dyDescent="0.55000000000000004">
      <c r="A96" s="2">
        <v>40756</v>
      </c>
      <c r="B96" s="1">
        <v>9</v>
      </c>
      <c r="C96" s="1">
        <v>3</v>
      </c>
      <c r="D96" s="1">
        <v>0</v>
      </c>
      <c r="E96" s="1">
        <v>43</v>
      </c>
      <c r="F96" s="1">
        <v>22</v>
      </c>
    </row>
    <row r="97" spans="1:6" x14ac:dyDescent="0.55000000000000004">
      <c r="A97" s="2">
        <v>40787</v>
      </c>
      <c r="B97" s="1">
        <v>10</v>
      </c>
      <c r="C97" s="1">
        <v>6</v>
      </c>
      <c r="D97" s="1">
        <v>53</v>
      </c>
      <c r="E97" s="1">
        <v>41</v>
      </c>
      <c r="F97" s="1">
        <v>23</v>
      </c>
    </row>
    <row r="98" spans="1:6" x14ac:dyDescent="0.55000000000000004">
      <c r="A98" s="2">
        <v>40817</v>
      </c>
      <c r="B98" s="1">
        <v>12</v>
      </c>
      <c r="C98" s="1">
        <v>6</v>
      </c>
      <c r="D98" s="1">
        <v>17</v>
      </c>
      <c r="E98" s="1">
        <v>41</v>
      </c>
      <c r="F98" s="1">
        <v>24</v>
      </c>
    </row>
    <row r="99" spans="1:6" x14ac:dyDescent="0.55000000000000004">
      <c r="A99" s="2">
        <v>40848</v>
      </c>
      <c r="B99" s="1">
        <v>12</v>
      </c>
      <c r="C99" s="1">
        <v>8</v>
      </c>
      <c r="D99" s="1">
        <v>0</v>
      </c>
      <c r="E99" s="1">
        <v>41</v>
      </c>
      <c r="F99" s="1">
        <v>24</v>
      </c>
    </row>
    <row r="100" spans="1:6" x14ac:dyDescent="0.55000000000000004">
      <c r="A100" s="2">
        <v>40878</v>
      </c>
      <c r="B100" s="1">
        <v>12</v>
      </c>
      <c r="C100" s="1">
        <v>7</v>
      </c>
      <c r="D100" s="1">
        <v>17</v>
      </c>
      <c r="E100" s="1">
        <v>42</v>
      </c>
      <c r="F100" s="1">
        <v>19</v>
      </c>
    </row>
    <row r="101" spans="1:6" x14ac:dyDescent="0.55000000000000004">
      <c r="A101" s="2">
        <v>40909</v>
      </c>
      <c r="B101" s="1">
        <v>16</v>
      </c>
      <c r="C101" s="1">
        <v>12</v>
      </c>
      <c r="D101" s="1">
        <v>0</v>
      </c>
      <c r="E101" s="1">
        <v>40</v>
      </c>
      <c r="F101" s="1">
        <v>25</v>
      </c>
    </row>
    <row r="102" spans="1:6" x14ac:dyDescent="0.55000000000000004">
      <c r="A102" s="2">
        <v>40940</v>
      </c>
      <c r="B102" s="1">
        <v>20</v>
      </c>
      <c r="C102" s="1">
        <v>14</v>
      </c>
      <c r="D102" s="1">
        <v>16</v>
      </c>
      <c r="E102" s="1">
        <v>40</v>
      </c>
      <c r="F102" s="1">
        <v>23</v>
      </c>
    </row>
    <row r="103" spans="1:6" x14ac:dyDescent="0.55000000000000004">
      <c r="A103" s="2">
        <v>40969</v>
      </c>
      <c r="B103" s="1">
        <v>22</v>
      </c>
      <c r="C103" s="1">
        <v>16</v>
      </c>
      <c r="D103" s="1">
        <v>29</v>
      </c>
      <c r="E103" s="1">
        <v>40</v>
      </c>
      <c r="F103" s="1">
        <v>25</v>
      </c>
    </row>
    <row r="104" spans="1:6" x14ac:dyDescent="0.55000000000000004">
      <c r="A104" s="2">
        <v>41000</v>
      </c>
      <c r="B104" s="1">
        <v>24</v>
      </c>
      <c r="C104" s="1">
        <v>16</v>
      </c>
      <c r="D104" s="1">
        <v>47</v>
      </c>
      <c r="E104" s="1">
        <v>40</v>
      </c>
      <c r="F104" s="1">
        <v>23</v>
      </c>
    </row>
    <row r="105" spans="1:6" x14ac:dyDescent="0.55000000000000004">
      <c r="A105" s="2">
        <v>41030</v>
      </c>
      <c r="B105" s="1">
        <v>25</v>
      </c>
      <c r="C105" s="1">
        <v>19</v>
      </c>
      <c r="D105" s="1">
        <v>29</v>
      </c>
      <c r="E105" s="1">
        <v>40</v>
      </c>
      <c r="F105" s="1">
        <v>24</v>
      </c>
    </row>
    <row r="106" spans="1:6" x14ac:dyDescent="0.55000000000000004">
      <c r="A106" s="2">
        <v>41061</v>
      </c>
      <c r="B106" s="1">
        <v>26</v>
      </c>
      <c r="C106" s="1">
        <v>18</v>
      </c>
      <c r="D106" s="1">
        <v>15</v>
      </c>
      <c r="E106" s="1">
        <v>41</v>
      </c>
      <c r="F106" s="1">
        <v>25</v>
      </c>
    </row>
    <row r="107" spans="1:6" x14ac:dyDescent="0.55000000000000004">
      <c r="A107" s="2">
        <v>41091</v>
      </c>
      <c r="B107" s="1">
        <v>26</v>
      </c>
      <c r="C107" s="1">
        <v>21</v>
      </c>
      <c r="D107" s="1">
        <v>15</v>
      </c>
      <c r="E107" s="1">
        <v>43</v>
      </c>
      <c r="F107" s="1">
        <v>24</v>
      </c>
    </row>
    <row r="108" spans="1:6" x14ac:dyDescent="0.55000000000000004">
      <c r="A108" s="2">
        <v>41122</v>
      </c>
      <c r="B108" s="1">
        <v>27</v>
      </c>
      <c r="C108" s="1">
        <v>22</v>
      </c>
      <c r="D108" s="1">
        <v>15</v>
      </c>
      <c r="E108" s="1">
        <v>43</v>
      </c>
      <c r="F108" s="1">
        <v>25</v>
      </c>
    </row>
    <row r="109" spans="1:6" x14ac:dyDescent="0.55000000000000004">
      <c r="A109" s="2">
        <v>41153</v>
      </c>
      <c r="B109" s="1">
        <v>32</v>
      </c>
      <c r="C109" s="1">
        <v>25</v>
      </c>
      <c r="D109" s="1">
        <v>29</v>
      </c>
      <c r="E109" s="1">
        <v>47</v>
      </c>
      <c r="F109" s="1">
        <v>26</v>
      </c>
    </row>
    <row r="110" spans="1:6" x14ac:dyDescent="0.55000000000000004">
      <c r="A110" s="2">
        <v>41183</v>
      </c>
      <c r="B110" s="1">
        <v>38</v>
      </c>
      <c r="C110" s="1">
        <v>25</v>
      </c>
      <c r="D110" s="1">
        <v>40</v>
      </c>
      <c r="E110" s="1">
        <v>43</v>
      </c>
      <c r="F110" s="1">
        <v>28</v>
      </c>
    </row>
    <row r="111" spans="1:6" x14ac:dyDescent="0.55000000000000004">
      <c r="A111" s="2">
        <v>41214</v>
      </c>
      <c r="B111" s="1">
        <v>38</v>
      </c>
      <c r="C111" s="1">
        <v>29</v>
      </c>
      <c r="D111" s="1">
        <v>40</v>
      </c>
      <c r="E111" s="1">
        <v>45</v>
      </c>
      <c r="F111" s="1">
        <v>27</v>
      </c>
    </row>
    <row r="112" spans="1:6" x14ac:dyDescent="0.55000000000000004">
      <c r="A112" s="2">
        <v>41244</v>
      </c>
      <c r="B112" s="1">
        <v>35</v>
      </c>
      <c r="C112" s="1">
        <v>29</v>
      </c>
      <c r="D112" s="1">
        <v>13</v>
      </c>
      <c r="E112" s="1">
        <v>45</v>
      </c>
      <c r="F112" s="1">
        <v>25</v>
      </c>
    </row>
    <row r="113" spans="1:6" x14ac:dyDescent="0.55000000000000004">
      <c r="A113" s="2">
        <v>41275</v>
      </c>
      <c r="B113" s="1">
        <v>41</v>
      </c>
      <c r="C113" s="1">
        <v>30</v>
      </c>
      <c r="D113" s="1">
        <v>18</v>
      </c>
      <c r="E113" s="1">
        <v>43</v>
      </c>
      <c r="F113" s="1">
        <v>28</v>
      </c>
    </row>
    <row r="114" spans="1:6" x14ac:dyDescent="0.55000000000000004">
      <c r="A114" s="2">
        <v>41306</v>
      </c>
      <c r="B114" s="1">
        <v>46</v>
      </c>
      <c r="C114" s="1">
        <v>39</v>
      </c>
      <c r="D114" s="1">
        <v>33</v>
      </c>
      <c r="E114" s="1">
        <v>44</v>
      </c>
      <c r="F114" s="1">
        <v>33</v>
      </c>
    </row>
    <row r="115" spans="1:6" x14ac:dyDescent="0.55000000000000004">
      <c r="A115" s="2">
        <v>41334</v>
      </c>
      <c r="B115" s="1">
        <v>51</v>
      </c>
      <c r="C115" s="1">
        <v>38</v>
      </c>
      <c r="D115" s="1">
        <v>24</v>
      </c>
      <c r="E115" s="1">
        <v>45</v>
      </c>
      <c r="F115" s="1">
        <v>34</v>
      </c>
    </row>
    <row r="116" spans="1:6" x14ac:dyDescent="0.55000000000000004">
      <c r="A116" s="2">
        <v>41365</v>
      </c>
      <c r="B116" s="1">
        <v>54</v>
      </c>
      <c r="C116" s="1">
        <v>45</v>
      </c>
      <c r="D116" s="1">
        <v>24</v>
      </c>
      <c r="E116" s="1">
        <v>47</v>
      </c>
      <c r="F116" s="1">
        <v>30</v>
      </c>
    </row>
    <row r="117" spans="1:6" x14ac:dyDescent="0.55000000000000004">
      <c r="A117" s="2">
        <v>41395</v>
      </c>
      <c r="B117" s="1">
        <v>55</v>
      </c>
      <c r="C117" s="1">
        <v>44</v>
      </c>
      <c r="D117" s="1">
        <v>35</v>
      </c>
      <c r="E117" s="1">
        <v>46</v>
      </c>
      <c r="F117" s="1">
        <v>32</v>
      </c>
    </row>
    <row r="118" spans="1:6" x14ac:dyDescent="0.55000000000000004">
      <c r="A118" s="2">
        <v>41426</v>
      </c>
      <c r="B118" s="1">
        <v>54</v>
      </c>
      <c r="C118" s="1">
        <v>44</v>
      </c>
      <c r="D118" s="1">
        <v>42</v>
      </c>
      <c r="E118" s="1">
        <v>48</v>
      </c>
      <c r="F118" s="1">
        <v>32</v>
      </c>
    </row>
    <row r="119" spans="1:6" x14ac:dyDescent="0.55000000000000004">
      <c r="A119" s="2">
        <v>41456</v>
      </c>
      <c r="B119" s="1">
        <v>54</v>
      </c>
      <c r="C119" s="1">
        <v>45</v>
      </c>
      <c r="D119" s="1">
        <v>12</v>
      </c>
      <c r="E119" s="1">
        <v>49</v>
      </c>
      <c r="F119" s="1">
        <v>33</v>
      </c>
    </row>
    <row r="120" spans="1:6" x14ac:dyDescent="0.55000000000000004">
      <c r="A120" s="2">
        <v>41487</v>
      </c>
      <c r="B120" s="1">
        <v>53</v>
      </c>
      <c r="C120" s="1">
        <v>47</v>
      </c>
      <c r="D120" s="1">
        <v>41</v>
      </c>
      <c r="E120" s="1">
        <v>50</v>
      </c>
      <c r="F120" s="1">
        <v>33</v>
      </c>
    </row>
    <row r="121" spans="1:6" x14ac:dyDescent="0.55000000000000004">
      <c r="A121" s="2">
        <v>41518</v>
      </c>
      <c r="B121" s="1">
        <v>60</v>
      </c>
      <c r="C121" s="1">
        <v>48</v>
      </c>
      <c r="D121" s="1">
        <v>29</v>
      </c>
      <c r="E121" s="1">
        <v>49</v>
      </c>
      <c r="F121" s="1">
        <v>35</v>
      </c>
    </row>
    <row r="122" spans="1:6" x14ac:dyDescent="0.55000000000000004">
      <c r="A122" s="2">
        <v>41548</v>
      </c>
      <c r="B122" s="1">
        <v>65</v>
      </c>
      <c r="C122" s="1">
        <v>50</v>
      </c>
      <c r="D122" s="1">
        <v>28</v>
      </c>
      <c r="E122" s="1">
        <v>50</v>
      </c>
      <c r="F122" s="1">
        <v>38</v>
      </c>
    </row>
    <row r="123" spans="1:6" x14ac:dyDescent="0.55000000000000004">
      <c r="A123" s="2">
        <v>41579</v>
      </c>
      <c r="B123" s="1">
        <v>64</v>
      </c>
      <c r="C123" s="1">
        <v>55</v>
      </c>
      <c r="D123" s="1">
        <v>51</v>
      </c>
      <c r="E123" s="1">
        <v>50</v>
      </c>
      <c r="F123" s="1">
        <v>37</v>
      </c>
    </row>
    <row r="124" spans="1:6" x14ac:dyDescent="0.55000000000000004">
      <c r="A124" s="2">
        <v>41609</v>
      </c>
      <c r="B124" s="1">
        <v>55</v>
      </c>
      <c r="C124" s="1">
        <v>47</v>
      </c>
      <c r="D124" s="1">
        <v>50</v>
      </c>
      <c r="E124" s="1">
        <v>50</v>
      </c>
      <c r="F124" s="1">
        <v>32</v>
      </c>
    </row>
    <row r="125" spans="1:6" x14ac:dyDescent="0.55000000000000004">
      <c r="A125" s="2">
        <v>41640</v>
      </c>
      <c r="B125" s="1">
        <v>64</v>
      </c>
      <c r="C125" s="1">
        <v>55</v>
      </c>
      <c r="D125" s="1">
        <v>41</v>
      </c>
      <c r="E125" s="1">
        <v>47</v>
      </c>
      <c r="F125" s="1">
        <v>39</v>
      </c>
    </row>
    <row r="126" spans="1:6" x14ac:dyDescent="0.55000000000000004">
      <c r="A126" s="2">
        <v>41671</v>
      </c>
      <c r="B126" s="1">
        <v>72</v>
      </c>
      <c r="C126" s="1">
        <v>60</v>
      </c>
      <c r="D126" s="1">
        <v>63</v>
      </c>
      <c r="E126" s="1">
        <v>49</v>
      </c>
      <c r="F126" s="1">
        <v>37</v>
      </c>
    </row>
    <row r="127" spans="1:6" x14ac:dyDescent="0.55000000000000004">
      <c r="A127" s="2">
        <v>41699</v>
      </c>
      <c r="B127" s="1">
        <v>74</v>
      </c>
      <c r="C127" s="1">
        <v>60</v>
      </c>
      <c r="D127" s="1">
        <v>51</v>
      </c>
      <c r="E127" s="1">
        <v>49</v>
      </c>
      <c r="F127" s="1">
        <v>39</v>
      </c>
    </row>
    <row r="128" spans="1:6" x14ac:dyDescent="0.55000000000000004">
      <c r="A128" s="2">
        <v>41730</v>
      </c>
      <c r="B128" s="1">
        <v>74</v>
      </c>
      <c r="C128" s="1">
        <v>58</v>
      </c>
      <c r="D128" s="1">
        <v>48</v>
      </c>
      <c r="E128" s="1">
        <v>49</v>
      </c>
      <c r="F128" s="1">
        <v>41</v>
      </c>
    </row>
    <row r="129" spans="1:6" x14ac:dyDescent="0.55000000000000004">
      <c r="A129" s="2">
        <v>41760</v>
      </c>
      <c r="B129" s="1">
        <v>71</v>
      </c>
      <c r="C129" s="1">
        <v>56</v>
      </c>
      <c r="D129" s="1">
        <v>26</v>
      </c>
      <c r="E129" s="1">
        <v>50</v>
      </c>
      <c r="F129" s="1">
        <v>38</v>
      </c>
    </row>
    <row r="130" spans="1:6" x14ac:dyDescent="0.55000000000000004">
      <c r="A130" s="2">
        <v>41791</v>
      </c>
      <c r="B130" s="1">
        <v>70</v>
      </c>
      <c r="C130" s="1">
        <v>52</v>
      </c>
      <c r="D130" s="1">
        <v>24</v>
      </c>
      <c r="E130" s="1">
        <v>51</v>
      </c>
      <c r="F130" s="1">
        <v>40</v>
      </c>
    </row>
    <row r="131" spans="1:6" x14ac:dyDescent="0.55000000000000004">
      <c r="A131" s="2">
        <v>41821</v>
      </c>
      <c r="B131" s="1">
        <v>77</v>
      </c>
      <c r="C131" s="1">
        <v>57</v>
      </c>
      <c r="D131" s="1">
        <v>52</v>
      </c>
      <c r="E131" s="1">
        <v>53</v>
      </c>
      <c r="F131" s="1">
        <v>39</v>
      </c>
    </row>
    <row r="132" spans="1:6" x14ac:dyDescent="0.55000000000000004">
      <c r="A132" s="2">
        <v>41852</v>
      </c>
      <c r="B132" s="1">
        <v>74</v>
      </c>
      <c r="C132" s="1">
        <v>58</v>
      </c>
      <c r="D132" s="1">
        <v>17</v>
      </c>
      <c r="E132" s="1">
        <v>54</v>
      </c>
      <c r="F132" s="1">
        <v>42</v>
      </c>
    </row>
    <row r="133" spans="1:6" x14ac:dyDescent="0.55000000000000004">
      <c r="A133" s="2">
        <v>41883</v>
      </c>
      <c r="B133" s="1">
        <v>86</v>
      </c>
      <c r="C133" s="1">
        <v>62</v>
      </c>
      <c r="D133" s="1">
        <v>39</v>
      </c>
      <c r="E133" s="1">
        <v>56</v>
      </c>
      <c r="F133" s="1">
        <v>44</v>
      </c>
    </row>
    <row r="134" spans="1:6" x14ac:dyDescent="0.55000000000000004">
      <c r="A134" s="2">
        <v>41913</v>
      </c>
      <c r="B134" s="1">
        <v>87</v>
      </c>
      <c r="C134" s="1">
        <v>60</v>
      </c>
      <c r="D134" s="1">
        <v>58</v>
      </c>
      <c r="E134" s="1">
        <v>55</v>
      </c>
      <c r="F134" s="1">
        <v>46</v>
      </c>
    </row>
    <row r="135" spans="1:6" x14ac:dyDescent="0.55000000000000004">
      <c r="A135" s="2">
        <v>41944</v>
      </c>
      <c r="B135" s="1">
        <v>84</v>
      </c>
      <c r="C135" s="1">
        <v>67</v>
      </c>
      <c r="D135" s="1">
        <v>49</v>
      </c>
      <c r="E135" s="1">
        <v>56</v>
      </c>
      <c r="F135" s="1">
        <v>44</v>
      </c>
    </row>
    <row r="136" spans="1:6" x14ac:dyDescent="0.55000000000000004">
      <c r="A136" s="2">
        <v>41974</v>
      </c>
      <c r="B136" s="1">
        <v>73</v>
      </c>
      <c r="C136" s="1">
        <v>59</v>
      </c>
      <c r="D136" s="1">
        <v>32</v>
      </c>
      <c r="E136" s="1">
        <v>56</v>
      </c>
      <c r="F136" s="1">
        <v>38</v>
      </c>
    </row>
    <row r="137" spans="1:6" x14ac:dyDescent="0.55000000000000004">
      <c r="A137" s="2">
        <v>42005</v>
      </c>
      <c r="B137" s="1">
        <v>79</v>
      </c>
      <c r="C137" s="1">
        <v>66</v>
      </c>
      <c r="D137" s="1">
        <v>40</v>
      </c>
      <c r="E137" s="1">
        <v>55</v>
      </c>
      <c r="F137" s="1">
        <v>47</v>
      </c>
    </row>
    <row r="138" spans="1:6" x14ac:dyDescent="0.55000000000000004">
      <c r="A138" s="2">
        <v>42036</v>
      </c>
      <c r="B138" s="1">
        <v>87</v>
      </c>
      <c r="C138" s="1">
        <v>72</v>
      </c>
      <c r="D138" s="1">
        <v>43</v>
      </c>
      <c r="E138" s="1">
        <v>55</v>
      </c>
      <c r="F138" s="1">
        <v>45</v>
      </c>
    </row>
    <row r="139" spans="1:6" x14ac:dyDescent="0.55000000000000004">
      <c r="A139" s="2">
        <v>42064</v>
      </c>
      <c r="B139" s="1">
        <v>91</v>
      </c>
      <c r="C139" s="1">
        <v>77</v>
      </c>
      <c r="D139" s="1">
        <v>49</v>
      </c>
      <c r="E139" s="1">
        <v>55</v>
      </c>
      <c r="F139" s="1">
        <v>49</v>
      </c>
    </row>
    <row r="140" spans="1:6" x14ac:dyDescent="0.55000000000000004">
      <c r="A140" s="2">
        <v>42095</v>
      </c>
      <c r="B140" s="1">
        <v>87</v>
      </c>
      <c r="C140" s="1">
        <v>73</v>
      </c>
      <c r="D140" s="1">
        <v>36</v>
      </c>
      <c r="E140" s="1">
        <v>56</v>
      </c>
      <c r="F140" s="1">
        <v>48</v>
      </c>
    </row>
    <row r="141" spans="1:6" x14ac:dyDescent="0.55000000000000004">
      <c r="A141" s="2">
        <v>42125</v>
      </c>
      <c r="B141" s="1">
        <v>81</v>
      </c>
      <c r="C141" s="1">
        <v>73</v>
      </c>
      <c r="D141" s="1">
        <v>29</v>
      </c>
      <c r="E141" s="1">
        <v>54</v>
      </c>
      <c r="F141" s="1">
        <v>47</v>
      </c>
    </row>
    <row r="142" spans="1:6" x14ac:dyDescent="0.55000000000000004">
      <c r="A142" s="2">
        <v>42156</v>
      </c>
      <c r="B142" s="1">
        <v>84</v>
      </c>
      <c r="C142" s="1">
        <v>73</v>
      </c>
      <c r="D142" s="1">
        <v>35</v>
      </c>
      <c r="E142" s="1">
        <v>56</v>
      </c>
      <c r="F142" s="1">
        <v>46</v>
      </c>
    </row>
    <row r="143" spans="1:6" x14ac:dyDescent="0.55000000000000004">
      <c r="A143" s="2">
        <v>42186</v>
      </c>
      <c r="B143" s="1">
        <v>79</v>
      </c>
      <c r="C143" s="1">
        <v>77</v>
      </c>
      <c r="D143" s="1">
        <v>39</v>
      </c>
      <c r="E143" s="1">
        <v>59</v>
      </c>
      <c r="F143" s="1">
        <v>45</v>
      </c>
    </row>
    <row r="144" spans="1:6" x14ac:dyDescent="0.55000000000000004">
      <c r="A144" s="2">
        <v>42217</v>
      </c>
      <c r="B144" s="1">
        <v>76</v>
      </c>
      <c r="C144" s="1">
        <v>78</v>
      </c>
      <c r="D144" s="1">
        <v>19</v>
      </c>
      <c r="E144" s="1">
        <v>62</v>
      </c>
      <c r="F144" s="1">
        <v>47</v>
      </c>
    </row>
    <row r="145" spans="1:6" x14ac:dyDescent="0.55000000000000004">
      <c r="A145" s="2">
        <v>42248</v>
      </c>
      <c r="B145" s="1">
        <v>90</v>
      </c>
      <c r="C145" s="1">
        <v>81</v>
      </c>
      <c r="D145" s="1">
        <v>33</v>
      </c>
      <c r="E145" s="1">
        <v>59</v>
      </c>
      <c r="F145" s="1">
        <v>51</v>
      </c>
    </row>
    <row r="146" spans="1:6" x14ac:dyDescent="0.55000000000000004">
      <c r="A146" s="2">
        <v>42278</v>
      </c>
      <c r="B146" s="1">
        <v>88</v>
      </c>
      <c r="C146" s="1">
        <v>73</v>
      </c>
      <c r="D146" s="1">
        <v>49</v>
      </c>
      <c r="E146" s="1">
        <v>58</v>
      </c>
      <c r="F146" s="1">
        <v>52</v>
      </c>
    </row>
    <row r="147" spans="1:6" x14ac:dyDescent="0.55000000000000004">
      <c r="A147" s="2">
        <v>42309</v>
      </c>
      <c r="B147" s="1">
        <v>85</v>
      </c>
      <c r="C147" s="1">
        <v>77</v>
      </c>
      <c r="D147" s="1">
        <v>37</v>
      </c>
      <c r="E147" s="1">
        <v>59</v>
      </c>
      <c r="F147" s="1">
        <v>48</v>
      </c>
    </row>
    <row r="148" spans="1:6" x14ac:dyDescent="0.55000000000000004">
      <c r="A148" s="2">
        <v>42339</v>
      </c>
      <c r="B148" s="1">
        <v>76</v>
      </c>
      <c r="C148" s="1">
        <v>68</v>
      </c>
      <c r="D148" s="1">
        <v>47</v>
      </c>
      <c r="E148" s="1">
        <v>60</v>
      </c>
      <c r="F148" s="1">
        <v>45</v>
      </c>
    </row>
    <row r="149" spans="1:6" x14ac:dyDescent="0.55000000000000004">
      <c r="A149" s="2">
        <v>42370</v>
      </c>
      <c r="B149" s="1">
        <v>78</v>
      </c>
      <c r="C149" s="1">
        <v>73</v>
      </c>
      <c r="D149" s="1">
        <v>33</v>
      </c>
      <c r="E149" s="1">
        <v>58</v>
      </c>
      <c r="F149" s="1">
        <v>50</v>
      </c>
    </row>
    <row r="150" spans="1:6" x14ac:dyDescent="0.55000000000000004">
      <c r="A150" s="2">
        <v>42401</v>
      </c>
      <c r="B150" s="1">
        <v>94</v>
      </c>
      <c r="C150" s="1">
        <v>83</v>
      </c>
      <c r="D150" s="1">
        <v>40</v>
      </c>
      <c r="E150" s="1">
        <v>60</v>
      </c>
      <c r="F150" s="1">
        <v>55</v>
      </c>
    </row>
    <row r="151" spans="1:6" x14ac:dyDescent="0.55000000000000004">
      <c r="A151" s="2">
        <v>42430</v>
      </c>
      <c r="B151" s="1">
        <v>88</v>
      </c>
      <c r="C151" s="1">
        <v>78</v>
      </c>
      <c r="D151" s="1">
        <v>55</v>
      </c>
      <c r="E151" s="1">
        <v>59</v>
      </c>
      <c r="F151" s="1">
        <v>54</v>
      </c>
    </row>
    <row r="152" spans="1:6" x14ac:dyDescent="0.55000000000000004">
      <c r="A152" s="2">
        <v>42461</v>
      </c>
      <c r="B152" s="1">
        <v>87</v>
      </c>
      <c r="C152" s="1">
        <v>84</v>
      </c>
      <c r="D152" s="1">
        <v>52</v>
      </c>
      <c r="E152" s="1">
        <v>59</v>
      </c>
      <c r="F152" s="1">
        <v>54</v>
      </c>
    </row>
    <row r="153" spans="1:6" x14ac:dyDescent="0.55000000000000004">
      <c r="A153" s="2">
        <v>42491</v>
      </c>
      <c r="B153" s="1">
        <v>87</v>
      </c>
      <c r="C153" s="1">
        <v>91</v>
      </c>
      <c r="D153" s="1">
        <v>57</v>
      </c>
      <c r="E153" s="1">
        <v>59</v>
      </c>
      <c r="F153" s="1">
        <v>55</v>
      </c>
    </row>
    <row r="154" spans="1:6" x14ac:dyDescent="0.55000000000000004">
      <c r="A154" s="2">
        <v>42522</v>
      </c>
      <c r="B154" s="1">
        <v>86</v>
      </c>
      <c r="C154" s="1">
        <v>92</v>
      </c>
      <c r="D154" s="1">
        <v>64</v>
      </c>
      <c r="E154" s="1">
        <v>60</v>
      </c>
      <c r="F154" s="1">
        <v>52</v>
      </c>
    </row>
    <row r="155" spans="1:6" x14ac:dyDescent="0.55000000000000004">
      <c r="A155" s="2">
        <v>42552</v>
      </c>
      <c r="B155" s="1">
        <v>77</v>
      </c>
      <c r="C155" s="1">
        <v>86</v>
      </c>
      <c r="D155" s="1">
        <v>45</v>
      </c>
      <c r="E155" s="1">
        <v>62</v>
      </c>
      <c r="F155" s="1">
        <v>50</v>
      </c>
    </row>
    <row r="156" spans="1:6" x14ac:dyDescent="0.55000000000000004">
      <c r="A156" s="2">
        <v>42583</v>
      </c>
      <c r="B156" s="1">
        <v>77</v>
      </c>
      <c r="C156" s="1">
        <v>90</v>
      </c>
      <c r="D156" s="1">
        <v>51</v>
      </c>
      <c r="E156" s="1">
        <v>61</v>
      </c>
      <c r="F156" s="1">
        <v>51</v>
      </c>
    </row>
    <row r="157" spans="1:6" x14ac:dyDescent="0.55000000000000004">
      <c r="A157" s="2">
        <v>42614</v>
      </c>
      <c r="B157" s="1">
        <v>89</v>
      </c>
      <c r="C157" s="1">
        <v>90</v>
      </c>
      <c r="D157" s="1">
        <v>65</v>
      </c>
      <c r="E157" s="1">
        <v>64</v>
      </c>
      <c r="F157" s="1">
        <v>56</v>
      </c>
    </row>
    <row r="158" spans="1:6" x14ac:dyDescent="0.55000000000000004">
      <c r="A158" s="2">
        <v>42644</v>
      </c>
      <c r="B158" s="1">
        <v>88</v>
      </c>
      <c r="C158" s="1">
        <v>87</v>
      </c>
      <c r="D158" s="1">
        <v>53</v>
      </c>
      <c r="E158" s="1">
        <v>64</v>
      </c>
      <c r="F158" s="1">
        <v>60</v>
      </c>
    </row>
    <row r="159" spans="1:6" x14ac:dyDescent="0.55000000000000004">
      <c r="A159" s="2">
        <v>42675</v>
      </c>
      <c r="B159" s="1">
        <v>93</v>
      </c>
      <c r="C159" s="1">
        <v>91</v>
      </c>
      <c r="D159" s="1">
        <v>38</v>
      </c>
      <c r="E159" s="1">
        <v>62</v>
      </c>
      <c r="F159" s="1">
        <v>60</v>
      </c>
    </row>
    <row r="160" spans="1:6" x14ac:dyDescent="0.55000000000000004">
      <c r="A160" s="2">
        <v>42705</v>
      </c>
      <c r="B160" s="1">
        <v>81</v>
      </c>
      <c r="C160" s="1">
        <v>83</v>
      </c>
      <c r="D160" s="1">
        <v>70</v>
      </c>
      <c r="E160" s="1">
        <v>66</v>
      </c>
      <c r="F160" s="1">
        <v>58</v>
      </c>
    </row>
    <row r="161" spans="1:6" x14ac:dyDescent="0.55000000000000004">
      <c r="A161" s="2">
        <v>42736</v>
      </c>
      <c r="B161" s="1">
        <v>87</v>
      </c>
      <c r="C161" s="1">
        <v>93</v>
      </c>
      <c r="D161" s="1">
        <v>49</v>
      </c>
      <c r="E161" s="1">
        <v>64</v>
      </c>
      <c r="F161" s="1">
        <v>69</v>
      </c>
    </row>
    <row r="162" spans="1:6" x14ac:dyDescent="0.55000000000000004">
      <c r="A162" s="2">
        <v>42767</v>
      </c>
      <c r="B162" s="1">
        <v>95</v>
      </c>
      <c r="C162" s="1">
        <v>92</v>
      </c>
      <c r="D162" s="1">
        <v>67</v>
      </c>
      <c r="E162" s="1">
        <v>65</v>
      </c>
      <c r="F162" s="1">
        <v>70</v>
      </c>
    </row>
    <row r="163" spans="1:6" x14ac:dyDescent="0.55000000000000004">
      <c r="A163" s="2">
        <v>42795</v>
      </c>
      <c r="B163" s="1">
        <v>100</v>
      </c>
      <c r="C163" s="1">
        <v>99</v>
      </c>
      <c r="D163" s="1">
        <v>63</v>
      </c>
      <c r="E163" s="1">
        <v>66</v>
      </c>
      <c r="F163" s="1">
        <v>68</v>
      </c>
    </row>
    <row r="164" spans="1:6" x14ac:dyDescent="0.55000000000000004">
      <c r="A164" s="2">
        <v>42826</v>
      </c>
      <c r="B164" s="1">
        <v>93</v>
      </c>
      <c r="C164" s="1">
        <v>96</v>
      </c>
      <c r="D164" s="1">
        <v>59</v>
      </c>
      <c r="E164" s="1">
        <v>64</v>
      </c>
      <c r="F164" s="1">
        <v>65</v>
      </c>
    </row>
    <row r="165" spans="1:6" x14ac:dyDescent="0.55000000000000004">
      <c r="A165" s="2">
        <v>42856</v>
      </c>
      <c r="B165" s="1">
        <v>92</v>
      </c>
      <c r="C165" s="1">
        <v>97</v>
      </c>
      <c r="D165" s="1">
        <v>54</v>
      </c>
      <c r="E165" s="1">
        <v>65</v>
      </c>
      <c r="F165" s="1">
        <v>66</v>
      </c>
    </row>
    <row r="166" spans="1:6" x14ac:dyDescent="0.55000000000000004">
      <c r="A166" s="2">
        <v>42887</v>
      </c>
      <c r="B166" s="1">
        <v>86</v>
      </c>
      <c r="C166" s="1">
        <v>91</v>
      </c>
      <c r="D166" s="1">
        <v>43</v>
      </c>
      <c r="E166" s="1">
        <v>69</v>
      </c>
      <c r="F166" s="1">
        <v>61</v>
      </c>
    </row>
    <row r="167" spans="1:6" x14ac:dyDescent="0.55000000000000004">
      <c r="A167" s="2">
        <v>42917</v>
      </c>
      <c r="B167" s="1">
        <v>80</v>
      </c>
      <c r="C167" s="1">
        <v>94</v>
      </c>
      <c r="D167" s="1">
        <v>79</v>
      </c>
      <c r="E167" s="1">
        <v>72</v>
      </c>
      <c r="F167" s="1">
        <v>61</v>
      </c>
    </row>
    <row r="168" spans="1:6" x14ac:dyDescent="0.55000000000000004">
      <c r="A168" s="2">
        <v>42948</v>
      </c>
      <c r="B168" s="1">
        <v>81</v>
      </c>
      <c r="C168" s="1">
        <v>97</v>
      </c>
      <c r="D168" s="1">
        <v>71</v>
      </c>
      <c r="E168" s="1">
        <v>71</v>
      </c>
      <c r="F168" s="1">
        <v>65</v>
      </c>
    </row>
    <row r="169" spans="1:6" x14ac:dyDescent="0.55000000000000004">
      <c r="A169" s="2">
        <v>42979</v>
      </c>
      <c r="B169" s="1">
        <v>93</v>
      </c>
      <c r="C169" s="1">
        <v>100</v>
      </c>
      <c r="D169" s="1">
        <v>82</v>
      </c>
      <c r="E169" s="1">
        <v>74</v>
      </c>
      <c r="F169" s="1">
        <v>68</v>
      </c>
    </row>
    <row r="170" spans="1:6" x14ac:dyDescent="0.55000000000000004">
      <c r="A170" s="2">
        <v>43009</v>
      </c>
      <c r="B170" s="1">
        <v>97</v>
      </c>
      <c r="C170" s="1">
        <v>94</v>
      </c>
      <c r="D170" s="1">
        <v>69</v>
      </c>
      <c r="E170" s="1">
        <v>73</v>
      </c>
      <c r="F170" s="1">
        <v>72</v>
      </c>
    </row>
    <row r="171" spans="1:6" x14ac:dyDescent="0.55000000000000004">
      <c r="A171" s="2">
        <v>43040</v>
      </c>
      <c r="B171" s="1">
        <v>98</v>
      </c>
      <c r="C171" s="1">
        <v>97</v>
      </c>
      <c r="D171" s="1">
        <v>100</v>
      </c>
      <c r="E171" s="1">
        <v>81</v>
      </c>
      <c r="F171" s="1">
        <v>73</v>
      </c>
    </row>
    <row r="172" spans="1:6" x14ac:dyDescent="0.55000000000000004">
      <c r="A172" s="2">
        <v>43070</v>
      </c>
      <c r="B172" s="1">
        <v>79</v>
      </c>
      <c r="C172" s="1">
        <v>80</v>
      </c>
      <c r="D172" s="1">
        <v>57</v>
      </c>
      <c r="E172" s="1">
        <v>91</v>
      </c>
      <c r="F172" s="1">
        <v>61</v>
      </c>
    </row>
    <row r="173" spans="1:6" x14ac:dyDescent="0.55000000000000004">
      <c r="A173" s="2">
        <v>43101</v>
      </c>
      <c r="B173" s="1">
        <v>87</v>
      </c>
      <c r="C173" s="1">
        <v>90</v>
      </c>
      <c r="D173" s="1">
        <v>58</v>
      </c>
      <c r="E173" s="1">
        <v>87</v>
      </c>
      <c r="F173" s="1">
        <v>77</v>
      </c>
    </row>
    <row r="174" spans="1:6" x14ac:dyDescent="0.55000000000000004">
      <c r="A174" s="2">
        <v>43132</v>
      </c>
      <c r="B174" s="1">
        <v>90</v>
      </c>
      <c r="C174" s="1">
        <v>91</v>
      </c>
      <c r="D174" s="1">
        <v>85</v>
      </c>
      <c r="E174" s="1">
        <v>80</v>
      </c>
      <c r="F174" s="1">
        <v>75</v>
      </c>
    </row>
    <row r="175" spans="1:6" x14ac:dyDescent="0.55000000000000004">
      <c r="A175" s="2">
        <v>43160</v>
      </c>
      <c r="B175" s="1">
        <v>93</v>
      </c>
      <c r="C175" s="1">
        <v>90</v>
      </c>
      <c r="D175" s="1">
        <v>69</v>
      </c>
      <c r="E175" s="1">
        <v>77</v>
      </c>
      <c r="F175" s="1">
        <v>71</v>
      </c>
    </row>
    <row r="176" spans="1:6" x14ac:dyDescent="0.55000000000000004">
      <c r="A176" s="2">
        <v>43191</v>
      </c>
      <c r="B176" s="1">
        <v>86</v>
      </c>
      <c r="C176" s="1">
        <v>92</v>
      </c>
      <c r="D176" s="1">
        <v>76</v>
      </c>
      <c r="E176" s="1">
        <v>78</v>
      </c>
      <c r="F176" s="1">
        <v>69</v>
      </c>
    </row>
    <row r="177" spans="1:6" x14ac:dyDescent="0.55000000000000004">
      <c r="A177" s="2">
        <v>43221</v>
      </c>
      <c r="B177" s="1">
        <v>83</v>
      </c>
      <c r="C177" s="1">
        <v>86</v>
      </c>
      <c r="D177" s="1">
        <v>58</v>
      </c>
      <c r="E177" s="1">
        <v>80</v>
      </c>
      <c r="F177" s="1">
        <v>70</v>
      </c>
    </row>
    <row r="178" spans="1:6" x14ac:dyDescent="0.55000000000000004">
      <c r="A178" s="2">
        <v>43252</v>
      </c>
      <c r="B178" s="1">
        <v>78</v>
      </c>
      <c r="C178" s="1">
        <v>82</v>
      </c>
      <c r="D178" s="1">
        <v>72</v>
      </c>
      <c r="E178" s="1">
        <v>79</v>
      </c>
      <c r="F178" s="1">
        <v>66</v>
      </c>
    </row>
    <row r="179" spans="1:6" x14ac:dyDescent="0.55000000000000004">
      <c r="A179" s="2">
        <v>43282</v>
      </c>
      <c r="B179" s="1">
        <v>78</v>
      </c>
      <c r="C179" s="1">
        <v>81</v>
      </c>
      <c r="D179" s="1">
        <v>37</v>
      </c>
      <c r="E179" s="1">
        <v>81</v>
      </c>
      <c r="F179" s="1">
        <v>72</v>
      </c>
    </row>
    <row r="180" spans="1:6" x14ac:dyDescent="0.55000000000000004">
      <c r="A180" s="2">
        <v>43313</v>
      </c>
      <c r="B180" s="1">
        <v>80</v>
      </c>
      <c r="C180" s="1">
        <v>87</v>
      </c>
      <c r="D180" s="1">
        <v>49</v>
      </c>
      <c r="E180" s="1">
        <v>84</v>
      </c>
      <c r="F180" s="1">
        <v>71</v>
      </c>
    </row>
    <row r="181" spans="1:6" x14ac:dyDescent="0.55000000000000004">
      <c r="A181" s="2">
        <v>43344</v>
      </c>
      <c r="B181" s="1">
        <v>90</v>
      </c>
      <c r="C181" s="1">
        <v>86</v>
      </c>
      <c r="D181" s="1">
        <v>66</v>
      </c>
      <c r="E181" s="1">
        <v>84</v>
      </c>
      <c r="F181" s="1">
        <v>75</v>
      </c>
    </row>
    <row r="182" spans="1:6" x14ac:dyDescent="0.55000000000000004">
      <c r="A182" s="2">
        <v>43374</v>
      </c>
      <c r="B182" s="1">
        <v>98</v>
      </c>
      <c r="C182" s="1">
        <v>87</v>
      </c>
      <c r="D182" s="1">
        <v>32</v>
      </c>
      <c r="E182" s="1">
        <v>87</v>
      </c>
      <c r="F182" s="1">
        <v>74</v>
      </c>
    </row>
    <row r="183" spans="1:6" x14ac:dyDescent="0.55000000000000004">
      <c r="A183" s="2">
        <v>43405</v>
      </c>
      <c r="B183" s="1">
        <v>89</v>
      </c>
      <c r="C183" s="1">
        <v>81</v>
      </c>
      <c r="D183" s="1">
        <v>57</v>
      </c>
      <c r="E183" s="1">
        <v>83</v>
      </c>
      <c r="F183" s="1">
        <v>70</v>
      </c>
    </row>
    <row r="184" spans="1:6" x14ac:dyDescent="0.55000000000000004">
      <c r="A184" s="2">
        <v>43435</v>
      </c>
      <c r="B184" s="1">
        <v>73</v>
      </c>
      <c r="C184" s="1">
        <v>74</v>
      </c>
      <c r="D184" s="1">
        <v>51</v>
      </c>
      <c r="E184" s="1">
        <v>83</v>
      </c>
      <c r="F184" s="1">
        <v>67</v>
      </c>
    </row>
    <row r="185" spans="1:6" x14ac:dyDescent="0.55000000000000004">
      <c r="A185" s="2">
        <v>43466</v>
      </c>
      <c r="B185" s="1">
        <v>79</v>
      </c>
      <c r="C185" s="1">
        <v>85</v>
      </c>
      <c r="D185" s="1">
        <v>76</v>
      </c>
      <c r="E185" s="1">
        <v>81</v>
      </c>
      <c r="F185" s="1">
        <v>79</v>
      </c>
    </row>
    <row r="186" spans="1:6" x14ac:dyDescent="0.55000000000000004">
      <c r="A186" s="2">
        <v>43497</v>
      </c>
      <c r="B186" s="1">
        <v>84</v>
      </c>
      <c r="C186" s="1">
        <v>83</v>
      </c>
      <c r="D186" s="1">
        <v>69</v>
      </c>
      <c r="E186" s="1">
        <v>80</v>
      </c>
      <c r="F186" s="1">
        <v>80</v>
      </c>
    </row>
    <row r="187" spans="1:6" x14ac:dyDescent="0.55000000000000004">
      <c r="A187" s="2">
        <v>43525</v>
      </c>
      <c r="B187" s="1">
        <v>84</v>
      </c>
      <c r="C187" s="1">
        <v>82</v>
      </c>
      <c r="D187" s="1">
        <v>28</v>
      </c>
      <c r="E187" s="1">
        <v>82</v>
      </c>
      <c r="F187" s="1">
        <v>82</v>
      </c>
    </row>
    <row r="188" spans="1:6" x14ac:dyDescent="0.55000000000000004">
      <c r="A188" s="2">
        <v>43556</v>
      </c>
      <c r="B188" s="1">
        <v>80</v>
      </c>
      <c r="C188" s="1">
        <v>85</v>
      </c>
      <c r="D188" s="1">
        <v>66</v>
      </c>
      <c r="E188" s="1">
        <v>81</v>
      </c>
      <c r="F188" s="1">
        <v>77</v>
      </c>
    </row>
    <row r="189" spans="1:6" x14ac:dyDescent="0.55000000000000004">
      <c r="A189" s="2">
        <v>43586</v>
      </c>
      <c r="B189" s="1">
        <v>78</v>
      </c>
      <c r="C189" s="1">
        <v>81</v>
      </c>
      <c r="D189" s="1">
        <v>35</v>
      </c>
      <c r="E189" s="1">
        <v>82</v>
      </c>
      <c r="F189" s="1">
        <v>79</v>
      </c>
    </row>
    <row r="190" spans="1:6" x14ac:dyDescent="0.55000000000000004">
      <c r="A190" s="2">
        <v>43617</v>
      </c>
      <c r="B190" s="1">
        <v>77</v>
      </c>
      <c r="C190" s="1">
        <v>74</v>
      </c>
      <c r="D190" s="1">
        <v>78</v>
      </c>
      <c r="E190" s="1">
        <v>82</v>
      </c>
      <c r="F190" s="1">
        <v>75</v>
      </c>
    </row>
    <row r="191" spans="1:6" x14ac:dyDescent="0.55000000000000004">
      <c r="A191" s="2">
        <v>43647</v>
      </c>
      <c r="B191" s="1">
        <v>77</v>
      </c>
      <c r="C191" s="1">
        <v>91</v>
      </c>
      <c r="D191" s="1">
        <v>40</v>
      </c>
      <c r="E191" s="1">
        <v>86</v>
      </c>
      <c r="F191" s="1">
        <v>78</v>
      </c>
    </row>
    <row r="192" spans="1:6" x14ac:dyDescent="0.55000000000000004">
      <c r="A192" s="2">
        <v>43678</v>
      </c>
      <c r="B192" s="1">
        <v>75</v>
      </c>
      <c r="C192" s="1">
        <v>84</v>
      </c>
      <c r="D192" s="1">
        <v>36</v>
      </c>
      <c r="E192" s="1">
        <v>87</v>
      </c>
      <c r="F192" s="1">
        <v>84</v>
      </c>
    </row>
    <row r="193" spans="1:6" x14ac:dyDescent="0.55000000000000004">
      <c r="A193" s="2">
        <v>43709</v>
      </c>
      <c r="B193" s="1">
        <v>85</v>
      </c>
      <c r="C193" s="1">
        <v>88</v>
      </c>
      <c r="D193" s="1">
        <v>43</v>
      </c>
      <c r="E193" s="1">
        <v>89</v>
      </c>
      <c r="F193" s="1">
        <v>88</v>
      </c>
    </row>
    <row r="194" spans="1:6" x14ac:dyDescent="0.55000000000000004">
      <c r="A194" s="2">
        <v>43739</v>
      </c>
      <c r="B194" s="1">
        <v>87</v>
      </c>
      <c r="C194" s="1">
        <v>83</v>
      </c>
      <c r="D194" s="1">
        <v>56</v>
      </c>
      <c r="E194" s="1">
        <v>89</v>
      </c>
      <c r="F194" s="1">
        <v>88</v>
      </c>
    </row>
    <row r="195" spans="1:6" x14ac:dyDescent="0.55000000000000004">
      <c r="A195" s="2">
        <v>43770</v>
      </c>
      <c r="B195" s="1">
        <v>99</v>
      </c>
      <c r="C195" s="1">
        <v>93</v>
      </c>
      <c r="D195" s="1">
        <v>42</v>
      </c>
      <c r="E195" s="1">
        <v>87</v>
      </c>
      <c r="F195" s="1">
        <v>87</v>
      </c>
    </row>
    <row r="196" spans="1:6" x14ac:dyDescent="0.55000000000000004">
      <c r="A196" s="2">
        <v>43800</v>
      </c>
      <c r="B196" s="1">
        <v>79</v>
      </c>
      <c r="C196" s="1">
        <v>87</v>
      </c>
      <c r="D196" s="1">
        <v>38</v>
      </c>
      <c r="E196" s="1">
        <v>85</v>
      </c>
      <c r="F196" s="1">
        <v>82</v>
      </c>
    </row>
    <row r="197" spans="1:6" x14ac:dyDescent="0.55000000000000004">
      <c r="A197" s="2">
        <v>43831</v>
      </c>
      <c r="B197" s="1">
        <v>77</v>
      </c>
      <c r="C197" s="1">
        <v>83</v>
      </c>
      <c r="D197" s="1">
        <v>43</v>
      </c>
      <c r="E197" s="1">
        <v>87</v>
      </c>
      <c r="F197" s="1">
        <v>100</v>
      </c>
    </row>
    <row r="198" spans="1:6" x14ac:dyDescent="0.55000000000000004">
      <c r="A198" s="2">
        <v>43862</v>
      </c>
      <c r="B198" s="1">
        <v>80</v>
      </c>
      <c r="C198" s="1">
        <v>93</v>
      </c>
      <c r="D198" s="1">
        <v>49</v>
      </c>
      <c r="E198" s="1">
        <v>88</v>
      </c>
      <c r="F198" s="1">
        <v>97</v>
      </c>
    </row>
    <row r="199" spans="1:6" x14ac:dyDescent="0.55000000000000004">
      <c r="A199" s="2">
        <v>43891</v>
      </c>
      <c r="B199" s="1">
        <v>73</v>
      </c>
      <c r="C199" s="1">
        <v>77</v>
      </c>
      <c r="D199" s="1">
        <v>31</v>
      </c>
      <c r="E199" s="1">
        <v>100</v>
      </c>
      <c r="F199" s="1">
        <v>86</v>
      </c>
    </row>
  </sheetData>
  <mergeCells count="1">
    <mergeCell ref="A1:F2"/>
  </mergeCells>
  <phoneticPr fontId="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BAB-55F2-4969-962C-363AA329F0E0}">
  <dimension ref="A1:D17"/>
  <sheetViews>
    <sheetView workbookViewId="0">
      <selection activeCell="A14" sqref="A14"/>
    </sheetView>
  </sheetViews>
  <sheetFormatPr defaultRowHeight="18" x14ac:dyDescent="0.55000000000000004"/>
  <cols>
    <col min="1" max="1" width="18.83203125" customWidth="1"/>
  </cols>
  <sheetData>
    <row r="1" spans="1:4" x14ac:dyDescent="0.55000000000000004">
      <c r="A1" s="94" t="s">
        <v>51</v>
      </c>
      <c r="B1" s="94"/>
      <c r="C1" s="94"/>
      <c r="D1" s="94"/>
    </row>
    <row r="2" spans="1:4" x14ac:dyDescent="0.55000000000000004">
      <c r="A2" s="94"/>
      <c r="B2" s="94"/>
      <c r="C2" s="94"/>
      <c r="D2" s="94"/>
    </row>
    <row r="3" spans="1:4" ht="20" x14ac:dyDescent="0.65">
      <c r="A3" s="1" t="s">
        <v>49</v>
      </c>
      <c r="B3" s="1" t="s">
        <v>7</v>
      </c>
      <c r="C3" s="1" t="s">
        <v>6</v>
      </c>
      <c r="D3" s="1" t="s">
        <v>5</v>
      </c>
    </row>
    <row r="4" spans="1:4" x14ac:dyDescent="0.55000000000000004">
      <c r="A4" s="1" t="s">
        <v>45</v>
      </c>
      <c r="B4" s="1">
        <v>5</v>
      </c>
      <c r="C4" s="1">
        <v>4</v>
      </c>
      <c r="D4" s="1">
        <f>(B4-C4)^2</f>
        <v>1</v>
      </c>
    </row>
    <row r="5" spans="1:4" x14ac:dyDescent="0.55000000000000004">
      <c r="A5" s="1" t="s">
        <v>46</v>
      </c>
      <c r="B5" s="1">
        <v>50</v>
      </c>
      <c r="C5" s="1">
        <v>60</v>
      </c>
      <c r="D5" s="1">
        <f>(B5-C5)^2</f>
        <v>100</v>
      </c>
    </row>
    <row r="6" spans="1:4" x14ac:dyDescent="0.55000000000000004">
      <c r="A6" s="1" t="s">
        <v>47</v>
      </c>
      <c r="B6" s="1"/>
      <c r="C6" s="1"/>
      <c r="D6" s="1">
        <f>SUM(D4:D5)</f>
        <v>101</v>
      </c>
    </row>
    <row r="7" spans="1:4" x14ac:dyDescent="0.55000000000000004">
      <c r="A7" s="1" t="s">
        <v>48</v>
      </c>
      <c r="B7" s="1"/>
      <c r="C7" s="1"/>
      <c r="D7" s="3">
        <f>SQRT(D6)</f>
        <v>10.04987562112089</v>
      </c>
    </row>
    <row r="11" spans="1:4" ht="18" customHeight="1" x14ac:dyDescent="0.55000000000000004">
      <c r="A11" s="94" t="s">
        <v>50</v>
      </c>
      <c r="B11" s="94"/>
      <c r="C11" s="94"/>
      <c r="D11" s="94"/>
    </row>
    <row r="12" spans="1:4" ht="18" customHeight="1" x14ac:dyDescent="0.55000000000000004">
      <c r="A12" s="94"/>
      <c r="B12" s="94"/>
      <c r="C12" s="94"/>
      <c r="D12" s="94"/>
    </row>
    <row r="13" spans="1:4" ht="20" x14ac:dyDescent="0.65">
      <c r="A13" s="1" t="s">
        <v>49</v>
      </c>
      <c r="B13" s="1" t="s">
        <v>9</v>
      </c>
      <c r="C13" s="1" t="s">
        <v>8</v>
      </c>
      <c r="D13" s="1" t="s">
        <v>5</v>
      </c>
    </row>
    <row r="14" spans="1:4" x14ac:dyDescent="0.55000000000000004">
      <c r="A14" s="1" t="s">
        <v>45</v>
      </c>
      <c r="B14" s="1">
        <v>17</v>
      </c>
      <c r="C14" s="1">
        <v>14</v>
      </c>
      <c r="D14" s="1">
        <f>(B14-C14)^2</f>
        <v>9</v>
      </c>
    </row>
    <row r="15" spans="1:4" x14ac:dyDescent="0.55000000000000004">
      <c r="A15" s="1" t="s">
        <v>46</v>
      </c>
      <c r="B15" s="1">
        <v>52</v>
      </c>
      <c r="C15" s="1">
        <v>48</v>
      </c>
      <c r="D15" s="1">
        <f>(B15-C15)^2</f>
        <v>16</v>
      </c>
    </row>
    <row r="16" spans="1:4" x14ac:dyDescent="0.55000000000000004">
      <c r="A16" s="1" t="s">
        <v>47</v>
      </c>
      <c r="B16" s="1"/>
      <c r="C16" s="1"/>
      <c r="D16" s="1">
        <f>SUM(D14:D15)</f>
        <v>25</v>
      </c>
    </row>
    <row r="17" spans="1:4" x14ac:dyDescent="0.55000000000000004">
      <c r="A17" s="1" t="s">
        <v>48</v>
      </c>
      <c r="B17" s="1"/>
      <c r="C17" s="1"/>
      <c r="D17" s="3">
        <f>SQRT(D16)</f>
        <v>5</v>
      </c>
    </row>
  </sheetData>
  <mergeCells count="2">
    <mergeCell ref="A1:D2"/>
    <mergeCell ref="A11:D12"/>
  </mergeCells>
  <phoneticPr fontId="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040B-0830-4CCC-A3E5-02E452DB85A3}">
  <dimension ref="A1:E16"/>
  <sheetViews>
    <sheetView workbookViewId="0">
      <selection activeCell="A3" sqref="A3:E3"/>
    </sheetView>
  </sheetViews>
  <sheetFormatPr defaultRowHeight="18" x14ac:dyDescent="0.55000000000000004"/>
  <cols>
    <col min="1" max="1" width="11" bestFit="1" customWidth="1"/>
    <col min="2" max="2" width="20.4140625" bestFit="1" customWidth="1"/>
    <col min="5" max="5" width="19.25" bestFit="1" customWidth="1"/>
    <col min="6" max="7" width="10" bestFit="1" customWidth="1"/>
  </cols>
  <sheetData>
    <row r="1" spans="1:5" ht="15" customHeight="1" x14ac:dyDescent="0.55000000000000004">
      <c r="A1" s="94" t="s">
        <v>62</v>
      </c>
      <c r="B1" s="94"/>
      <c r="C1" s="94"/>
      <c r="D1" s="94"/>
      <c r="E1" s="94"/>
    </row>
    <row r="2" spans="1:5" ht="15" customHeight="1" x14ac:dyDescent="0.55000000000000004">
      <c r="A2" s="94"/>
      <c r="B2" s="94"/>
      <c r="C2" s="94"/>
      <c r="D2" s="94"/>
      <c r="E2" s="94"/>
    </row>
    <row r="3" spans="1:5" ht="30" customHeight="1" x14ac:dyDescent="0.55000000000000004">
      <c r="A3" s="6" t="s">
        <v>52</v>
      </c>
      <c r="B3" s="6" t="s">
        <v>55</v>
      </c>
      <c r="C3" s="6" t="s">
        <v>46</v>
      </c>
      <c r="D3" s="6" t="s">
        <v>56</v>
      </c>
      <c r="E3" s="6" t="s">
        <v>57</v>
      </c>
    </row>
    <row r="4" spans="1:5" x14ac:dyDescent="0.55000000000000004">
      <c r="A4" s="1" t="s">
        <v>54</v>
      </c>
      <c r="B4" s="1">
        <v>5</v>
      </c>
      <c r="C4" s="1">
        <v>50</v>
      </c>
      <c r="D4" s="1">
        <v>100000</v>
      </c>
      <c r="E4" s="5">
        <f>SQRT(SUMXMY2($B$4:$D$4,B4:D4))</f>
        <v>0</v>
      </c>
    </row>
    <row r="5" spans="1:5" x14ac:dyDescent="0.55000000000000004">
      <c r="A5" s="1" t="s">
        <v>10</v>
      </c>
      <c r="B5" s="1">
        <v>4</v>
      </c>
      <c r="C5" s="1">
        <v>60</v>
      </c>
      <c r="D5" s="1">
        <v>125000</v>
      </c>
      <c r="E5" s="5">
        <f>SQRT(SUMXMY2($B$4:$D$4,B5:D5))</f>
        <v>25000.00201999992</v>
      </c>
    </row>
    <row r="6" spans="1:5" x14ac:dyDescent="0.55000000000000004">
      <c r="A6" s="1" t="s">
        <v>11</v>
      </c>
      <c r="B6" s="1">
        <v>4</v>
      </c>
      <c r="C6" s="1">
        <v>42</v>
      </c>
      <c r="D6" s="1">
        <v>80000</v>
      </c>
      <c r="E6" s="5">
        <f t="shared" ref="E6:E7" si="0">SQRT(SUMXMY2($B$4:$D$4,B6:D6))</f>
        <v>20000.001624999935</v>
      </c>
    </row>
    <row r="7" spans="1:5" x14ac:dyDescent="0.55000000000000004">
      <c r="A7" s="1" t="s">
        <v>12</v>
      </c>
      <c r="B7" s="1">
        <v>8</v>
      </c>
      <c r="C7" s="1">
        <v>48</v>
      </c>
      <c r="D7" s="1">
        <v>55000</v>
      </c>
      <c r="E7" s="5">
        <f t="shared" si="0"/>
        <v>45000.000144444442</v>
      </c>
    </row>
    <row r="10" spans="1:5" ht="18" customHeight="1" x14ac:dyDescent="0.55000000000000004">
      <c r="A10" s="94" t="s">
        <v>63</v>
      </c>
      <c r="B10" s="94"/>
      <c r="C10" s="94"/>
      <c r="D10" s="94"/>
      <c r="E10" s="94"/>
    </row>
    <row r="11" spans="1:5" ht="18" customHeight="1" x14ac:dyDescent="0.55000000000000004">
      <c r="A11" s="94"/>
      <c r="B11" s="94"/>
      <c r="C11" s="94"/>
      <c r="D11" s="94"/>
      <c r="E11" s="94"/>
    </row>
    <row r="12" spans="1:5" ht="30" customHeight="1" x14ac:dyDescent="0.55000000000000004">
      <c r="A12" s="6" t="s">
        <v>52</v>
      </c>
      <c r="B12" s="6" t="s">
        <v>55</v>
      </c>
      <c r="C12" s="6" t="s">
        <v>46</v>
      </c>
      <c r="D12" s="6" t="s">
        <v>56</v>
      </c>
      <c r="E12" s="6" t="s">
        <v>57</v>
      </c>
    </row>
    <row r="13" spans="1:5" x14ac:dyDescent="0.55000000000000004">
      <c r="A13" s="1" t="s">
        <v>59</v>
      </c>
      <c r="B13" s="1">
        <v>17</v>
      </c>
      <c r="C13" s="1">
        <v>52</v>
      </c>
      <c r="D13" s="1">
        <v>100000</v>
      </c>
      <c r="E13" s="5">
        <f>SQRT(SUMXMY2($B$13:$D$13,B13:D13))</f>
        <v>0</v>
      </c>
    </row>
    <row r="14" spans="1:5" x14ac:dyDescent="0.55000000000000004">
      <c r="A14" s="1" t="s">
        <v>13</v>
      </c>
      <c r="B14" s="1">
        <v>14</v>
      </c>
      <c r="C14" s="1">
        <v>48</v>
      </c>
      <c r="D14" s="1">
        <v>125000</v>
      </c>
      <c r="E14" s="5">
        <f>SQRT(SUMXMY2($B$4:$D$4,B14:D14))</f>
        <v>25000.001699999943</v>
      </c>
    </row>
    <row r="15" spans="1:5" x14ac:dyDescent="0.55000000000000004">
      <c r="A15" s="1" t="s">
        <v>14</v>
      </c>
      <c r="B15" s="1">
        <v>16</v>
      </c>
      <c r="C15" s="1">
        <v>35</v>
      </c>
      <c r="D15" s="1">
        <v>80000</v>
      </c>
      <c r="E15" s="5">
        <f t="shared" ref="E15:E16" si="1">SQRT(SUMXMY2($B$4:$D$4,B15:D15))</f>
        <v>20000.00864999813</v>
      </c>
    </row>
    <row r="16" spans="1:5" x14ac:dyDescent="0.55000000000000004">
      <c r="A16" s="1" t="s">
        <v>15</v>
      </c>
      <c r="B16" s="1">
        <v>21</v>
      </c>
      <c r="C16" s="1">
        <v>50</v>
      </c>
      <c r="D16" s="1">
        <v>55000</v>
      </c>
      <c r="E16" s="5">
        <f t="shared" si="1"/>
        <v>45000.002844444352</v>
      </c>
    </row>
  </sheetData>
  <mergeCells count="2">
    <mergeCell ref="A1:E2"/>
    <mergeCell ref="A10:E11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FBCD-6B58-4CED-8B7B-D7CE03CBD800}">
  <dimension ref="A1:I16"/>
  <sheetViews>
    <sheetView workbookViewId="0">
      <selection activeCell="A13" activeCellId="1" sqref="A4 A13"/>
    </sheetView>
  </sheetViews>
  <sheetFormatPr defaultRowHeight="18" x14ac:dyDescent="0.55000000000000004"/>
  <cols>
    <col min="1" max="1" width="11" bestFit="1" customWidth="1"/>
    <col min="2" max="3" width="10" bestFit="1" customWidth="1"/>
    <col min="5" max="5" width="10.1640625" customWidth="1"/>
    <col min="7" max="7" width="20.25" bestFit="1" customWidth="1"/>
  </cols>
  <sheetData>
    <row r="1" spans="1:9" ht="15" customHeight="1" x14ac:dyDescent="0.55000000000000004">
      <c r="A1" s="95" t="s">
        <v>64</v>
      </c>
      <c r="B1" s="95"/>
      <c r="C1" s="95"/>
      <c r="D1" s="95"/>
      <c r="E1" s="95"/>
    </row>
    <row r="2" spans="1:9" ht="15" customHeight="1" x14ac:dyDescent="0.55000000000000004">
      <c r="A2" s="95"/>
      <c r="B2" s="95"/>
      <c r="C2" s="95"/>
      <c r="D2" s="95"/>
      <c r="E2" s="95"/>
    </row>
    <row r="3" spans="1:9" ht="30" customHeight="1" x14ac:dyDescent="0.55000000000000004">
      <c r="A3" s="6" t="s">
        <v>52</v>
      </c>
      <c r="B3" s="6" t="s">
        <v>55</v>
      </c>
      <c r="C3" s="6" t="s">
        <v>46</v>
      </c>
      <c r="D3" s="6" t="s">
        <v>56</v>
      </c>
      <c r="E3" s="6" t="s">
        <v>57</v>
      </c>
      <c r="G3" s="1"/>
      <c r="H3" s="4" t="s">
        <v>60</v>
      </c>
      <c r="I3" s="4" t="s">
        <v>61</v>
      </c>
    </row>
    <row r="4" spans="1:9" x14ac:dyDescent="0.55000000000000004">
      <c r="A4" s="1" t="s">
        <v>53</v>
      </c>
      <c r="B4" s="3">
        <f>('Ex-12-3'!B4-$H$4)/$I$4</f>
        <v>-1.4</v>
      </c>
      <c r="C4" s="3">
        <f>('Ex-12-3'!C4-$H$5)/$I$5</f>
        <v>0</v>
      </c>
      <c r="D4" s="3">
        <f>('Ex-12-3'!D4-$H$6)/$I$6</f>
        <v>0.66666666666666663</v>
      </c>
      <c r="E4" s="3">
        <f>SQRT(SUMXMY2($B$4:$D$4,B4:D4))</f>
        <v>0</v>
      </c>
      <c r="G4" s="1" t="s">
        <v>55</v>
      </c>
      <c r="H4" s="1">
        <v>12</v>
      </c>
      <c r="I4" s="1">
        <v>5</v>
      </c>
    </row>
    <row r="5" spans="1:9" x14ac:dyDescent="0.55000000000000004">
      <c r="A5" s="1" t="s">
        <v>10</v>
      </c>
      <c r="B5" s="3">
        <f>('Ex-12-3'!B5-$H$4)/$I$4</f>
        <v>-1.6</v>
      </c>
      <c r="C5" s="3">
        <f>('Ex-12-3'!C5-$H$5)/$I$5</f>
        <v>1</v>
      </c>
      <c r="D5" s="3">
        <f>('Ex-12-3'!D5-$H$6)/$I$6</f>
        <v>1.5</v>
      </c>
      <c r="E5" s="3">
        <f>SQRT(SUMXMY2($B$4:$D$4,B5:D5))</f>
        <v>1.3169830843425607</v>
      </c>
      <c r="G5" s="1" t="s">
        <v>46</v>
      </c>
      <c r="H5" s="1">
        <v>50</v>
      </c>
      <c r="I5" s="1">
        <v>10</v>
      </c>
    </row>
    <row r="6" spans="1:9" x14ac:dyDescent="0.55000000000000004">
      <c r="A6" s="1" t="s">
        <v>11</v>
      </c>
      <c r="B6" s="3">
        <f>('Ex-12-3'!B6-$H$4)/$I$4</f>
        <v>-1.6</v>
      </c>
      <c r="C6" s="3">
        <f>('Ex-12-3'!C6-$H$5)/$I$5</f>
        <v>-0.8</v>
      </c>
      <c r="D6" s="3">
        <f>('Ex-12-3'!D6-$H$6)/$I$6</f>
        <v>0</v>
      </c>
      <c r="E6" s="3">
        <f t="shared" ref="E6:E7" si="0">SQRT(SUMXMY2($B$4:$D$4,B6:D6))</f>
        <v>1.0603982480391245</v>
      </c>
      <c r="G6" s="1" t="s">
        <v>56</v>
      </c>
      <c r="H6" s="1">
        <v>80000</v>
      </c>
      <c r="I6" s="1">
        <v>30000</v>
      </c>
    </row>
    <row r="7" spans="1:9" x14ac:dyDescent="0.55000000000000004">
      <c r="A7" s="1" t="s">
        <v>12</v>
      </c>
      <c r="B7" s="3">
        <f>('Ex-12-3'!B7-$H$4)/$I$4</f>
        <v>-0.8</v>
      </c>
      <c r="C7" s="3">
        <f>('Ex-12-3'!C7-$H$5)/$I$5</f>
        <v>-0.2</v>
      </c>
      <c r="D7" s="3">
        <f>('Ex-12-3'!D7-$H$6)/$I$6</f>
        <v>-0.83333333333333337</v>
      </c>
      <c r="E7" s="3">
        <f t="shared" si="0"/>
        <v>1.6278820596099706</v>
      </c>
    </row>
    <row r="10" spans="1:9" ht="15" customHeight="1" x14ac:dyDescent="0.55000000000000004">
      <c r="A10" s="95" t="s">
        <v>65</v>
      </c>
      <c r="B10" s="95"/>
      <c r="C10" s="95"/>
      <c r="D10" s="95"/>
      <c r="E10" s="95"/>
    </row>
    <row r="11" spans="1:9" ht="15" customHeight="1" x14ac:dyDescent="0.55000000000000004">
      <c r="A11" s="95"/>
      <c r="B11" s="95"/>
      <c r="C11" s="95"/>
      <c r="D11" s="95"/>
      <c r="E11" s="95"/>
    </row>
    <row r="12" spans="1:9" ht="30" customHeight="1" x14ac:dyDescent="0.55000000000000004">
      <c r="A12" s="6" t="s">
        <v>52</v>
      </c>
      <c r="B12" s="6" t="s">
        <v>55</v>
      </c>
      <c r="C12" s="6" t="s">
        <v>46</v>
      </c>
      <c r="D12" s="6" t="s">
        <v>56</v>
      </c>
      <c r="E12" s="6" t="s">
        <v>57</v>
      </c>
    </row>
    <row r="13" spans="1:9" x14ac:dyDescent="0.55000000000000004">
      <c r="A13" s="1" t="s">
        <v>58</v>
      </c>
      <c r="B13" s="3">
        <f>('Ex-12-3'!B13-$H$4)/$I$4</f>
        <v>1</v>
      </c>
      <c r="C13" s="3">
        <f>('Ex-12-3'!C13-$H$5)/$I$5</f>
        <v>0.2</v>
      </c>
      <c r="D13" s="3">
        <f>('Ex-12-3'!D13-$H$6)/$I$6</f>
        <v>0.66666666666666663</v>
      </c>
      <c r="E13" s="3">
        <f>SQRT(SUMXMY2($B$13:$D$13,B13:D13))</f>
        <v>0</v>
      </c>
    </row>
    <row r="14" spans="1:9" x14ac:dyDescent="0.55000000000000004">
      <c r="A14" s="1" t="s">
        <v>13</v>
      </c>
      <c r="B14" s="3">
        <f>('Ex-12-3'!B14-$H$4)/$I$4</f>
        <v>0.4</v>
      </c>
      <c r="C14" s="3">
        <f>('Ex-12-3'!C14-$H$5)/$I$5</f>
        <v>-0.2</v>
      </c>
      <c r="D14" s="3">
        <f>('Ex-12-3'!D14-$H$6)/$I$6</f>
        <v>1.5</v>
      </c>
      <c r="E14" s="3">
        <f t="shared" ref="E14:E16" si="1">SQRT(SUMXMY2($B$13:$D$13,B14:D14))</f>
        <v>1.1020183503211027</v>
      </c>
    </row>
    <row r="15" spans="1:9" x14ac:dyDescent="0.55000000000000004">
      <c r="A15" s="1" t="s">
        <v>14</v>
      </c>
      <c r="B15" s="3">
        <f>('Ex-12-3'!B15-$H$4)/$I$4</f>
        <v>0.8</v>
      </c>
      <c r="C15" s="3">
        <f>('Ex-12-3'!C15-$H$5)/$I$5</f>
        <v>-1.5</v>
      </c>
      <c r="D15" s="3">
        <f>('Ex-12-3'!D15-$H$6)/$I$6</f>
        <v>0</v>
      </c>
      <c r="E15" s="3">
        <f t="shared" si="1"/>
        <v>1.8369660977939806</v>
      </c>
    </row>
    <row r="16" spans="1:9" x14ac:dyDescent="0.55000000000000004">
      <c r="A16" s="1" t="s">
        <v>15</v>
      </c>
      <c r="B16" s="3">
        <f>('Ex-12-3'!B16-$H$4)/$I$4</f>
        <v>1.8</v>
      </c>
      <c r="C16" s="3">
        <f>('Ex-12-3'!C16-$H$5)/$I$5</f>
        <v>0</v>
      </c>
      <c r="D16" s="3">
        <f>('Ex-12-3'!D16-$H$6)/$I$6</f>
        <v>-0.83333333333333337</v>
      </c>
      <c r="E16" s="3">
        <f t="shared" si="1"/>
        <v>1.7117242768623691</v>
      </c>
    </row>
  </sheetData>
  <mergeCells count="2">
    <mergeCell ref="A1:E2"/>
    <mergeCell ref="A10:E11"/>
  </mergeCells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5A1D-DC31-4841-BD27-6461C81017F5}">
  <dimension ref="A1:F16"/>
  <sheetViews>
    <sheetView workbookViewId="0">
      <selection activeCell="B3" sqref="B3:D3"/>
    </sheetView>
  </sheetViews>
  <sheetFormatPr defaultRowHeight="18" x14ac:dyDescent="0.55000000000000004"/>
  <cols>
    <col min="1" max="1" width="11" bestFit="1" customWidth="1"/>
    <col min="2" max="3" width="10" bestFit="1" customWidth="1"/>
    <col min="5" max="5" width="10.1640625" customWidth="1"/>
  </cols>
  <sheetData>
    <row r="1" spans="1:6" ht="15" customHeight="1" x14ac:dyDescent="0.55000000000000004">
      <c r="A1" s="141" t="s">
        <v>66</v>
      </c>
      <c r="B1" s="95"/>
      <c r="C1" s="95"/>
      <c r="D1" s="95"/>
      <c r="E1" s="95"/>
      <c r="F1" s="95"/>
    </row>
    <row r="2" spans="1:6" ht="15" customHeight="1" x14ac:dyDescent="0.55000000000000004">
      <c r="A2" s="95"/>
      <c r="B2" s="95"/>
      <c r="C2" s="95"/>
      <c r="D2" s="95"/>
      <c r="E2" s="95"/>
      <c r="F2" s="95"/>
    </row>
    <row r="3" spans="1:6" ht="30" customHeight="1" x14ac:dyDescent="0.55000000000000004">
      <c r="A3" s="6" t="s">
        <v>52</v>
      </c>
      <c r="B3" s="6" t="s">
        <v>55</v>
      </c>
      <c r="C3" s="6" t="s">
        <v>46</v>
      </c>
      <c r="D3" s="6" t="s">
        <v>56</v>
      </c>
      <c r="E3" s="6" t="s">
        <v>57</v>
      </c>
      <c r="F3" s="7" t="s">
        <v>68</v>
      </c>
    </row>
    <row r="4" spans="1:6" x14ac:dyDescent="0.55000000000000004">
      <c r="A4" s="1" t="s">
        <v>53</v>
      </c>
      <c r="B4" s="3">
        <v>-1.4</v>
      </c>
      <c r="C4" s="3">
        <v>0</v>
      </c>
      <c r="D4" s="3">
        <v>0.66666666666666663</v>
      </c>
      <c r="E4" s="3">
        <v>0</v>
      </c>
      <c r="F4" s="8">
        <f>AVERAGE(F5:F7)</f>
        <v>0.33333333333333331</v>
      </c>
    </row>
    <row r="5" spans="1:6" x14ac:dyDescent="0.55000000000000004">
      <c r="A5" s="1" t="s">
        <v>10</v>
      </c>
      <c r="B5" s="3">
        <v>-1.6</v>
      </c>
      <c r="C5" s="3">
        <v>1</v>
      </c>
      <c r="D5" s="3">
        <v>1.5</v>
      </c>
      <c r="E5" s="3">
        <v>1.3169830843425607</v>
      </c>
      <c r="F5" s="3">
        <v>1</v>
      </c>
    </row>
    <row r="6" spans="1:6" x14ac:dyDescent="0.55000000000000004">
      <c r="A6" s="1" t="s">
        <v>11</v>
      </c>
      <c r="B6" s="3">
        <v>-1.6</v>
      </c>
      <c r="C6" s="3">
        <v>-0.8</v>
      </c>
      <c r="D6" s="3">
        <v>0</v>
      </c>
      <c r="E6" s="3">
        <v>1.0603982480391245</v>
      </c>
      <c r="F6" s="3">
        <v>0</v>
      </c>
    </row>
    <row r="7" spans="1:6" x14ac:dyDescent="0.55000000000000004">
      <c r="A7" s="1" t="s">
        <v>12</v>
      </c>
      <c r="B7" s="3">
        <v>-0.8</v>
      </c>
      <c r="C7" s="3">
        <v>-0.2</v>
      </c>
      <c r="D7" s="3">
        <v>-0.83333333333333337</v>
      </c>
      <c r="E7" s="3">
        <v>1.6278820596099706</v>
      </c>
      <c r="F7" s="3">
        <v>0</v>
      </c>
    </row>
    <row r="10" spans="1:6" ht="15" customHeight="1" x14ac:dyDescent="0.55000000000000004">
      <c r="A10" s="141" t="s">
        <v>67</v>
      </c>
      <c r="B10" s="95"/>
      <c r="C10" s="95"/>
      <c r="D10" s="95"/>
      <c r="E10" s="95"/>
      <c r="F10" s="95"/>
    </row>
    <row r="11" spans="1:6" ht="15" customHeight="1" x14ac:dyDescent="0.55000000000000004">
      <c r="A11" s="95"/>
      <c r="B11" s="95"/>
      <c r="C11" s="95"/>
      <c r="D11" s="95"/>
      <c r="E11" s="95"/>
      <c r="F11" s="95"/>
    </row>
    <row r="12" spans="1:6" ht="30" customHeight="1" x14ac:dyDescent="0.55000000000000004">
      <c r="A12" s="6" t="s">
        <v>52</v>
      </c>
      <c r="B12" s="6" t="s">
        <v>55</v>
      </c>
      <c r="C12" s="6" t="s">
        <v>46</v>
      </c>
      <c r="D12" s="6" t="s">
        <v>56</v>
      </c>
      <c r="E12" s="6" t="s">
        <v>57</v>
      </c>
      <c r="F12" s="7" t="s">
        <v>68</v>
      </c>
    </row>
    <row r="13" spans="1:6" x14ac:dyDescent="0.55000000000000004">
      <c r="A13" s="1" t="s">
        <v>58</v>
      </c>
      <c r="B13" s="3">
        <v>1</v>
      </c>
      <c r="C13" s="3">
        <v>0.2</v>
      </c>
      <c r="D13" s="3">
        <v>0.66666666666666663</v>
      </c>
      <c r="E13" s="3">
        <v>0</v>
      </c>
      <c r="F13" s="8">
        <f>AVERAGE(F14:F16)</f>
        <v>0.66666666666666663</v>
      </c>
    </row>
    <row r="14" spans="1:6" x14ac:dyDescent="0.55000000000000004">
      <c r="A14" s="1" t="s">
        <v>13</v>
      </c>
      <c r="B14" s="3">
        <v>0.4</v>
      </c>
      <c r="C14" s="3">
        <v>-0.2</v>
      </c>
      <c r="D14" s="3">
        <v>1.5</v>
      </c>
      <c r="E14" s="3">
        <v>1.1020183503211027</v>
      </c>
      <c r="F14" s="3">
        <v>0</v>
      </c>
    </row>
    <row r="15" spans="1:6" x14ac:dyDescent="0.55000000000000004">
      <c r="A15" s="1" t="s">
        <v>14</v>
      </c>
      <c r="B15" s="3">
        <v>0.8</v>
      </c>
      <c r="C15" s="3">
        <v>-1.5</v>
      </c>
      <c r="D15" s="3">
        <v>0</v>
      </c>
      <c r="E15" s="3">
        <v>1.8369660977939806</v>
      </c>
      <c r="F15" s="3">
        <v>1</v>
      </c>
    </row>
    <row r="16" spans="1:6" x14ac:dyDescent="0.55000000000000004">
      <c r="A16" s="1" t="s">
        <v>15</v>
      </c>
      <c r="B16" s="3">
        <v>1.8</v>
      </c>
      <c r="C16" s="3">
        <v>0</v>
      </c>
      <c r="D16" s="3">
        <v>-0.83333333333333337</v>
      </c>
      <c r="E16" s="3">
        <v>1.7117242768623691</v>
      </c>
      <c r="F16" s="3">
        <v>1</v>
      </c>
    </row>
  </sheetData>
  <mergeCells count="2">
    <mergeCell ref="A1:F2"/>
    <mergeCell ref="A10:F11"/>
  </mergeCells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94DB-06B6-41A7-92C2-D0F3C4314FF3}">
  <dimension ref="A1:AA53"/>
  <sheetViews>
    <sheetView workbookViewId="0">
      <selection activeCell="C3" sqref="C3"/>
    </sheetView>
  </sheetViews>
  <sheetFormatPr defaultColWidth="9.1640625" defaultRowHeight="18" x14ac:dyDescent="0.55000000000000004"/>
  <cols>
    <col min="1" max="1" width="8.75" bestFit="1" customWidth="1"/>
    <col min="2" max="2" width="10.4140625" bestFit="1" customWidth="1"/>
    <col min="3" max="3" width="20.75" customWidth="1"/>
    <col min="6" max="6" width="10.58203125" bestFit="1" customWidth="1"/>
    <col min="7" max="7" width="20.58203125" bestFit="1" customWidth="1"/>
    <col min="9" max="13" width="11.1640625" customWidth="1"/>
    <col min="14" max="18" width="10.25" customWidth="1"/>
    <col min="19" max="19" width="12.9140625" bestFit="1" customWidth="1"/>
    <col min="20" max="20" width="18.25" bestFit="1" customWidth="1"/>
    <col min="22" max="22" width="21.83203125" bestFit="1" customWidth="1"/>
    <col min="23" max="23" width="9.58203125" customWidth="1"/>
  </cols>
  <sheetData>
    <row r="1" spans="1:27" ht="18" customHeight="1" x14ac:dyDescent="0.55000000000000004">
      <c r="A1" s="107" t="s">
        <v>72</v>
      </c>
      <c r="B1" s="108"/>
      <c r="C1" s="108"/>
      <c r="D1" s="108"/>
      <c r="E1" s="109"/>
      <c r="F1" s="113" t="s">
        <v>73</v>
      </c>
      <c r="G1" s="114"/>
      <c r="H1" s="115"/>
      <c r="I1" s="119" t="s">
        <v>69</v>
      </c>
      <c r="J1" s="120"/>
      <c r="K1" s="120"/>
      <c r="L1" s="120"/>
      <c r="M1" s="121"/>
      <c r="N1" s="119" t="s">
        <v>74</v>
      </c>
      <c r="O1" s="120"/>
      <c r="P1" s="120"/>
      <c r="Q1" s="120"/>
      <c r="R1" s="121"/>
      <c r="S1" s="125" t="s">
        <v>75</v>
      </c>
      <c r="T1" s="127"/>
      <c r="V1" s="101" t="s">
        <v>90</v>
      </c>
      <c r="W1" s="102"/>
      <c r="X1" s="102"/>
      <c r="Y1" s="102"/>
      <c r="Z1" s="102"/>
      <c r="AA1" s="103"/>
    </row>
    <row r="2" spans="1:27" ht="18.5" customHeight="1" thickBot="1" x14ac:dyDescent="0.6">
      <c r="A2" s="110"/>
      <c r="B2" s="111"/>
      <c r="C2" s="111"/>
      <c r="D2" s="111"/>
      <c r="E2" s="112"/>
      <c r="F2" s="116"/>
      <c r="G2" s="117"/>
      <c r="H2" s="118"/>
      <c r="I2" s="122"/>
      <c r="J2" s="123"/>
      <c r="K2" s="123"/>
      <c r="L2" s="123"/>
      <c r="M2" s="124"/>
      <c r="N2" s="122"/>
      <c r="O2" s="123"/>
      <c r="P2" s="123"/>
      <c r="Q2" s="123"/>
      <c r="R2" s="124"/>
      <c r="S2" s="128"/>
      <c r="T2" s="130"/>
      <c r="V2" s="104"/>
      <c r="W2" s="105"/>
      <c r="X2" s="105"/>
      <c r="Y2" s="105"/>
      <c r="Z2" s="105"/>
      <c r="AA2" s="106"/>
    </row>
    <row r="3" spans="1:27" ht="18.5" thickBot="1" x14ac:dyDescent="0.6">
      <c r="A3" s="26" t="s">
        <v>70</v>
      </c>
      <c r="B3" s="27" t="s">
        <v>71</v>
      </c>
      <c r="C3" s="27" t="s">
        <v>55</v>
      </c>
      <c r="D3" s="29" t="s">
        <v>46</v>
      </c>
      <c r="E3" s="28" t="s">
        <v>56</v>
      </c>
      <c r="F3" s="26" t="s">
        <v>71</v>
      </c>
      <c r="G3" s="27" t="s">
        <v>55</v>
      </c>
      <c r="H3" s="28" t="s">
        <v>46</v>
      </c>
      <c r="I3" s="18" t="s">
        <v>17</v>
      </c>
      <c r="J3" s="19" t="s">
        <v>18</v>
      </c>
      <c r="K3" s="19" t="s">
        <v>19</v>
      </c>
      <c r="L3" s="19" t="s">
        <v>20</v>
      </c>
      <c r="M3" s="20" t="s">
        <v>21</v>
      </c>
      <c r="N3" s="18" t="s">
        <v>22</v>
      </c>
      <c r="O3" s="19" t="s">
        <v>23</v>
      </c>
      <c r="P3" s="19" t="s">
        <v>24</v>
      </c>
      <c r="Q3" s="19" t="s">
        <v>25</v>
      </c>
      <c r="R3" s="20" t="s">
        <v>26</v>
      </c>
      <c r="S3" s="18" t="s">
        <v>89</v>
      </c>
      <c r="T3" s="20" t="s">
        <v>76</v>
      </c>
      <c r="V3" s="36" t="s">
        <v>77</v>
      </c>
      <c r="W3" s="37">
        <v>1</v>
      </c>
      <c r="X3" s="37">
        <v>2</v>
      </c>
      <c r="Y3" s="37">
        <v>3</v>
      </c>
      <c r="Z3" s="37">
        <v>4</v>
      </c>
      <c r="AA3" s="38">
        <v>5</v>
      </c>
    </row>
    <row r="4" spans="1:27" x14ac:dyDescent="0.55000000000000004">
      <c r="A4" s="11" t="s">
        <v>16</v>
      </c>
      <c r="B4" s="9">
        <f>IF(A4="Y",1,0)</f>
        <v>1</v>
      </c>
      <c r="C4" s="9">
        <v>20</v>
      </c>
      <c r="D4" s="10">
        <v>11320</v>
      </c>
      <c r="E4" s="12" t="s">
        <v>32</v>
      </c>
      <c r="F4" s="40">
        <f>(B4-AVERAGE($B$4:$B$53))/_xlfn.STDEV.S($B$4:$B$53)</f>
        <v>0.91368200968105673</v>
      </c>
      <c r="G4" s="3">
        <f>(C4-AVERAGE($C$4:$C$53))/_xlfn.STDEV.S($C$4:$C$53)</f>
        <v>1.4420001040042454</v>
      </c>
      <c r="H4" s="41">
        <f>(D4-AVERAGE($D$4:$D$53))/_xlfn.STDEV.S($D$4:$D$53)</f>
        <v>-0.29073690205219466</v>
      </c>
      <c r="I4" s="21">
        <f>SQRT(SUMXMY2($F4:$H4,W$12:W$14))</f>
        <v>2.2446822170297729</v>
      </c>
      <c r="J4" s="17">
        <f t="shared" ref="J4:J35" si="0">SQRT(SUMXMY2($F4:$H4,X$12:X$14))</f>
        <v>3.6530621303317763</v>
      </c>
      <c r="K4" s="17">
        <f t="shared" ref="K4:K35" si="1">SQRT(SUMXMY2($F4:$H4,Y$12:Y$14))</f>
        <v>1.5109087583745366</v>
      </c>
      <c r="L4" s="17">
        <f t="shared" ref="L4:L35" si="2">SQRT(SUMXMY2($F4:$H4,Z$12:Z$14))</f>
        <v>2.7412781836492952</v>
      </c>
      <c r="M4" s="22">
        <f t="shared" ref="M4:M35" si="3">SQRT(SUMXMY2($F4:$H4,AA$12:AA$14))</f>
        <v>3.6936594980702324</v>
      </c>
      <c r="N4" s="30">
        <f>RANK(I4,I$4:I$53,1)</f>
        <v>28</v>
      </c>
      <c r="O4" s="1">
        <f t="shared" ref="O4:O35" si="4">RANK(J4,J$4:J$53,1)</f>
        <v>41</v>
      </c>
      <c r="P4" s="1">
        <f t="shared" ref="P4:P35" si="5">RANK(K4,K$4:K$53,1)</f>
        <v>20</v>
      </c>
      <c r="Q4" s="1">
        <f t="shared" ref="Q4:Q35" si="6">RANK(L4,L$4:L$53,1)</f>
        <v>47</v>
      </c>
      <c r="R4" s="12">
        <f t="shared" ref="R4:R35" si="7">RANK(M4,M$4:M$53,1)</f>
        <v>40</v>
      </c>
      <c r="S4" s="30" t="str">
        <f>E4</f>
        <v>High</v>
      </c>
      <c r="T4" s="12">
        <f>IF(S4="High",1,0)</f>
        <v>1</v>
      </c>
      <c r="V4" s="35" t="s">
        <v>70</v>
      </c>
      <c r="W4" s="35" t="s">
        <v>16</v>
      </c>
      <c r="X4" s="35" t="s">
        <v>27</v>
      </c>
      <c r="Y4" s="35" t="s">
        <v>16</v>
      </c>
      <c r="Z4" s="35" t="s">
        <v>27</v>
      </c>
      <c r="AA4" s="35" t="s">
        <v>27</v>
      </c>
    </row>
    <row r="5" spans="1:27" x14ac:dyDescent="0.55000000000000004">
      <c r="A5" s="11" t="s">
        <v>16</v>
      </c>
      <c r="B5" s="9">
        <f t="shared" ref="B5:B53" si="8">IF(A5="Y",1,0)</f>
        <v>1</v>
      </c>
      <c r="C5" s="9">
        <v>9</v>
      </c>
      <c r="D5" s="10">
        <v>7200</v>
      </c>
      <c r="E5" s="12" t="s">
        <v>33</v>
      </c>
      <c r="F5" s="40">
        <f t="shared" ref="F5:F53" si="9">(B5-AVERAGE($B$4:$B$53))/_xlfn.STDEV.S($B$4:$B$53)</f>
        <v>0.91368200968105673</v>
      </c>
      <c r="G5" s="3">
        <f t="shared" ref="G5:G53" si="10">(C5-AVERAGE($C$4:$C$53))/_xlfn.STDEV.S($C$4:$C$53)</f>
        <v>-0.36460594884845393</v>
      </c>
      <c r="H5" s="41">
        <f t="shared" ref="H5:H53" si="11">(D5-AVERAGE($D$4:$D$53))/_xlfn.STDEV.S($D$4:$D$53)</f>
        <v>-0.74803095277184117</v>
      </c>
      <c r="I5" s="21">
        <f t="shared" ref="I5:I35" si="12">SQRT(SUMXMY2($F5:$H5,W$12:W$14))</f>
        <v>1.5404930155670218</v>
      </c>
      <c r="J5" s="17">
        <f t="shared" si="0"/>
        <v>2.3223084959338625</v>
      </c>
      <c r="K5" s="17">
        <f t="shared" si="1"/>
        <v>0.35876898220008857</v>
      </c>
      <c r="L5" s="17">
        <f t="shared" si="2"/>
        <v>2.2283257891579096</v>
      </c>
      <c r="M5" s="22">
        <f t="shared" si="3"/>
        <v>2.3535301212513313</v>
      </c>
      <c r="N5" s="30">
        <f t="shared" ref="N5:N35" si="13">RANK(I5,I$4:I$53,1)</f>
        <v>12</v>
      </c>
      <c r="O5" s="1">
        <f t="shared" si="4"/>
        <v>17</v>
      </c>
      <c r="P5" s="1">
        <f t="shared" si="5"/>
        <v>6</v>
      </c>
      <c r="Q5" s="1">
        <f t="shared" si="6"/>
        <v>30</v>
      </c>
      <c r="R5" s="12">
        <f t="shared" si="7"/>
        <v>17</v>
      </c>
      <c r="S5" s="30" t="str">
        <f t="shared" ref="S5:S53" si="14">E5</f>
        <v>low</v>
      </c>
      <c r="T5" s="12">
        <f t="shared" ref="T5:T53" si="15">IF(S5="High",1,0)</f>
        <v>0</v>
      </c>
      <c r="V5" s="1" t="s">
        <v>71</v>
      </c>
      <c r="W5" s="1">
        <v>1</v>
      </c>
      <c r="X5" s="1">
        <v>0</v>
      </c>
      <c r="Y5" s="1">
        <v>1</v>
      </c>
      <c r="Z5" s="1">
        <v>0</v>
      </c>
      <c r="AA5" s="1">
        <v>0</v>
      </c>
    </row>
    <row r="6" spans="1:27" x14ac:dyDescent="0.55000000000000004">
      <c r="A6" s="11" t="s">
        <v>16</v>
      </c>
      <c r="B6" s="9">
        <f t="shared" si="8"/>
        <v>1</v>
      </c>
      <c r="C6" s="9">
        <v>11</v>
      </c>
      <c r="D6" s="10">
        <v>20000</v>
      </c>
      <c r="E6" s="12" t="s">
        <v>32</v>
      </c>
      <c r="F6" s="40">
        <f t="shared" si="9"/>
        <v>0.91368200968105673</v>
      </c>
      <c r="G6" s="3">
        <f t="shared" si="10"/>
        <v>-3.6132121057054087E-2</v>
      </c>
      <c r="H6" s="41">
        <f t="shared" si="11"/>
        <v>0.67268842810473062</v>
      </c>
      <c r="I6" s="21">
        <f t="shared" si="12"/>
        <v>0.50505789447903837</v>
      </c>
      <c r="J6" s="17">
        <f t="shared" si="0"/>
        <v>3.0469562736336631</v>
      </c>
      <c r="K6" s="17">
        <f t="shared" si="1"/>
        <v>1.2764275687562949</v>
      </c>
      <c r="L6" s="17">
        <f t="shared" si="2"/>
        <v>2.0547019252517789</v>
      </c>
      <c r="M6" s="22">
        <f t="shared" si="3"/>
        <v>3.1469036407194531</v>
      </c>
      <c r="N6" s="30">
        <f t="shared" si="13"/>
        <v>1</v>
      </c>
      <c r="O6" s="1">
        <f t="shared" si="4"/>
        <v>30</v>
      </c>
      <c r="P6" s="1">
        <f t="shared" si="5"/>
        <v>17</v>
      </c>
      <c r="Q6" s="1">
        <f t="shared" si="6"/>
        <v>23</v>
      </c>
      <c r="R6" s="12">
        <f t="shared" si="7"/>
        <v>32</v>
      </c>
      <c r="S6" s="30" t="str">
        <f t="shared" si="14"/>
        <v>High</v>
      </c>
      <c r="T6" s="12">
        <f t="shared" si="15"/>
        <v>1</v>
      </c>
      <c r="V6" s="1" t="s">
        <v>55</v>
      </c>
      <c r="W6" s="1">
        <v>8</v>
      </c>
      <c r="X6" s="1">
        <v>2</v>
      </c>
      <c r="Y6" s="1">
        <v>11</v>
      </c>
      <c r="Z6" s="1">
        <v>9</v>
      </c>
      <c r="AA6" s="1">
        <v>2</v>
      </c>
    </row>
    <row r="7" spans="1:27" x14ac:dyDescent="0.55000000000000004">
      <c r="A7" s="11" t="s">
        <v>27</v>
      </c>
      <c r="B7" s="9">
        <f t="shared" si="8"/>
        <v>0</v>
      </c>
      <c r="C7" s="9">
        <v>15</v>
      </c>
      <c r="D7" s="10">
        <v>12800</v>
      </c>
      <c r="E7" s="12" t="s">
        <v>33</v>
      </c>
      <c r="F7" s="40">
        <f t="shared" si="9"/>
        <v>-1.0725832287560233</v>
      </c>
      <c r="G7" s="3">
        <f t="shared" si="10"/>
        <v>0.62081553452574567</v>
      </c>
      <c r="H7" s="41">
        <f t="shared" si="11"/>
        <v>-0.12646622363834104</v>
      </c>
      <c r="I7" s="21">
        <f t="shared" si="12"/>
        <v>2.4688730329820947</v>
      </c>
      <c r="J7" s="17">
        <f t="shared" si="0"/>
        <v>2.3478918331683309</v>
      </c>
      <c r="K7" s="17">
        <f t="shared" si="1"/>
        <v>2.145837658564496</v>
      </c>
      <c r="L7" s="17">
        <f t="shared" si="2"/>
        <v>1.0592311466185342</v>
      </c>
      <c r="M7" s="22">
        <f t="shared" si="3"/>
        <v>2.4218903055007699</v>
      </c>
      <c r="N7" s="30">
        <f t="shared" si="13"/>
        <v>33</v>
      </c>
      <c r="O7" s="1">
        <f t="shared" si="4"/>
        <v>18</v>
      </c>
      <c r="P7" s="1">
        <f t="shared" si="5"/>
        <v>30</v>
      </c>
      <c r="Q7" s="1">
        <f t="shared" si="6"/>
        <v>6</v>
      </c>
      <c r="R7" s="12">
        <f t="shared" si="7"/>
        <v>18</v>
      </c>
      <c r="S7" s="30" t="str">
        <f t="shared" si="14"/>
        <v>low</v>
      </c>
      <c r="T7" s="12">
        <f t="shared" si="15"/>
        <v>0</v>
      </c>
      <c r="V7" s="1" t="s">
        <v>56</v>
      </c>
      <c r="W7" s="33">
        <v>21000</v>
      </c>
      <c r="X7" s="33">
        <v>4000</v>
      </c>
      <c r="Y7" s="33">
        <v>8500</v>
      </c>
      <c r="Z7" s="33">
        <v>16300</v>
      </c>
      <c r="AA7" s="33">
        <v>2500</v>
      </c>
    </row>
    <row r="8" spans="1:27" x14ac:dyDescent="0.55000000000000004">
      <c r="A8" s="11" t="s">
        <v>27</v>
      </c>
      <c r="B8" s="9">
        <f t="shared" si="8"/>
        <v>0</v>
      </c>
      <c r="C8" s="9">
        <v>12</v>
      </c>
      <c r="D8" s="10">
        <v>5700</v>
      </c>
      <c r="E8" s="12" t="s">
        <v>33</v>
      </c>
      <c r="F8" s="40">
        <f t="shared" si="9"/>
        <v>-1.0725832287560233</v>
      </c>
      <c r="G8" s="3">
        <f t="shared" si="10"/>
        <v>0.12810479283864584</v>
      </c>
      <c r="H8" s="41">
        <f t="shared" si="11"/>
        <v>-0.91452150521831443</v>
      </c>
      <c r="I8" s="21">
        <f t="shared" si="12"/>
        <v>2.6945733252910964</v>
      </c>
      <c r="J8" s="17">
        <f t="shared" si="0"/>
        <v>1.653172718685318</v>
      </c>
      <c r="K8" s="17">
        <f t="shared" si="1"/>
        <v>2.0171289099696117</v>
      </c>
      <c r="L8" s="17">
        <f t="shared" si="2"/>
        <v>1.2755368804617921</v>
      </c>
      <c r="M8" s="22">
        <f t="shared" si="3"/>
        <v>1.6803360113525656</v>
      </c>
      <c r="N8" s="30">
        <f t="shared" si="13"/>
        <v>40</v>
      </c>
      <c r="O8" s="1">
        <f t="shared" si="4"/>
        <v>13</v>
      </c>
      <c r="P8" s="1">
        <f t="shared" si="5"/>
        <v>27</v>
      </c>
      <c r="Q8" s="1">
        <f t="shared" si="6"/>
        <v>7</v>
      </c>
      <c r="R8" s="12">
        <f t="shared" si="7"/>
        <v>11</v>
      </c>
      <c r="S8" s="30" t="str">
        <f t="shared" si="14"/>
        <v>low</v>
      </c>
      <c r="T8" s="12">
        <f t="shared" si="15"/>
        <v>0</v>
      </c>
    </row>
    <row r="9" spans="1:27" ht="18.5" thickBot="1" x14ac:dyDescent="0.6">
      <c r="A9" s="11" t="s">
        <v>16</v>
      </c>
      <c r="B9" s="9">
        <f t="shared" si="8"/>
        <v>1</v>
      </c>
      <c r="C9" s="9">
        <v>22</v>
      </c>
      <c r="D9" s="10">
        <v>9000</v>
      </c>
      <c r="E9" s="12" t="s">
        <v>32</v>
      </c>
      <c r="F9" s="40">
        <f t="shared" si="9"/>
        <v>0.91368200968105673</v>
      </c>
      <c r="G9" s="3">
        <f t="shared" si="10"/>
        <v>1.7704739317956451</v>
      </c>
      <c r="H9" s="41">
        <f t="shared" si="11"/>
        <v>-0.54824228983607326</v>
      </c>
      <c r="I9" s="21">
        <f t="shared" si="12"/>
        <v>2.6572317138526733</v>
      </c>
      <c r="J9" s="17">
        <f t="shared" si="0"/>
        <v>3.8784978015799645</v>
      </c>
      <c r="K9" s="17">
        <f t="shared" si="1"/>
        <v>1.8074582514278015</v>
      </c>
      <c r="L9" s="17">
        <f t="shared" si="2"/>
        <v>3.0266032568161054</v>
      </c>
      <c r="M9" s="22">
        <f t="shared" si="3"/>
        <v>3.9057980398301142</v>
      </c>
      <c r="N9" s="30">
        <f t="shared" si="13"/>
        <v>39</v>
      </c>
      <c r="O9" s="1">
        <f t="shared" si="4"/>
        <v>46</v>
      </c>
      <c r="P9" s="1">
        <f t="shared" si="5"/>
        <v>23</v>
      </c>
      <c r="Q9" s="1">
        <f t="shared" si="6"/>
        <v>49</v>
      </c>
      <c r="R9" s="12">
        <f t="shared" si="7"/>
        <v>45</v>
      </c>
      <c r="S9" s="30" t="str">
        <f t="shared" si="14"/>
        <v>High</v>
      </c>
      <c r="T9" s="12">
        <f t="shared" si="15"/>
        <v>1</v>
      </c>
    </row>
    <row r="10" spans="1:27" ht="18.5" thickBot="1" x14ac:dyDescent="0.6">
      <c r="A10" s="11" t="s">
        <v>27</v>
      </c>
      <c r="B10" s="9">
        <f t="shared" si="8"/>
        <v>0</v>
      </c>
      <c r="C10" s="9">
        <v>7</v>
      </c>
      <c r="D10" s="10">
        <v>35200</v>
      </c>
      <c r="E10" s="12" t="s">
        <v>32</v>
      </c>
      <c r="F10" s="40">
        <f t="shared" si="9"/>
        <v>-1.0725832287560233</v>
      </c>
      <c r="G10" s="3">
        <f t="shared" si="10"/>
        <v>-0.69307977663985376</v>
      </c>
      <c r="H10" s="41">
        <f t="shared" si="11"/>
        <v>2.3597926928956592</v>
      </c>
      <c r="I10" s="21">
        <f t="shared" si="12"/>
        <v>2.5409344479175093</v>
      </c>
      <c r="J10" s="17">
        <f t="shared" si="0"/>
        <v>3.5590360036170843</v>
      </c>
      <c r="K10" s="17">
        <f t="shared" si="1"/>
        <v>3.6275819422925535</v>
      </c>
      <c r="L10" s="17">
        <f t="shared" si="2"/>
        <v>2.1233417094632117</v>
      </c>
      <c r="M10" s="22">
        <f t="shared" si="3"/>
        <v>3.721232471606708</v>
      </c>
      <c r="N10" s="30">
        <f t="shared" si="13"/>
        <v>36</v>
      </c>
      <c r="O10" s="1">
        <f t="shared" si="4"/>
        <v>39</v>
      </c>
      <c r="P10" s="1">
        <f t="shared" si="5"/>
        <v>49</v>
      </c>
      <c r="Q10" s="1">
        <f t="shared" si="6"/>
        <v>28</v>
      </c>
      <c r="R10" s="12">
        <f t="shared" si="7"/>
        <v>41</v>
      </c>
      <c r="S10" s="30" t="str">
        <f t="shared" si="14"/>
        <v>High</v>
      </c>
      <c r="T10" s="12">
        <f t="shared" si="15"/>
        <v>1</v>
      </c>
      <c r="V10" s="36" t="s">
        <v>52</v>
      </c>
      <c r="W10" s="37">
        <v>1</v>
      </c>
      <c r="X10" s="37">
        <v>2</v>
      </c>
      <c r="Y10" s="37">
        <v>3</v>
      </c>
      <c r="Z10" s="37">
        <v>4</v>
      </c>
      <c r="AA10" s="38">
        <v>5</v>
      </c>
    </row>
    <row r="11" spans="1:27" x14ac:dyDescent="0.55000000000000004">
      <c r="A11" s="11" t="s">
        <v>27</v>
      </c>
      <c r="B11" s="9">
        <f t="shared" si="8"/>
        <v>0</v>
      </c>
      <c r="C11" s="9">
        <v>5</v>
      </c>
      <c r="D11" s="10">
        <v>22800</v>
      </c>
      <c r="E11" s="12" t="s">
        <v>33</v>
      </c>
      <c r="F11" s="40">
        <f t="shared" si="9"/>
        <v>-1.0725832287560233</v>
      </c>
      <c r="G11" s="3">
        <f t="shared" si="10"/>
        <v>-1.0215536044312536</v>
      </c>
      <c r="H11" s="41">
        <f t="shared" si="11"/>
        <v>0.98347079267148063</v>
      </c>
      <c r="I11" s="21">
        <f t="shared" si="12"/>
        <v>2.0561928368309776</v>
      </c>
      <c r="J11" s="17">
        <f t="shared" si="0"/>
        <v>2.1440624841136242</v>
      </c>
      <c r="K11" s="17">
        <f t="shared" si="1"/>
        <v>2.7268187453071135</v>
      </c>
      <c r="L11" s="17">
        <f t="shared" si="2"/>
        <v>0.97574760993792264</v>
      </c>
      <c r="M11" s="22">
        <f t="shared" si="3"/>
        <v>2.3064146594782078</v>
      </c>
      <c r="N11" s="30">
        <f t="shared" si="13"/>
        <v>24</v>
      </c>
      <c r="O11" s="1">
        <f t="shared" si="4"/>
        <v>16</v>
      </c>
      <c r="P11" s="1">
        <f t="shared" si="5"/>
        <v>43</v>
      </c>
      <c r="Q11" s="1">
        <f t="shared" si="6"/>
        <v>5</v>
      </c>
      <c r="R11" s="12">
        <f t="shared" si="7"/>
        <v>16</v>
      </c>
      <c r="S11" s="30" t="str">
        <f t="shared" si="14"/>
        <v>low</v>
      </c>
      <c r="T11" s="12">
        <f t="shared" si="15"/>
        <v>0</v>
      </c>
      <c r="V11" s="34" t="s">
        <v>70</v>
      </c>
      <c r="W11" s="35" t="s">
        <v>16</v>
      </c>
      <c r="X11" s="35" t="s">
        <v>27</v>
      </c>
      <c r="Y11" s="35" t="s">
        <v>16</v>
      </c>
      <c r="Z11" s="35" t="s">
        <v>27</v>
      </c>
      <c r="AA11" s="35" t="s">
        <v>27</v>
      </c>
    </row>
    <row r="12" spans="1:27" x14ac:dyDescent="0.55000000000000004">
      <c r="A12" s="11" t="s">
        <v>16</v>
      </c>
      <c r="B12" s="9">
        <f t="shared" si="8"/>
        <v>1</v>
      </c>
      <c r="C12" s="9">
        <v>17</v>
      </c>
      <c r="D12" s="10">
        <v>16500</v>
      </c>
      <c r="E12" s="12" t="s">
        <v>33</v>
      </c>
      <c r="F12" s="40">
        <f t="shared" si="9"/>
        <v>0.91368200968105673</v>
      </c>
      <c r="G12" s="3">
        <f t="shared" si="10"/>
        <v>0.94928936231714545</v>
      </c>
      <c r="H12" s="41">
        <f t="shared" si="11"/>
        <v>0.28421047239629299</v>
      </c>
      <c r="I12" s="21">
        <f t="shared" si="12"/>
        <v>1.5602393442193587</v>
      </c>
      <c r="J12" s="17">
        <f t="shared" si="0"/>
        <v>3.4553269386981107</v>
      </c>
      <c r="K12" s="17">
        <f t="shared" si="1"/>
        <v>1.3264652333202129</v>
      </c>
      <c r="L12" s="17">
        <f t="shared" si="2"/>
        <v>2.381609386570041</v>
      </c>
      <c r="M12" s="22">
        <f t="shared" si="3"/>
        <v>3.5254770492675624</v>
      </c>
      <c r="N12" s="30">
        <f t="shared" si="13"/>
        <v>13</v>
      </c>
      <c r="O12" s="1">
        <f t="shared" si="4"/>
        <v>38</v>
      </c>
      <c r="P12" s="1">
        <f t="shared" si="5"/>
        <v>18</v>
      </c>
      <c r="Q12" s="1">
        <f t="shared" si="6"/>
        <v>39</v>
      </c>
      <c r="R12" s="12">
        <f t="shared" si="7"/>
        <v>38</v>
      </c>
      <c r="S12" s="30" t="str">
        <f t="shared" si="14"/>
        <v>low</v>
      </c>
      <c r="T12" s="12">
        <f t="shared" si="15"/>
        <v>0</v>
      </c>
      <c r="V12" s="4" t="s">
        <v>71</v>
      </c>
      <c r="W12" s="3">
        <f>(W5-AVERAGE($B$4:$B$53))/_xlfn.STDEV.S($B$4:$B$53)</f>
        <v>0.91368200968105673</v>
      </c>
      <c r="X12" s="3">
        <f>(X5-AVERAGE($B$4:$B$53))/_xlfn.STDEV.S($B$4:$B$53)</f>
        <v>-1.0725832287560233</v>
      </c>
      <c r="Y12" s="3">
        <f t="shared" ref="Y12:AA12" si="16">(Y5-AVERAGE($B$4:$B$53))/_xlfn.STDEV.S($B$4:$B$53)</f>
        <v>0.91368200968105673</v>
      </c>
      <c r="Z12" s="3">
        <f t="shared" si="16"/>
        <v>-1.0725832287560233</v>
      </c>
      <c r="AA12" s="3">
        <f t="shared" si="16"/>
        <v>-1.0725832287560233</v>
      </c>
    </row>
    <row r="13" spans="1:27" x14ac:dyDescent="0.55000000000000004">
      <c r="A13" s="11" t="s">
        <v>16</v>
      </c>
      <c r="B13" s="9">
        <f t="shared" si="8"/>
        <v>1</v>
      </c>
      <c r="C13" s="9">
        <v>24</v>
      </c>
      <c r="D13" s="10">
        <v>9200</v>
      </c>
      <c r="E13" s="12" t="s">
        <v>32</v>
      </c>
      <c r="F13" s="40">
        <f t="shared" si="9"/>
        <v>0.91368200968105673</v>
      </c>
      <c r="G13" s="3">
        <f t="shared" si="10"/>
        <v>2.0989477595870452</v>
      </c>
      <c r="H13" s="41">
        <f t="shared" si="11"/>
        <v>-0.52604354950987686</v>
      </c>
      <c r="I13" s="21">
        <f t="shared" si="12"/>
        <v>2.9360968835661931</v>
      </c>
      <c r="J13" s="17">
        <f t="shared" si="0"/>
        <v>4.1633728335279807</v>
      </c>
      <c r="K13" s="17">
        <f t="shared" si="1"/>
        <v>2.1364930848505166</v>
      </c>
      <c r="L13" s="17">
        <f t="shared" si="2"/>
        <v>3.2611926650530636</v>
      </c>
      <c r="M13" s="22">
        <f t="shared" si="3"/>
        <v>4.189699063550985</v>
      </c>
      <c r="N13" s="30">
        <f t="shared" si="13"/>
        <v>46</v>
      </c>
      <c r="O13" s="1">
        <f t="shared" si="4"/>
        <v>50</v>
      </c>
      <c r="P13" s="1">
        <f t="shared" si="5"/>
        <v>29</v>
      </c>
      <c r="Q13" s="1">
        <f t="shared" si="6"/>
        <v>50</v>
      </c>
      <c r="R13" s="12">
        <f t="shared" si="7"/>
        <v>50</v>
      </c>
      <c r="S13" s="30" t="str">
        <f t="shared" si="14"/>
        <v>High</v>
      </c>
      <c r="T13" s="12">
        <f t="shared" si="15"/>
        <v>1</v>
      </c>
      <c r="V13" s="4" t="s">
        <v>44</v>
      </c>
      <c r="W13" s="3">
        <f>(W6-AVERAGE($C$4:$C$53))/_xlfn.STDEV.S($C$4:$C$53)</f>
        <v>-0.52884286274415393</v>
      </c>
      <c r="X13" s="3">
        <f t="shared" ref="X13:AA13" si="17">(X6-AVERAGE($C$4:$C$53))/_xlfn.STDEV.S($C$4:$C$53)</f>
        <v>-1.5142643461183534</v>
      </c>
      <c r="Y13" s="3">
        <f t="shared" si="17"/>
        <v>-3.6132121057054087E-2</v>
      </c>
      <c r="Z13" s="3">
        <f t="shared" si="17"/>
        <v>-0.36460594884845393</v>
      </c>
      <c r="AA13" s="3">
        <f t="shared" si="17"/>
        <v>-1.5142643461183534</v>
      </c>
    </row>
    <row r="14" spans="1:27" x14ac:dyDescent="0.55000000000000004">
      <c r="A14" s="11" t="s">
        <v>16</v>
      </c>
      <c r="B14" s="9">
        <f t="shared" si="8"/>
        <v>1</v>
      </c>
      <c r="C14" s="9">
        <v>19</v>
      </c>
      <c r="D14" s="10">
        <v>22000</v>
      </c>
      <c r="E14" s="12" t="s">
        <v>32</v>
      </c>
      <c r="F14" s="40">
        <f t="shared" si="9"/>
        <v>0.91368200968105673</v>
      </c>
      <c r="G14" s="3">
        <f t="shared" si="10"/>
        <v>1.2777631901085453</v>
      </c>
      <c r="H14" s="41">
        <f t="shared" si="11"/>
        <v>0.89467583136669493</v>
      </c>
      <c r="I14" s="21">
        <f t="shared" si="12"/>
        <v>1.8100124397378481</v>
      </c>
      <c r="J14" s="17">
        <f t="shared" si="0"/>
        <v>3.9663860558749127</v>
      </c>
      <c r="K14" s="17">
        <f t="shared" si="1"/>
        <v>1.992879403544386</v>
      </c>
      <c r="L14" s="17">
        <f t="shared" si="2"/>
        <v>2.6538443527382389</v>
      </c>
      <c r="M14" s="22">
        <f t="shared" si="3"/>
        <v>4.0528009999983023</v>
      </c>
      <c r="N14" s="30">
        <f t="shared" si="13"/>
        <v>18</v>
      </c>
      <c r="O14" s="1">
        <f t="shared" si="4"/>
        <v>48</v>
      </c>
      <c r="P14" s="1">
        <f t="shared" si="5"/>
        <v>25</v>
      </c>
      <c r="Q14" s="1">
        <f t="shared" si="6"/>
        <v>44</v>
      </c>
      <c r="R14" s="12">
        <f t="shared" si="7"/>
        <v>48</v>
      </c>
      <c r="S14" s="30" t="str">
        <f t="shared" si="14"/>
        <v>High</v>
      </c>
      <c r="T14" s="12">
        <f t="shared" si="15"/>
        <v>1</v>
      </c>
      <c r="V14" s="4" t="s">
        <v>56</v>
      </c>
      <c r="W14" s="3">
        <f>(W7-AVERAGE($D$4:$D$53))/_xlfn.STDEV.S($D$4:$D$53)</f>
        <v>0.78368212973571272</v>
      </c>
      <c r="X14" s="3">
        <f t="shared" ref="X14:AA14" si="18">(X7-AVERAGE($D$4:$D$53))/_xlfn.STDEV.S($D$4:$D$53)</f>
        <v>-1.1032107979909842</v>
      </c>
      <c r="Y14" s="3">
        <f t="shared" si="18"/>
        <v>-0.60373914065156431</v>
      </c>
      <c r="Z14" s="3">
        <f t="shared" si="18"/>
        <v>0.26201173207009654</v>
      </c>
      <c r="AA14" s="3">
        <f t="shared" si="18"/>
        <v>-1.2697013504374575</v>
      </c>
    </row>
    <row r="15" spans="1:27" x14ac:dyDescent="0.55000000000000004">
      <c r="A15" s="11" t="s">
        <v>16</v>
      </c>
      <c r="B15" s="9">
        <f t="shared" si="8"/>
        <v>1</v>
      </c>
      <c r="C15" s="9">
        <v>16</v>
      </c>
      <c r="D15" s="10">
        <v>12500</v>
      </c>
      <c r="E15" s="12" t="s">
        <v>33</v>
      </c>
      <c r="F15" s="40">
        <f t="shared" si="9"/>
        <v>0.91368200968105673</v>
      </c>
      <c r="G15" s="3">
        <f t="shared" si="10"/>
        <v>0.78505244842144561</v>
      </c>
      <c r="H15" s="41">
        <f t="shared" si="11"/>
        <v>-0.15976433412763569</v>
      </c>
      <c r="I15" s="21">
        <f t="shared" si="12"/>
        <v>1.6175327257521575</v>
      </c>
      <c r="J15" s="17">
        <f t="shared" si="0"/>
        <v>3.1815402793698122</v>
      </c>
      <c r="K15" s="17">
        <f t="shared" si="1"/>
        <v>0.93351900140144373</v>
      </c>
      <c r="L15" s="17">
        <f t="shared" si="2"/>
        <v>2.3334221816580767</v>
      </c>
      <c r="M15" s="22">
        <f t="shared" si="3"/>
        <v>3.2348210923095944</v>
      </c>
      <c r="N15" s="30">
        <f t="shared" si="13"/>
        <v>14</v>
      </c>
      <c r="O15" s="1">
        <f t="shared" si="4"/>
        <v>33</v>
      </c>
      <c r="P15" s="1">
        <f t="shared" si="5"/>
        <v>14</v>
      </c>
      <c r="Q15" s="1">
        <f t="shared" si="6"/>
        <v>36</v>
      </c>
      <c r="R15" s="12">
        <f t="shared" si="7"/>
        <v>33</v>
      </c>
      <c r="S15" s="30" t="str">
        <f t="shared" si="14"/>
        <v>low</v>
      </c>
      <c r="T15" s="12">
        <f t="shared" si="15"/>
        <v>0</v>
      </c>
      <c r="V15" s="4" t="s">
        <v>28</v>
      </c>
      <c r="W15" s="1">
        <v>7</v>
      </c>
      <c r="X15" s="1">
        <v>6</v>
      </c>
      <c r="Y15" s="1">
        <v>5</v>
      </c>
      <c r="Z15" s="1">
        <v>4</v>
      </c>
      <c r="AA15" s="1">
        <v>3</v>
      </c>
    </row>
    <row r="16" spans="1:27" x14ac:dyDescent="0.55000000000000004">
      <c r="A16" s="11" t="s">
        <v>16</v>
      </c>
      <c r="B16" s="9">
        <f t="shared" si="8"/>
        <v>1</v>
      </c>
      <c r="C16" s="9">
        <v>6</v>
      </c>
      <c r="D16" s="10">
        <v>7700</v>
      </c>
      <c r="E16" s="12" t="s">
        <v>33</v>
      </c>
      <c r="F16" s="40">
        <f t="shared" si="9"/>
        <v>0.91368200968105673</v>
      </c>
      <c r="G16" s="3">
        <f t="shared" si="10"/>
        <v>-0.8573166905355537</v>
      </c>
      <c r="H16" s="41">
        <f t="shared" si="11"/>
        <v>-0.69253410195635012</v>
      </c>
      <c r="I16" s="21">
        <f t="shared" si="12"/>
        <v>1.5123192183712564</v>
      </c>
      <c r="J16" s="17">
        <f t="shared" si="0"/>
        <v>2.1320143452296869</v>
      </c>
      <c r="K16" s="17">
        <f t="shared" si="1"/>
        <v>0.82597133261554978</v>
      </c>
      <c r="L16" s="17">
        <f t="shared" si="2"/>
        <v>2.2581344560620402</v>
      </c>
      <c r="M16" s="22">
        <f t="shared" si="3"/>
        <v>2.170242348752438</v>
      </c>
      <c r="N16" s="30">
        <f t="shared" si="13"/>
        <v>11</v>
      </c>
      <c r="O16" s="1">
        <f t="shared" si="4"/>
        <v>15</v>
      </c>
      <c r="P16" s="1">
        <f t="shared" si="5"/>
        <v>11</v>
      </c>
      <c r="Q16" s="1">
        <f t="shared" si="6"/>
        <v>32</v>
      </c>
      <c r="R16" s="12">
        <f t="shared" si="7"/>
        <v>15</v>
      </c>
      <c r="S16" s="30" t="str">
        <f t="shared" si="14"/>
        <v>low</v>
      </c>
      <c r="T16" s="12">
        <f t="shared" si="15"/>
        <v>0</v>
      </c>
      <c r="V16" s="4" t="s">
        <v>29</v>
      </c>
      <c r="W16" s="1">
        <f>_xlfn.IFNA(VLOOKUP(RIGHT($V16,1)+0,N$4:$T$53,W$15,FALSE),"CHECK")</f>
        <v>1</v>
      </c>
      <c r="X16" s="1">
        <f>_xlfn.IFNA(VLOOKUP(RIGHT($V16,1)+0,O$4:$T$53,X$15,FALSE),"CHECK")</f>
        <v>1</v>
      </c>
      <c r="Y16" s="1">
        <f>_xlfn.IFNA(VLOOKUP(RIGHT($V16,1)+0,P$4:$T$53,Y$15,FALSE),"CHECK")</f>
        <v>1</v>
      </c>
      <c r="Z16" s="1">
        <f>_xlfn.IFNA(VLOOKUP(RIGHT($V16,1)+0,Q$4:$T$53,Z$15,FALSE),"CHECK")</f>
        <v>0</v>
      </c>
      <c r="AA16" s="1">
        <f>_xlfn.IFNA(VLOOKUP(RIGHT($V16,1)+0,R$4:$T$53,AA$15,FALSE),"CHECK")</f>
        <v>0</v>
      </c>
    </row>
    <row r="17" spans="1:27" x14ac:dyDescent="0.55000000000000004">
      <c r="A17" s="11" t="s">
        <v>27</v>
      </c>
      <c r="B17" s="9">
        <f t="shared" si="8"/>
        <v>0</v>
      </c>
      <c r="C17" s="9">
        <v>3</v>
      </c>
      <c r="D17" s="10">
        <v>37400</v>
      </c>
      <c r="E17" s="12" t="s">
        <v>33</v>
      </c>
      <c r="F17" s="40">
        <f t="shared" si="9"/>
        <v>-1.0725832287560233</v>
      </c>
      <c r="G17" s="3">
        <f t="shared" si="10"/>
        <v>-1.3500274322226535</v>
      </c>
      <c r="H17" s="41">
        <f t="shared" si="11"/>
        <v>2.6039788364838201</v>
      </c>
      <c r="I17" s="21">
        <f t="shared" si="12"/>
        <v>2.8165712835238352</v>
      </c>
      <c r="J17" s="17">
        <f t="shared" si="0"/>
        <v>3.7108258851424729</v>
      </c>
      <c r="K17" s="17">
        <f t="shared" si="1"/>
        <v>3.9951251678719628</v>
      </c>
      <c r="L17" s="17">
        <f t="shared" si="2"/>
        <v>2.5408395104869195</v>
      </c>
      <c r="M17" s="22">
        <f t="shared" si="3"/>
        <v>3.8771602951686752</v>
      </c>
      <c r="N17" s="30">
        <f t="shared" si="13"/>
        <v>43</v>
      </c>
      <c r="O17" s="1">
        <f t="shared" si="4"/>
        <v>42</v>
      </c>
      <c r="P17" s="1">
        <f t="shared" si="5"/>
        <v>50</v>
      </c>
      <c r="Q17" s="1">
        <f t="shared" si="6"/>
        <v>43</v>
      </c>
      <c r="R17" s="12">
        <f t="shared" si="7"/>
        <v>44</v>
      </c>
      <c r="S17" s="30" t="str">
        <f t="shared" si="14"/>
        <v>low</v>
      </c>
      <c r="T17" s="12">
        <f t="shared" si="15"/>
        <v>0</v>
      </c>
      <c r="V17" s="4" t="s">
        <v>30</v>
      </c>
      <c r="W17" s="1">
        <f>_xlfn.IFNA(VLOOKUP(RIGHT($V17,1)+0,N$4:$T$53,W$15,FALSE),"CHECK")</f>
        <v>0</v>
      </c>
      <c r="X17" s="1">
        <f>_xlfn.IFNA(VLOOKUP(RIGHT($V17,1)+0,O$4:$T$53,X$15,FALSE),"CHECK")</f>
        <v>0</v>
      </c>
      <c r="Y17" s="1">
        <f>_xlfn.IFNA(VLOOKUP(RIGHT($V17,1)+0,P$4:$T$53,Y$15,FALSE),"CHECK")</f>
        <v>1</v>
      </c>
      <c r="Z17" s="1">
        <f>_xlfn.IFNA(VLOOKUP(RIGHT($V17,1)+0,Q$4:$T$53,Z$15,FALSE),"CHECK")</f>
        <v>0</v>
      </c>
      <c r="AA17" s="1">
        <f>_xlfn.IFNA(VLOOKUP(RIGHT($V17,1)+0,R$4:$T$53,AA$15,FALSE),"CHECK")</f>
        <v>0</v>
      </c>
    </row>
    <row r="18" spans="1:27" x14ac:dyDescent="0.55000000000000004">
      <c r="A18" s="11" t="s">
        <v>16</v>
      </c>
      <c r="B18" s="9">
        <f t="shared" si="8"/>
        <v>1</v>
      </c>
      <c r="C18" s="9">
        <v>13</v>
      </c>
      <c r="D18" s="10">
        <v>6100</v>
      </c>
      <c r="E18" s="12" t="s">
        <v>32</v>
      </c>
      <c r="F18" s="40">
        <f t="shared" si="9"/>
        <v>0.91368200968105673</v>
      </c>
      <c r="G18" s="3">
        <f t="shared" si="10"/>
        <v>0.29234170673434579</v>
      </c>
      <c r="H18" s="41">
        <f t="shared" si="11"/>
        <v>-0.87012402456592153</v>
      </c>
      <c r="I18" s="21">
        <f t="shared" si="12"/>
        <v>1.8464611810583913</v>
      </c>
      <c r="J18" s="17">
        <f t="shared" si="0"/>
        <v>2.6950704019697196</v>
      </c>
      <c r="K18" s="17">
        <f t="shared" si="1"/>
        <v>0.42291365776243245</v>
      </c>
      <c r="L18" s="17">
        <f t="shared" si="2"/>
        <v>2.3787730431995939</v>
      </c>
      <c r="M18" s="22">
        <f t="shared" si="3"/>
        <v>2.7145417784550983</v>
      </c>
      <c r="N18" s="30">
        <f t="shared" si="13"/>
        <v>20</v>
      </c>
      <c r="O18" s="1">
        <f t="shared" si="4"/>
        <v>26</v>
      </c>
      <c r="P18" s="1">
        <f t="shared" si="5"/>
        <v>7</v>
      </c>
      <c r="Q18" s="1">
        <f t="shared" si="6"/>
        <v>37</v>
      </c>
      <c r="R18" s="12">
        <f t="shared" si="7"/>
        <v>26</v>
      </c>
      <c r="S18" s="30" t="str">
        <f t="shared" si="14"/>
        <v>High</v>
      </c>
      <c r="T18" s="12">
        <f t="shared" si="15"/>
        <v>1</v>
      </c>
      <c r="V18" s="4" t="s">
        <v>31</v>
      </c>
      <c r="W18" s="1">
        <f>_xlfn.IFNA(VLOOKUP(RIGHT($V18,1)+0,N$4:$T$53,W$15,FALSE),"CHECK")</f>
        <v>0</v>
      </c>
      <c r="X18" s="1">
        <f>_xlfn.IFNA(VLOOKUP(RIGHT($V18,1)+0,O$4:$T$53,X$15,FALSE),"CHECK")</f>
        <v>0</v>
      </c>
      <c r="Y18" s="1">
        <f>_xlfn.IFNA(VLOOKUP(RIGHT($V18,1)+0,P$4:$T$53,Y$15,FALSE),"CHECK")</f>
        <v>1</v>
      </c>
      <c r="Z18" s="1">
        <f>_xlfn.IFNA(VLOOKUP(RIGHT($V18,1)+0,Q$4:$T$53,Z$15,FALSE),"CHECK")</f>
        <v>0</v>
      </c>
      <c r="AA18" s="1">
        <f>_xlfn.IFNA(VLOOKUP(RIGHT($V18,1)+0,R$4:$T$53,AA$15,FALSE),"CHECK")</f>
        <v>1</v>
      </c>
    </row>
    <row r="19" spans="1:27" ht="18.5" thickBot="1" x14ac:dyDescent="0.6">
      <c r="A19" s="11" t="s">
        <v>16</v>
      </c>
      <c r="B19" s="9">
        <f t="shared" si="8"/>
        <v>1</v>
      </c>
      <c r="C19" s="9">
        <v>10</v>
      </c>
      <c r="D19" s="10">
        <v>10500</v>
      </c>
      <c r="E19" s="12" t="s">
        <v>32</v>
      </c>
      <c r="F19" s="40">
        <f t="shared" si="9"/>
        <v>0.91368200968105673</v>
      </c>
      <c r="G19" s="3">
        <f t="shared" si="10"/>
        <v>-0.20036903495275402</v>
      </c>
      <c r="H19" s="41">
        <f t="shared" si="11"/>
        <v>-0.38175173738960005</v>
      </c>
      <c r="I19" s="21">
        <f t="shared" si="12"/>
        <v>1.2108390290152509</v>
      </c>
      <c r="J19" s="17">
        <f t="shared" si="0"/>
        <v>2.4883877636434177</v>
      </c>
      <c r="K19" s="17">
        <f t="shared" si="1"/>
        <v>0.27613795663213975</v>
      </c>
      <c r="L19" s="17">
        <f t="shared" si="2"/>
        <v>2.0944342352817573</v>
      </c>
      <c r="M19" s="22">
        <f t="shared" si="3"/>
        <v>2.5416579237651744</v>
      </c>
      <c r="N19" s="30">
        <f t="shared" si="13"/>
        <v>8</v>
      </c>
      <c r="O19" s="1">
        <f t="shared" si="4"/>
        <v>20</v>
      </c>
      <c r="P19" s="1">
        <f t="shared" si="5"/>
        <v>3</v>
      </c>
      <c r="Q19" s="1">
        <f t="shared" si="6"/>
        <v>26</v>
      </c>
      <c r="R19" s="12">
        <f t="shared" si="7"/>
        <v>20</v>
      </c>
      <c r="S19" s="30" t="str">
        <f t="shared" si="14"/>
        <v>High</v>
      </c>
      <c r="T19" s="12">
        <f t="shared" si="15"/>
        <v>1</v>
      </c>
      <c r="V19" s="39" t="s">
        <v>78</v>
      </c>
      <c r="W19" s="45">
        <f>AVERAGE(W16:W18)</f>
        <v>0.33333333333333331</v>
      </c>
      <c r="X19" s="45">
        <f t="shared" ref="X19:AA19" si="19">AVERAGE(X16:X18)</f>
        <v>0.33333333333333331</v>
      </c>
      <c r="Y19" s="45">
        <f t="shared" si="19"/>
        <v>1</v>
      </c>
      <c r="Z19" s="45">
        <f>AVERAGE(Z16:Z18)</f>
        <v>0</v>
      </c>
      <c r="AA19" s="45">
        <f t="shared" si="19"/>
        <v>0.33333333333333331</v>
      </c>
    </row>
    <row r="20" spans="1:27" ht="18.5" thickBot="1" x14ac:dyDescent="0.6">
      <c r="A20" s="11" t="s">
        <v>27</v>
      </c>
      <c r="B20" s="9">
        <f t="shared" si="8"/>
        <v>0</v>
      </c>
      <c r="C20" s="9">
        <v>7</v>
      </c>
      <c r="D20" s="10">
        <v>17300</v>
      </c>
      <c r="E20" s="12" t="s">
        <v>33</v>
      </c>
      <c r="F20" s="40">
        <f t="shared" si="9"/>
        <v>-1.0725832287560233</v>
      </c>
      <c r="G20" s="3">
        <f t="shared" si="10"/>
        <v>-0.69307977663985376</v>
      </c>
      <c r="H20" s="41">
        <f t="shared" si="11"/>
        <v>0.37300543370107869</v>
      </c>
      <c r="I20" s="21">
        <f t="shared" si="12"/>
        <v>2.0349149146771266</v>
      </c>
      <c r="J20" s="17">
        <f t="shared" si="0"/>
        <v>1.6892478976931429</v>
      </c>
      <c r="K20" s="17">
        <f t="shared" si="1"/>
        <v>2.3088654753204163</v>
      </c>
      <c r="L20" s="17">
        <f t="shared" si="2"/>
        <v>0.34671985427096857</v>
      </c>
      <c r="M20" s="22">
        <f t="shared" si="3"/>
        <v>1.8365265246667035</v>
      </c>
      <c r="N20" s="30">
        <f t="shared" si="13"/>
        <v>22</v>
      </c>
      <c r="O20" s="1">
        <f t="shared" si="4"/>
        <v>14</v>
      </c>
      <c r="P20" s="1">
        <f t="shared" si="5"/>
        <v>31</v>
      </c>
      <c r="Q20" s="1">
        <f t="shared" si="6"/>
        <v>1</v>
      </c>
      <c r="R20" s="12">
        <f t="shared" si="7"/>
        <v>14</v>
      </c>
      <c r="S20" s="30" t="str">
        <f t="shared" si="14"/>
        <v>low</v>
      </c>
      <c r="T20" s="12">
        <f t="shared" si="15"/>
        <v>0</v>
      </c>
      <c r="V20" s="46" t="s">
        <v>79</v>
      </c>
      <c r="W20" s="47" t="str">
        <f>IF(W19&gt;0.5,"High RP","Low RP")</f>
        <v>Low RP</v>
      </c>
      <c r="X20" s="47" t="str">
        <f t="shared" ref="X20:AA20" si="20">IF(X19&gt;0.5,"High RP","Low RP")</f>
        <v>Low RP</v>
      </c>
      <c r="Y20" s="47" t="str">
        <f t="shared" si="20"/>
        <v>High RP</v>
      </c>
      <c r="Z20" s="47" t="str">
        <f t="shared" si="20"/>
        <v>Low RP</v>
      </c>
      <c r="AA20" s="48" t="str">
        <f t="shared" si="20"/>
        <v>Low RP</v>
      </c>
    </row>
    <row r="21" spans="1:27" x14ac:dyDescent="0.55000000000000004">
      <c r="A21" s="11" t="s">
        <v>27</v>
      </c>
      <c r="B21" s="9">
        <f t="shared" si="8"/>
        <v>0</v>
      </c>
      <c r="C21" s="9">
        <v>14</v>
      </c>
      <c r="D21" s="10">
        <v>27000</v>
      </c>
      <c r="E21" s="12" t="s">
        <v>33</v>
      </c>
      <c r="F21" s="40">
        <f t="shared" si="9"/>
        <v>-1.0725832287560233</v>
      </c>
      <c r="G21" s="3">
        <f t="shared" si="10"/>
        <v>0.45657862063004573</v>
      </c>
      <c r="H21" s="41">
        <f t="shared" si="11"/>
        <v>1.4496443395216057</v>
      </c>
      <c r="I21" s="21">
        <f t="shared" si="12"/>
        <v>2.3151265110533004</v>
      </c>
      <c r="J21" s="17">
        <f t="shared" si="0"/>
        <v>3.2251033088423782</v>
      </c>
      <c r="K21" s="17">
        <f t="shared" si="1"/>
        <v>2.8990338371680728</v>
      </c>
      <c r="L21" s="17">
        <f t="shared" si="2"/>
        <v>1.4438889525969991</v>
      </c>
      <c r="M21" s="22">
        <f t="shared" si="3"/>
        <v>3.3584316251906281</v>
      </c>
      <c r="N21" s="30">
        <f t="shared" si="13"/>
        <v>30</v>
      </c>
      <c r="O21" s="1">
        <f t="shared" si="4"/>
        <v>34</v>
      </c>
      <c r="P21" s="1">
        <f t="shared" si="5"/>
        <v>44</v>
      </c>
      <c r="Q21" s="1">
        <f t="shared" si="6"/>
        <v>11</v>
      </c>
      <c r="R21" s="12">
        <f t="shared" si="7"/>
        <v>34</v>
      </c>
      <c r="S21" s="30" t="str">
        <f t="shared" si="14"/>
        <v>low</v>
      </c>
      <c r="T21" s="12">
        <f t="shared" si="15"/>
        <v>0</v>
      </c>
      <c r="V21" s="49" t="s">
        <v>80</v>
      </c>
      <c r="W21" s="50" t="s">
        <v>35</v>
      </c>
      <c r="X21" s="51" t="s">
        <v>34</v>
      </c>
      <c r="Y21" s="51" t="s">
        <v>35</v>
      </c>
      <c r="Z21" s="50" t="s">
        <v>35</v>
      </c>
      <c r="AA21" s="52" t="s">
        <v>34</v>
      </c>
    </row>
    <row r="22" spans="1:27" x14ac:dyDescent="0.55000000000000004">
      <c r="A22" s="11" t="s">
        <v>16</v>
      </c>
      <c r="B22" s="9">
        <f t="shared" si="8"/>
        <v>1</v>
      </c>
      <c r="C22" s="9">
        <v>20</v>
      </c>
      <c r="D22" s="10">
        <v>13400</v>
      </c>
      <c r="E22" s="12" t="s">
        <v>32</v>
      </c>
      <c r="F22" s="40">
        <f t="shared" si="9"/>
        <v>0.91368200968105673</v>
      </c>
      <c r="G22" s="3">
        <f t="shared" si="10"/>
        <v>1.4420001040042454</v>
      </c>
      <c r="H22" s="41">
        <f t="shared" si="11"/>
        <v>-5.9870002659751738E-2</v>
      </c>
      <c r="I22" s="21">
        <f t="shared" si="12"/>
        <v>2.1437822183352875</v>
      </c>
      <c r="J22" s="17">
        <f t="shared" si="0"/>
        <v>3.7112409126442585</v>
      </c>
      <c r="K22" s="17">
        <f t="shared" si="1"/>
        <v>1.5750138139154921</v>
      </c>
      <c r="L22" s="17">
        <f t="shared" si="2"/>
        <v>2.7041972706850026</v>
      </c>
      <c r="M22" s="22">
        <f t="shared" si="3"/>
        <v>3.7614413442918129</v>
      </c>
      <c r="N22" s="30">
        <f t="shared" si="13"/>
        <v>25</v>
      </c>
      <c r="O22" s="1">
        <f t="shared" si="4"/>
        <v>43</v>
      </c>
      <c r="P22" s="1">
        <f t="shared" si="5"/>
        <v>21</v>
      </c>
      <c r="Q22" s="1">
        <f t="shared" si="6"/>
        <v>45</v>
      </c>
      <c r="R22" s="12">
        <f t="shared" si="7"/>
        <v>42</v>
      </c>
      <c r="S22" s="30" t="str">
        <f t="shared" si="14"/>
        <v>High</v>
      </c>
      <c r="T22" s="12">
        <f t="shared" si="15"/>
        <v>1</v>
      </c>
      <c r="V22" s="4" t="s">
        <v>36</v>
      </c>
      <c r="W22" s="1">
        <f>IF(AND(W21="Low RP",W20="Low RP"),1,0)</f>
        <v>0</v>
      </c>
      <c r="X22" s="1">
        <f t="shared" ref="X22:AA22" si="21">IF(AND(X21="Low RP",X20="Low RP"),1,0)</f>
        <v>1</v>
      </c>
      <c r="Y22" s="1">
        <f t="shared" si="21"/>
        <v>0</v>
      </c>
      <c r="Z22" s="1">
        <f t="shared" si="21"/>
        <v>0</v>
      </c>
      <c r="AA22" s="1">
        <f t="shared" si="21"/>
        <v>1</v>
      </c>
    </row>
    <row r="23" spans="1:27" x14ac:dyDescent="0.55000000000000004">
      <c r="A23" s="11" t="s">
        <v>27</v>
      </c>
      <c r="B23" s="9">
        <f t="shared" si="8"/>
        <v>0</v>
      </c>
      <c r="C23" s="9">
        <v>2</v>
      </c>
      <c r="D23" s="10">
        <v>11200</v>
      </c>
      <c r="E23" s="12" t="s">
        <v>33</v>
      </c>
      <c r="F23" s="40">
        <f t="shared" si="9"/>
        <v>-1.0725832287560233</v>
      </c>
      <c r="G23" s="3">
        <f t="shared" si="10"/>
        <v>-1.5142643461183534</v>
      </c>
      <c r="H23" s="41">
        <f t="shared" si="11"/>
        <v>-0.3040561462479125</v>
      </c>
      <c r="I23" s="21">
        <f t="shared" si="12"/>
        <v>2.4697124639031864</v>
      </c>
      <c r="J23" s="17">
        <f t="shared" si="0"/>
        <v>0.79915465174307165</v>
      </c>
      <c r="K23" s="17">
        <f t="shared" si="1"/>
        <v>2.4939796248812693</v>
      </c>
      <c r="L23" s="17">
        <f t="shared" si="2"/>
        <v>1.2814629426076458</v>
      </c>
      <c r="M23" s="22">
        <f t="shared" si="3"/>
        <v>0.96564520418954491</v>
      </c>
      <c r="N23" s="30">
        <f t="shared" si="13"/>
        <v>34</v>
      </c>
      <c r="O23" s="1">
        <f t="shared" si="4"/>
        <v>8</v>
      </c>
      <c r="P23" s="1">
        <f t="shared" si="5"/>
        <v>40</v>
      </c>
      <c r="Q23" s="1">
        <f t="shared" si="6"/>
        <v>8</v>
      </c>
      <c r="R23" s="12">
        <f t="shared" si="7"/>
        <v>8</v>
      </c>
      <c r="S23" s="30" t="str">
        <f t="shared" si="14"/>
        <v>low</v>
      </c>
      <c r="T23" s="12">
        <f t="shared" si="15"/>
        <v>0</v>
      </c>
      <c r="V23" s="4" t="s">
        <v>37</v>
      </c>
      <c r="W23" s="1">
        <f>IF(AND(W21="Low RP",W20="High RP"),1,0)</f>
        <v>0</v>
      </c>
      <c r="X23" s="1">
        <f t="shared" ref="X23:AA23" si="22">IF(AND(X21="Low RP",X20="High RP"),1,0)</f>
        <v>0</v>
      </c>
      <c r="Y23" s="1">
        <f t="shared" si="22"/>
        <v>0</v>
      </c>
      <c r="Z23" s="1">
        <f t="shared" si="22"/>
        <v>0</v>
      </c>
      <c r="AA23" s="1">
        <f t="shared" si="22"/>
        <v>0</v>
      </c>
    </row>
    <row r="24" spans="1:27" x14ac:dyDescent="0.55000000000000004">
      <c r="A24" s="11" t="s">
        <v>27</v>
      </c>
      <c r="B24" s="9">
        <f t="shared" si="8"/>
        <v>0</v>
      </c>
      <c r="C24" s="9">
        <v>4</v>
      </c>
      <c r="D24" s="10">
        <v>2500</v>
      </c>
      <c r="E24" s="12" t="s">
        <v>33</v>
      </c>
      <c r="F24" s="40">
        <f t="shared" si="9"/>
        <v>-1.0725832287560233</v>
      </c>
      <c r="G24" s="3">
        <f t="shared" si="10"/>
        <v>-1.1857905183269537</v>
      </c>
      <c r="H24" s="41">
        <f t="shared" si="11"/>
        <v>-1.2697013504374575</v>
      </c>
      <c r="I24" s="21">
        <f t="shared" si="12"/>
        <v>2.9314183488965417</v>
      </c>
      <c r="J24" s="17">
        <f t="shared" si="0"/>
        <v>0.36825827838334596</v>
      </c>
      <c r="K24" s="17">
        <f t="shared" si="1"/>
        <v>2.3896589071873029</v>
      </c>
      <c r="L24" s="17">
        <f t="shared" si="2"/>
        <v>1.7379554264348616</v>
      </c>
      <c r="M24" s="22">
        <f t="shared" si="3"/>
        <v>0.32847382779139966</v>
      </c>
      <c r="N24" s="30">
        <f t="shared" si="13"/>
        <v>45</v>
      </c>
      <c r="O24" s="1">
        <f t="shared" si="4"/>
        <v>4</v>
      </c>
      <c r="P24" s="1">
        <f t="shared" si="5"/>
        <v>36</v>
      </c>
      <c r="Q24" s="1">
        <f t="shared" si="6"/>
        <v>14</v>
      </c>
      <c r="R24" s="12">
        <f t="shared" si="7"/>
        <v>4</v>
      </c>
      <c r="S24" s="30" t="str">
        <f t="shared" si="14"/>
        <v>low</v>
      </c>
      <c r="T24" s="12">
        <f t="shared" si="15"/>
        <v>0</v>
      </c>
      <c r="V24" s="4" t="s">
        <v>38</v>
      </c>
      <c r="W24" s="1">
        <f>IF(AND(W21="High RP",W20="Low RP"),1,0)</f>
        <v>1</v>
      </c>
      <c r="X24" s="1">
        <f t="shared" ref="X24:AA24" si="23">IF(AND(X21="High RP",X20="Low RP"),1,0)</f>
        <v>0</v>
      </c>
      <c r="Y24" s="1">
        <f t="shared" si="23"/>
        <v>0</v>
      </c>
      <c r="Z24" s="1">
        <f t="shared" si="23"/>
        <v>1</v>
      </c>
      <c r="AA24" s="1">
        <f t="shared" si="23"/>
        <v>0</v>
      </c>
    </row>
    <row r="25" spans="1:27" x14ac:dyDescent="0.55000000000000004">
      <c r="A25" s="11" t="s">
        <v>27</v>
      </c>
      <c r="B25" s="9">
        <f t="shared" si="8"/>
        <v>0</v>
      </c>
      <c r="C25" s="9">
        <v>9</v>
      </c>
      <c r="D25" s="10">
        <v>8400</v>
      </c>
      <c r="E25" s="12" t="s">
        <v>33</v>
      </c>
      <c r="F25" s="40">
        <f t="shared" si="9"/>
        <v>-1.0725832287560233</v>
      </c>
      <c r="G25" s="3">
        <f t="shared" si="10"/>
        <v>-0.36460594884845393</v>
      </c>
      <c r="H25" s="41">
        <f t="shared" si="11"/>
        <v>-0.61483851081466256</v>
      </c>
      <c r="I25" s="21">
        <f t="shared" si="12"/>
        <v>2.4347655622985402</v>
      </c>
      <c r="J25" s="17">
        <f t="shared" si="0"/>
        <v>1.2490884361385408</v>
      </c>
      <c r="K25" s="17">
        <f t="shared" si="1"/>
        <v>2.013272919647374</v>
      </c>
      <c r="L25" s="17">
        <f t="shared" si="2"/>
        <v>0.8768502428847591</v>
      </c>
      <c r="M25" s="22">
        <f t="shared" si="3"/>
        <v>1.3230872114611434</v>
      </c>
      <c r="N25" s="30">
        <f t="shared" si="13"/>
        <v>32</v>
      </c>
      <c r="O25" s="1">
        <f t="shared" si="4"/>
        <v>10</v>
      </c>
      <c r="P25" s="1">
        <f t="shared" si="5"/>
        <v>26</v>
      </c>
      <c r="Q25" s="1">
        <f t="shared" si="6"/>
        <v>4</v>
      </c>
      <c r="R25" s="12">
        <f t="shared" si="7"/>
        <v>10</v>
      </c>
      <c r="S25" s="30" t="str">
        <f t="shared" si="14"/>
        <v>low</v>
      </c>
      <c r="T25" s="12">
        <f t="shared" si="15"/>
        <v>0</v>
      </c>
      <c r="V25" s="4" t="s">
        <v>39</v>
      </c>
      <c r="W25" s="1">
        <f>IF(AND(W21="High RP",W20="High RP"),1,0)</f>
        <v>0</v>
      </c>
      <c r="X25" s="1">
        <f t="shared" ref="X25:AA25" si="24">IF(AND(X21="High RP",X20="High RP"),1,0)</f>
        <v>0</v>
      </c>
      <c r="Y25" s="1">
        <f t="shared" si="24"/>
        <v>1</v>
      </c>
      <c r="Z25" s="1">
        <f t="shared" si="24"/>
        <v>0</v>
      </c>
      <c r="AA25" s="1">
        <f t="shared" si="24"/>
        <v>0</v>
      </c>
    </row>
    <row r="26" spans="1:27" x14ac:dyDescent="0.55000000000000004">
      <c r="A26" s="11" t="s">
        <v>16</v>
      </c>
      <c r="B26" s="9">
        <f t="shared" si="8"/>
        <v>1</v>
      </c>
      <c r="C26" s="9">
        <v>13</v>
      </c>
      <c r="D26" s="10">
        <v>16000</v>
      </c>
      <c r="E26" s="12" t="s">
        <v>32</v>
      </c>
      <c r="F26" s="40">
        <f t="shared" si="9"/>
        <v>0.91368200968105673</v>
      </c>
      <c r="G26" s="3">
        <f t="shared" si="10"/>
        <v>0.29234170673434579</v>
      </c>
      <c r="H26" s="41">
        <f t="shared" si="11"/>
        <v>0.22871362158080188</v>
      </c>
      <c r="I26" s="21">
        <f t="shared" si="12"/>
        <v>0.9911277123525889</v>
      </c>
      <c r="J26" s="17">
        <f t="shared" si="0"/>
        <v>2.997181623972621</v>
      </c>
      <c r="K26" s="17">
        <f t="shared" si="1"/>
        <v>0.89491488807161468</v>
      </c>
      <c r="L26" s="17">
        <f t="shared" si="2"/>
        <v>2.0923524042955584</v>
      </c>
      <c r="M26" s="22">
        <f t="shared" si="3"/>
        <v>3.074788196932595</v>
      </c>
      <c r="N26" s="30">
        <f t="shared" si="13"/>
        <v>4</v>
      </c>
      <c r="O26" s="1">
        <f t="shared" si="4"/>
        <v>29</v>
      </c>
      <c r="P26" s="1">
        <f t="shared" si="5"/>
        <v>13</v>
      </c>
      <c r="Q26" s="1">
        <f t="shared" si="6"/>
        <v>25</v>
      </c>
      <c r="R26" s="12">
        <f t="shared" si="7"/>
        <v>29</v>
      </c>
      <c r="S26" s="30" t="str">
        <f t="shared" si="14"/>
        <v>High</v>
      </c>
      <c r="T26" s="12">
        <f t="shared" si="15"/>
        <v>1</v>
      </c>
    </row>
    <row r="27" spans="1:27" x14ac:dyDescent="0.55000000000000004">
      <c r="A27" s="11" t="s">
        <v>27</v>
      </c>
      <c r="B27" s="9">
        <f t="shared" si="8"/>
        <v>0</v>
      </c>
      <c r="C27" s="9">
        <v>3</v>
      </c>
      <c r="D27" s="10">
        <v>3300</v>
      </c>
      <c r="E27" s="12" t="s">
        <v>32</v>
      </c>
      <c r="F27" s="40">
        <f t="shared" si="9"/>
        <v>-1.0725832287560233</v>
      </c>
      <c r="G27" s="3">
        <f t="shared" si="10"/>
        <v>-1.3500274322226535</v>
      </c>
      <c r="H27" s="41">
        <f t="shared" si="11"/>
        <v>-1.1809063891326717</v>
      </c>
      <c r="I27" s="21">
        <f t="shared" si="12"/>
        <v>2.9119068912042105</v>
      </c>
      <c r="J27" s="17">
        <f t="shared" si="0"/>
        <v>0.18168755810137296</v>
      </c>
      <c r="K27" s="17">
        <f t="shared" si="1"/>
        <v>2.4504474119731094</v>
      </c>
      <c r="L27" s="17">
        <f t="shared" si="2"/>
        <v>1.7473031232132374</v>
      </c>
      <c r="M27" s="22">
        <f t="shared" si="3"/>
        <v>0.18670380028028871</v>
      </c>
      <c r="N27" s="30">
        <f t="shared" si="13"/>
        <v>44</v>
      </c>
      <c r="O27" s="1">
        <f t="shared" si="4"/>
        <v>1</v>
      </c>
      <c r="P27" s="1">
        <f t="shared" si="5"/>
        <v>38</v>
      </c>
      <c r="Q27" s="1">
        <f t="shared" si="6"/>
        <v>15</v>
      </c>
      <c r="R27" s="12">
        <f t="shared" si="7"/>
        <v>3</v>
      </c>
      <c r="S27" s="30" t="str">
        <f t="shared" si="14"/>
        <v>High</v>
      </c>
      <c r="T27" s="12">
        <f t="shared" si="15"/>
        <v>1</v>
      </c>
    </row>
    <row r="28" spans="1:27" x14ac:dyDescent="0.55000000000000004">
      <c r="A28" s="11" t="s">
        <v>16</v>
      </c>
      <c r="B28" s="9">
        <f t="shared" si="8"/>
        <v>1</v>
      </c>
      <c r="C28" s="9">
        <v>12</v>
      </c>
      <c r="D28" s="10">
        <v>7500</v>
      </c>
      <c r="E28" s="12" t="s">
        <v>32</v>
      </c>
      <c r="F28" s="40">
        <f t="shared" si="9"/>
        <v>0.91368200968105673</v>
      </c>
      <c r="G28" s="3">
        <f t="shared" si="10"/>
        <v>0.12810479283864584</v>
      </c>
      <c r="H28" s="41">
        <f t="shared" si="11"/>
        <v>-0.71473284228254652</v>
      </c>
      <c r="I28" s="21">
        <f t="shared" si="12"/>
        <v>1.6361013570510285</v>
      </c>
      <c r="J28" s="17">
        <f t="shared" si="0"/>
        <v>2.6064422318734155</v>
      </c>
      <c r="K28" s="17">
        <f t="shared" si="1"/>
        <v>0.19822554247051782</v>
      </c>
      <c r="L28" s="17">
        <f t="shared" si="2"/>
        <v>2.2676074254431007</v>
      </c>
      <c r="M28" s="22">
        <f t="shared" si="3"/>
        <v>2.6364020996550495</v>
      </c>
      <c r="N28" s="30">
        <f t="shared" si="13"/>
        <v>16</v>
      </c>
      <c r="O28" s="1">
        <f t="shared" si="4"/>
        <v>23</v>
      </c>
      <c r="P28" s="1">
        <f t="shared" si="5"/>
        <v>2</v>
      </c>
      <c r="Q28" s="1">
        <f t="shared" si="6"/>
        <v>35</v>
      </c>
      <c r="R28" s="12">
        <f t="shared" si="7"/>
        <v>22</v>
      </c>
      <c r="S28" s="30" t="str">
        <f t="shared" si="14"/>
        <v>High</v>
      </c>
      <c r="T28" s="12">
        <f t="shared" si="15"/>
        <v>1</v>
      </c>
      <c r="V28" s="100" t="s">
        <v>81</v>
      </c>
      <c r="W28" s="100"/>
      <c r="Y28" s="99" t="s">
        <v>86</v>
      </c>
      <c r="Z28" s="99"/>
      <c r="AA28" s="99"/>
    </row>
    <row r="29" spans="1:27" x14ac:dyDescent="0.55000000000000004">
      <c r="A29" s="11" t="s">
        <v>16</v>
      </c>
      <c r="B29" s="9">
        <f t="shared" si="8"/>
        <v>1</v>
      </c>
      <c r="C29" s="9">
        <v>15</v>
      </c>
      <c r="D29" s="10">
        <v>20300</v>
      </c>
      <c r="E29" s="12" t="s">
        <v>32</v>
      </c>
      <c r="F29" s="40">
        <f t="shared" si="9"/>
        <v>0.91368200968105673</v>
      </c>
      <c r="G29" s="3">
        <f t="shared" si="10"/>
        <v>0.62081553452574567</v>
      </c>
      <c r="H29" s="41">
        <f t="shared" si="11"/>
        <v>0.70598653859402527</v>
      </c>
      <c r="I29" s="21">
        <f t="shared" si="12"/>
        <v>1.1522807970699029</v>
      </c>
      <c r="J29" s="17">
        <f t="shared" si="0"/>
        <v>3.4317649536151253</v>
      </c>
      <c r="K29" s="17">
        <f t="shared" si="1"/>
        <v>1.4652513699195295</v>
      </c>
      <c r="L29" s="17">
        <f t="shared" si="2"/>
        <v>2.2612869623616723</v>
      </c>
      <c r="M29" s="22">
        <f t="shared" si="3"/>
        <v>3.5223796401041736</v>
      </c>
      <c r="N29" s="30">
        <f t="shared" si="13"/>
        <v>7</v>
      </c>
      <c r="O29" s="1">
        <f t="shared" si="4"/>
        <v>37</v>
      </c>
      <c r="P29" s="1">
        <f t="shared" si="5"/>
        <v>19</v>
      </c>
      <c r="Q29" s="1">
        <f t="shared" si="6"/>
        <v>33</v>
      </c>
      <c r="R29" s="12">
        <f t="shared" si="7"/>
        <v>37</v>
      </c>
      <c r="S29" s="30" t="str">
        <f t="shared" si="14"/>
        <v>High</v>
      </c>
      <c r="T29" s="12">
        <f t="shared" si="15"/>
        <v>1</v>
      </c>
      <c r="V29" s="1" t="s">
        <v>82</v>
      </c>
      <c r="W29" s="54">
        <f>(Z32+AA31)/SUM(Z31:AA32)</f>
        <v>0.4</v>
      </c>
      <c r="Y29" s="96" t="s">
        <v>87</v>
      </c>
      <c r="Z29" s="97" t="s">
        <v>88</v>
      </c>
      <c r="AA29" s="98"/>
    </row>
    <row r="30" spans="1:27" ht="15" customHeight="1" x14ac:dyDescent="0.55000000000000004">
      <c r="A30" s="11" t="s">
        <v>16</v>
      </c>
      <c r="B30" s="9">
        <f t="shared" si="8"/>
        <v>1</v>
      </c>
      <c r="C30" s="9">
        <v>9</v>
      </c>
      <c r="D30" s="10">
        <v>11700</v>
      </c>
      <c r="E30" s="12" t="s">
        <v>32</v>
      </c>
      <c r="F30" s="40">
        <f t="shared" si="9"/>
        <v>0.91368200968105673</v>
      </c>
      <c r="G30" s="3">
        <f t="shared" si="10"/>
        <v>-0.36460594884845393</v>
      </c>
      <c r="H30" s="41">
        <f t="shared" si="11"/>
        <v>-0.24855929543242142</v>
      </c>
      <c r="I30" s="21">
        <f t="shared" si="12"/>
        <v>1.045225393740089</v>
      </c>
      <c r="J30" s="17">
        <f t="shared" si="0"/>
        <v>2.4489575779629815</v>
      </c>
      <c r="K30" s="17">
        <f t="shared" si="1"/>
        <v>0.48378484680054679</v>
      </c>
      <c r="L30" s="17">
        <f t="shared" si="2"/>
        <v>2.0508369929247148</v>
      </c>
      <c r="M30" s="22">
        <f t="shared" si="3"/>
        <v>2.5119106521404406</v>
      </c>
      <c r="N30" s="30">
        <f t="shared" si="13"/>
        <v>5</v>
      </c>
      <c r="O30" s="1">
        <f t="shared" si="4"/>
        <v>19</v>
      </c>
      <c r="P30" s="1">
        <f t="shared" si="5"/>
        <v>9</v>
      </c>
      <c r="Q30" s="1">
        <f t="shared" si="6"/>
        <v>22</v>
      </c>
      <c r="R30" s="12">
        <f t="shared" si="7"/>
        <v>19</v>
      </c>
      <c r="S30" s="30" t="str">
        <f t="shared" si="14"/>
        <v>High</v>
      </c>
      <c r="T30" s="12">
        <f t="shared" si="15"/>
        <v>1</v>
      </c>
      <c r="V30" s="1" t="s">
        <v>83</v>
      </c>
      <c r="W30" s="57">
        <f>(1-W29)</f>
        <v>0.6</v>
      </c>
      <c r="Y30" s="96"/>
      <c r="Z30" s="53">
        <v>0</v>
      </c>
      <c r="AA30" s="53">
        <v>1</v>
      </c>
    </row>
    <row r="31" spans="1:27" x14ac:dyDescent="0.55000000000000004">
      <c r="A31" s="11" t="s">
        <v>27</v>
      </c>
      <c r="B31" s="9">
        <f t="shared" si="8"/>
        <v>0</v>
      </c>
      <c r="C31" s="9">
        <v>7</v>
      </c>
      <c r="D31" s="10">
        <v>29100</v>
      </c>
      <c r="E31" s="12" t="s">
        <v>33</v>
      </c>
      <c r="F31" s="40">
        <f t="shared" si="9"/>
        <v>-1.0725832287560233</v>
      </c>
      <c r="G31" s="3">
        <f t="shared" si="10"/>
        <v>-0.69307977663985376</v>
      </c>
      <c r="H31" s="41">
        <f t="shared" si="11"/>
        <v>1.6827311129466682</v>
      </c>
      <c r="I31" s="21">
        <f t="shared" si="12"/>
        <v>2.1864382990430227</v>
      </c>
      <c r="J31" s="17">
        <f t="shared" si="0"/>
        <v>2.9044476976300553</v>
      </c>
      <c r="K31" s="17">
        <f t="shared" si="1"/>
        <v>3.0991573113007371</v>
      </c>
      <c r="L31" s="17">
        <f t="shared" si="2"/>
        <v>1.4581970424953699</v>
      </c>
      <c r="M31" s="22">
        <f t="shared" si="3"/>
        <v>3.0645067381218212</v>
      </c>
      <c r="N31" s="30">
        <f t="shared" si="13"/>
        <v>27</v>
      </c>
      <c r="O31" s="1">
        <f t="shared" si="4"/>
        <v>28</v>
      </c>
      <c r="P31" s="1">
        <f t="shared" si="5"/>
        <v>46</v>
      </c>
      <c r="Q31" s="1">
        <f t="shared" si="6"/>
        <v>13</v>
      </c>
      <c r="R31" s="12">
        <f t="shared" si="7"/>
        <v>28</v>
      </c>
      <c r="S31" s="30" t="str">
        <f t="shared" si="14"/>
        <v>low</v>
      </c>
      <c r="T31" s="12">
        <f t="shared" si="15"/>
        <v>0</v>
      </c>
      <c r="V31" s="1" t="s">
        <v>84</v>
      </c>
      <c r="W31" s="54">
        <f>AA31/(AA31+Z31)</f>
        <v>0</v>
      </c>
      <c r="Y31" s="53">
        <v>0</v>
      </c>
      <c r="Z31" s="1">
        <f>SUM(W22:AA22)</f>
        <v>2</v>
      </c>
      <c r="AA31" s="1">
        <f>SUM(W23:AA23)</f>
        <v>0</v>
      </c>
    </row>
    <row r="32" spans="1:27" x14ac:dyDescent="0.55000000000000004">
      <c r="A32" s="11" t="s">
        <v>27</v>
      </c>
      <c r="B32" s="9">
        <f t="shared" si="8"/>
        <v>0</v>
      </c>
      <c r="C32" s="9">
        <v>2</v>
      </c>
      <c r="D32" s="10">
        <v>2000</v>
      </c>
      <c r="E32" s="12" t="s">
        <v>33</v>
      </c>
      <c r="F32" s="40">
        <f t="shared" si="9"/>
        <v>-1.0725832287560233</v>
      </c>
      <c r="G32" s="3">
        <f t="shared" si="10"/>
        <v>-1.5142643461183534</v>
      </c>
      <c r="H32" s="41">
        <f t="shared" si="11"/>
        <v>-1.3251982012529484</v>
      </c>
      <c r="I32" s="21">
        <f t="shared" si="12"/>
        <v>3.0600132920871048</v>
      </c>
      <c r="J32" s="17">
        <f t="shared" si="0"/>
        <v>0.2219874032619642</v>
      </c>
      <c r="K32" s="17">
        <f t="shared" si="1"/>
        <v>2.5788810845620644</v>
      </c>
      <c r="L32" s="17">
        <f t="shared" si="2"/>
        <v>1.9598341263618559</v>
      </c>
      <c r="M32" s="22">
        <f t="shared" si="3"/>
        <v>5.5496850815490939E-2</v>
      </c>
      <c r="N32" s="30">
        <f t="shared" si="13"/>
        <v>50</v>
      </c>
      <c r="O32" s="1">
        <f t="shared" si="4"/>
        <v>2</v>
      </c>
      <c r="P32" s="1">
        <f t="shared" si="5"/>
        <v>42</v>
      </c>
      <c r="Q32" s="1">
        <f t="shared" si="6"/>
        <v>19</v>
      </c>
      <c r="R32" s="12">
        <f t="shared" si="7"/>
        <v>1</v>
      </c>
      <c r="S32" s="30" t="str">
        <f t="shared" si="14"/>
        <v>low</v>
      </c>
      <c r="T32" s="12">
        <f t="shared" si="15"/>
        <v>0</v>
      </c>
      <c r="V32" s="1" t="s">
        <v>85</v>
      </c>
      <c r="W32" s="54">
        <f>Z32/(Z32+AA32)</f>
        <v>0.66666666666666663</v>
      </c>
      <c r="Y32" s="53">
        <v>1</v>
      </c>
      <c r="Z32" s="1">
        <f>SUM(W24:AA24)</f>
        <v>2</v>
      </c>
      <c r="AA32" s="1">
        <f>SUM(W25:AA25)</f>
        <v>1</v>
      </c>
    </row>
    <row r="33" spans="1:20" x14ac:dyDescent="0.55000000000000004">
      <c r="A33" s="11" t="s">
        <v>16</v>
      </c>
      <c r="B33" s="9">
        <f t="shared" si="8"/>
        <v>1</v>
      </c>
      <c r="C33" s="9">
        <v>12</v>
      </c>
      <c r="D33" s="10">
        <v>7600</v>
      </c>
      <c r="E33" s="12" t="s">
        <v>32</v>
      </c>
      <c r="F33" s="40">
        <f t="shared" si="9"/>
        <v>0.91368200968105673</v>
      </c>
      <c r="G33" s="3">
        <f t="shared" si="10"/>
        <v>0.12810479283864584</v>
      </c>
      <c r="H33" s="41">
        <f t="shared" si="11"/>
        <v>-0.70363347211944827</v>
      </c>
      <c r="I33" s="21">
        <f t="shared" si="12"/>
        <v>1.6259421643150522</v>
      </c>
      <c r="J33" s="17">
        <f t="shared" si="0"/>
        <v>2.6081196340222803</v>
      </c>
      <c r="K33" s="17">
        <f t="shared" si="1"/>
        <v>0.19223069823885838</v>
      </c>
      <c r="L33" s="17">
        <f t="shared" si="2"/>
        <v>2.2628486765074745</v>
      </c>
      <c r="M33" s="22">
        <f t="shared" si="3"/>
        <v>2.6387608510218046</v>
      </c>
      <c r="N33" s="30">
        <f t="shared" si="13"/>
        <v>15</v>
      </c>
      <c r="O33" s="1">
        <f t="shared" si="4"/>
        <v>24</v>
      </c>
      <c r="P33" s="1">
        <f t="shared" si="5"/>
        <v>1</v>
      </c>
      <c r="Q33" s="1">
        <f t="shared" si="6"/>
        <v>34</v>
      </c>
      <c r="R33" s="12">
        <f t="shared" si="7"/>
        <v>23</v>
      </c>
      <c r="S33" s="30" t="str">
        <f t="shared" si="14"/>
        <v>High</v>
      </c>
      <c r="T33" s="12">
        <f t="shared" si="15"/>
        <v>1</v>
      </c>
    </row>
    <row r="34" spans="1:20" x14ac:dyDescent="0.55000000000000004">
      <c r="A34" s="11" t="s">
        <v>27</v>
      </c>
      <c r="B34" s="9">
        <f t="shared" si="8"/>
        <v>0</v>
      </c>
      <c r="C34" s="9">
        <v>5</v>
      </c>
      <c r="D34" s="10">
        <v>1000</v>
      </c>
      <c r="E34" s="12" t="s">
        <v>33</v>
      </c>
      <c r="F34" s="40">
        <f t="shared" si="9"/>
        <v>-1.0725832287560233</v>
      </c>
      <c r="G34" s="3">
        <f t="shared" si="10"/>
        <v>-1.0215536044312536</v>
      </c>
      <c r="H34" s="41">
        <f t="shared" si="11"/>
        <v>-1.4361919028839307</v>
      </c>
      <c r="I34" s="21">
        <f t="shared" si="12"/>
        <v>3.0192472891593956</v>
      </c>
      <c r="J34" s="17">
        <f t="shared" si="0"/>
        <v>0.59467662741155325</v>
      </c>
      <c r="K34" s="17">
        <f t="shared" si="1"/>
        <v>2.3683924291947935</v>
      </c>
      <c r="L34" s="17">
        <f t="shared" si="2"/>
        <v>1.8208448061124836</v>
      </c>
      <c r="M34" s="22">
        <f t="shared" si="3"/>
        <v>0.52007978140645283</v>
      </c>
      <c r="N34" s="30">
        <f t="shared" si="13"/>
        <v>49</v>
      </c>
      <c r="O34" s="1">
        <f t="shared" si="4"/>
        <v>7</v>
      </c>
      <c r="P34" s="1">
        <f t="shared" si="5"/>
        <v>34</v>
      </c>
      <c r="Q34" s="1">
        <f t="shared" si="6"/>
        <v>17</v>
      </c>
      <c r="R34" s="12">
        <f t="shared" si="7"/>
        <v>6</v>
      </c>
      <c r="S34" s="30" t="str">
        <f t="shared" si="14"/>
        <v>low</v>
      </c>
      <c r="T34" s="12">
        <f t="shared" si="15"/>
        <v>0</v>
      </c>
    </row>
    <row r="35" spans="1:20" x14ac:dyDescent="0.55000000000000004">
      <c r="A35" s="11" t="s">
        <v>27</v>
      </c>
      <c r="B35" s="9">
        <f t="shared" si="8"/>
        <v>0</v>
      </c>
      <c r="C35" s="9">
        <v>3</v>
      </c>
      <c r="D35" s="10">
        <v>8500</v>
      </c>
      <c r="E35" s="12" t="s">
        <v>33</v>
      </c>
      <c r="F35" s="40">
        <f t="shared" si="9"/>
        <v>-1.0725832287560233</v>
      </c>
      <c r="G35" s="3">
        <f t="shared" si="10"/>
        <v>-1.3500274322226535</v>
      </c>
      <c r="H35" s="41">
        <f t="shared" si="11"/>
        <v>-0.60373914065156431</v>
      </c>
      <c r="I35" s="21">
        <f t="shared" si="12"/>
        <v>2.558228190778951</v>
      </c>
      <c r="J35" s="17">
        <f t="shared" si="0"/>
        <v>0.52578103842889812</v>
      </c>
      <c r="K35" s="17">
        <f t="shared" si="1"/>
        <v>2.3815059282156863</v>
      </c>
      <c r="L35" s="17">
        <f t="shared" si="2"/>
        <v>1.3117088371714682</v>
      </c>
      <c r="M35" s="22">
        <f t="shared" si="3"/>
        <v>0.68591503026897838</v>
      </c>
      <c r="N35" s="30">
        <f t="shared" si="13"/>
        <v>37</v>
      </c>
      <c r="O35" s="1">
        <f t="shared" si="4"/>
        <v>6</v>
      </c>
      <c r="P35" s="1">
        <f t="shared" si="5"/>
        <v>35</v>
      </c>
      <c r="Q35" s="1">
        <f t="shared" si="6"/>
        <v>10</v>
      </c>
      <c r="R35" s="12">
        <f t="shared" si="7"/>
        <v>7</v>
      </c>
      <c r="S35" s="30" t="str">
        <f t="shared" si="14"/>
        <v>low</v>
      </c>
      <c r="T35" s="12">
        <f t="shared" si="15"/>
        <v>0</v>
      </c>
    </row>
    <row r="36" spans="1:20" x14ac:dyDescent="0.55000000000000004">
      <c r="A36" s="11" t="s">
        <v>16</v>
      </c>
      <c r="B36" s="9">
        <f t="shared" si="8"/>
        <v>1</v>
      </c>
      <c r="C36" s="9">
        <v>17</v>
      </c>
      <c r="D36" s="10">
        <v>12800</v>
      </c>
      <c r="E36" s="12" t="s">
        <v>32</v>
      </c>
      <c r="F36" s="40">
        <f t="shared" si="9"/>
        <v>0.91368200968105673</v>
      </c>
      <c r="G36" s="3">
        <f t="shared" si="10"/>
        <v>0.94928936231714545</v>
      </c>
      <c r="H36" s="41">
        <f t="shared" si="11"/>
        <v>-0.12646622363834104</v>
      </c>
      <c r="I36" s="21">
        <f t="shared" ref="I36:I53" si="25">SQRT(SUMXMY2($F36:$H36,W$12:W$14))</f>
        <v>1.7358700699978007</v>
      </c>
      <c r="J36" s="17">
        <f t="shared" ref="J36:J53" si="26">SQRT(SUMXMY2($F36:$H36,X$12:X$14))</f>
        <v>3.3118539272282428</v>
      </c>
      <c r="K36" s="17">
        <f t="shared" ref="K36:K53" si="27">SQRT(SUMXMY2($F36:$H36,Y$12:Y$14))</f>
        <v>1.0949177764607345</v>
      </c>
      <c r="L36" s="17">
        <f t="shared" ref="L36:L53" si="28">SQRT(SUMXMY2($F36:$H36,Z$12:Z$14))</f>
        <v>2.4129827202443583</v>
      </c>
      <c r="M36" s="22">
        <f t="shared" ref="M36:M53" si="29">SQRT(SUMXMY2($F36:$H36,AA$12:AA$14))</f>
        <v>3.364718862983533</v>
      </c>
      <c r="N36" s="30">
        <f t="shared" ref="N36:N53" si="30">RANK(I36,I$4:I$53,1)</f>
        <v>17</v>
      </c>
      <c r="O36" s="1">
        <f t="shared" ref="O36:O53" si="31">RANK(J36,J$4:J$53,1)</f>
        <v>36</v>
      </c>
      <c r="P36" s="1">
        <f t="shared" ref="P36:P53" si="32">RANK(K36,K$4:K$53,1)</f>
        <v>16</v>
      </c>
      <c r="Q36" s="1">
        <f t="shared" ref="Q36:Q53" si="33">RANK(L36,L$4:L$53,1)</f>
        <v>41</v>
      </c>
      <c r="R36" s="12">
        <f t="shared" ref="R36:R53" si="34">RANK(M36,M$4:M$53,1)</f>
        <v>36</v>
      </c>
      <c r="S36" s="30" t="str">
        <f t="shared" si="14"/>
        <v>High</v>
      </c>
      <c r="T36" s="12">
        <f t="shared" si="15"/>
        <v>1</v>
      </c>
    </row>
    <row r="37" spans="1:20" x14ac:dyDescent="0.55000000000000004">
      <c r="A37" s="11" t="s">
        <v>16</v>
      </c>
      <c r="B37" s="9">
        <f t="shared" si="8"/>
        <v>1</v>
      </c>
      <c r="C37" s="9">
        <v>22</v>
      </c>
      <c r="D37" s="10">
        <v>10000</v>
      </c>
      <c r="E37" s="12" t="s">
        <v>32</v>
      </c>
      <c r="F37" s="40">
        <f t="shared" si="9"/>
        <v>0.91368200968105673</v>
      </c>
      <c r="G37" s="3">
        <f t="shared" si="10"/>
        <v>1.7704739317956451</v>
      </c>
      <c r="H37" s="41">
        <f t="shared" si="11"/>
        <v>-0.4372485882050911</v>
      </c>
      <c r="I37" s="21">
        <f t="shared" si="25"/>
        <v>2.6033688827487014</v>
      </c>
      <c r="J37" s="17">
        <f t="shared" si="26"/>
        <v>3.8959287489223722</v>
      </c>
      <c r="K37" s="17">
        <f t="shared" si="27"/>
        <v>1.814261429413617</v>
      </c>
      <c r="L37" s="17">
        <f t="shared" si="28"/>
        <v>2.99879654022511</v>
      </c>
      <c r="M37" s="22">
        <f t="shared" si="29"/>
        <v>3.9278152646433395</v>
      </c>
      <c r="N37" s="30">
        <f t="shared" si="30"/>
        <v>38</v>
      </c>
      <c r="O37" s="1">
        <f t="shared" si="31"/>
        <v>47</v>
      </c>
      <c r="P37" s="1">
        <f t="shared" si="32"/>
        <v>24</v>
      </c>
      <c r="Q37" s="1">
        <f t="shared" si="33"/>
        <v>48</v>
      </c>
      <c r="R37" s="12">
        <f t="shared" si="34"/>
        <v>46</v>
      </c>
      <c r="S37" s="30" t="str">
        <f t="shared" si="14"/>
        <v>High</v>
      </c>
      <c r="T37" s="12">
        <f t="shared" si="15"/>
        <v>1</v>
      </c>
    </row>
    <row r="38" spans="1:20" x14ac:dyDescent="0.55000000000000004">
      <c r="A38" s="11" t="s">
        <v>27</v>
      </c>
      <c r="B38" s="9">
        <f t="shared" si="8"/>
        <v>0</v>
      </c>
      <c r="C38" s="9">
        <v>18</v>
      </c>
      <c r="D38" s="10">
        <v>31000</v>
      </c>
      <c r="E38" s="12" t="s">
        <v>33</v>
      </c>
      <c r="F38" s="40">
        <f t="shared" si="9"/>
        <v>-1.0725832287560233</v>
      </c>
      <c r="G38" s="3">
        <f t="shared" si="10"/>
        <v>1.1135262762128455</v>
      </c>
      <c r="H38" s="41">
        <f t="shared" si="11"/>
        <v>1.8936191460455343</v>
      </c>
      <c r="I38" s="21">
        <f t="shared" si="25"/>
        <v>2.8061693046209122</v>
      </c>
      <c r="J38" s="17">
        <f t="shared" si="26"/>
        <v>3.9857588070887724</v>
      </c>
      <c r="K38" s="17">
        <f t="shared" si="27"/>
        <v>3.3917196877058355</v>
      </c>
      <c r="L38" s="17">
        <f t="shared" si="28"/>
        <v>2.2015943377707625</v>
      </c>
      <c r="M38" s="22">
        <f t="shared" si="29"/>
        <v>4.1124056363983836</v>
      </c>
      <c r="N38" s="30">
        <f t="shared" si="30"/>
        <v>42</v>
      </c>
      <c r="O38" s="1">
        <f t="shared" si="31"/>
        <v>49</v>
      </c>
      <c r="P38" s="1">
        <f t="shared" si="32"/>
        <v>48</v>
      </c>
      <c r="Q38" s="1">
        <f t="shared" si="33"/>
        <v>29</v>
      </c>
      <c r="R38" s="12">
        <f t="shared" si="34"/>
        <v>49</v>
      </c>
      <c r="S38" s="30" t="str">
        <f t="shared" si="14"/>
        <v>low</v>
      </c>
      <c r="T38" s="12">
        <f t="shared" si="15"/>
        <v>0</v>
      </c>
    </row>
    <row r="39" spans="1:20" x14ac:dyDescent="0.55000000000000004">
      <c r="A39" s="11" t="s">
        <v>16</v>
      </c>
      <c r="B39" s="9">
        <f t="shared" si="8"/>
        <v>1</v>
      </c>
      <c r="C39" s="9">
        <v>8</v>
      </c>
      <c r="D39" s="10">
        <v>16200</v>
      </c>
      <c r="E39" s="12" t="s">
        <v>33</v>
      </c>
      <c r="F39" s="40">
        <f t="shared" si="9"/>
        <v>0.91368200968105673</v>
      </c>
      <c r="G39" s="3">
        <f t="shared" si="10"/>
        <v>-0.52884286274415393</v>
      </c>
      <c r="H39" s="41">
        <f t="shared" si="11"/>
        <v>0.25091236190699834</v>
      </c>
      <c r="I39" s="21">
        <f t="shared" si="25"/>
        <v>0.53276976782871444</v>
      </c>
      <c r="J39" s="17">
        <f t="shared" si="26"/>
        <v>2.5980674797801182</v>
      </c>
      <c r="K39" s="17">
        <f t="shared" si="27"/>
        <v>0.9865054818902228</v>
      </c>
      <c r="L39" s="17">
        <f t="shared" si="28"/>
        <v>1.9930746492109901</v>
      </c>
      <c r="M39" s="22">
        <f t="shared" si="29"/>
        <v>2.6886002230694146</v>
      </c>
      <c r="N39" s="30">
        <f t="shared" si="30"/>
        <v>2</v>
      </c>
      <c r="O39" s="1">
        <f t="shared" si="31"/>
        <v>22</v>
      </c>
      <c r="P39" s="1">
        <f t="shared" si="32"/>
        <v>15</v>
      </c>
      <c r="Q39" s="1">
        <f t="shared" si="33"/>
        <v>20</v>
      </c>
      <c r="R39" s="12">
        <f t="shared" si="34"/>
        <v>25</v>
      </c>
      <c r="S39" s="30" t="str">
        <f t="shared" si="14"/>
        <v>low</v>
      </c>
      <c r="T39" s="12">
        <f t="shared" si="15"/>
        <v>0</v>
      </c>
    </row>
    <row r="40" spans="1:20" x14ac:dyDescent="0.55000000000000004">
      <c r="A40" s="11" t="s">
        <v>16</v>
      </c>
      <c r="B40" s="9">
        <f t="shared" si="8"/>
        <v>1</v>
      </c>
      <c r="C40" s="9">
        <v>16</v>
      </c>
      <c r="D40" s="10">
        <v>9700</v>
      </c>
      <c r="E40" s="12" t="s">
        <v>32</v>
      </c>
      <c r="F40" s="40">
        <f t="shared" si="9"/>
        <v>0.91368200968105673</v>
      </c>
      <c r="G40" s="3">
        <f t="shared" si="10"/>
        <v>0.78505244842144561</v>
      </c>
      <c r="H40" s="41">
        <f t="shared" si="11"/>
        <v>-0.47054669869438576</v>
      </c>
      <c r="I40" s="21">
        <f t="shared" si="25"/>
        <v>1.816428045029058</v>
      </c>
      <c r="J40" s="17">
        <f t="shared" si="26"/>
        <v>3.1036061576197231</v>
      </c>
      <c r="K40" s="17">
        <f t="shared" si="27"/>
        <v>0.83191605570760874</v>
      </c>
      <c r="L40" s="17">
        <f t="shared" si="28"/>
        <v>2.4090674300070609</v>
      </c>
      <c r="M40" s="22">
        <f t="shared" si="29"/>
        <v>3.14177584758666</v>
      </c>
      <c r="N40" s="30">
        <f t="shared" si="30"/>
        <v>19</v>
      </c>
      <c r="O40" s="1">
        <f t="shared" si="31"/>
        <v>32</v>
      </c>
      <c r="P40" s="1">
        <f t="shared" si="32"/>
        <v>12</v>
      </c>
      <c r="Q40" s="1">
        <f t="shared" si="33"/>
        <v>40</v>
      </c>
      <c r="R40" s="12">
        <f t="shared" si="34"/>
        <v>31</v>
      </c>
      <c r="S40" s="30" t="str">
        <f t="shared" si="14"/>
        <v>High</v>
      </c>
      <c r="T40" s="12">
        <f t="shared" si="15"/>
        <v>1</v>
      </c>
    </row>
    <row r="41" spans="1:20" x14ac:dyDescent="0.55000000000000004">
      <c r="A41" s="11" t="s">
        <v>16</v>
      </c>
      <c r="B41" s="9">
        <f t="shared" si="8"/>
        <v>1</v>
      </c>
      <c r="C41" s="9">
        <v>13</v>
      </c>
      <c r="D41" s="10">
        <v>6100</v>
      </c>
      <c r="E41" s="12" t="s">
        <v>32</v>
      </c>
      <c r="F41" s="40">
        <f t="shared" si="9"/>
        <v>0.91368200968105673</v>
      </c>
      <c r="G41" s="3">
        <f t="shared" si="10"/>
        <v>0.29234170673434579</v>
      </c>
      <c r="H41" s="41">
        <f t="shared" si="11"/>
        <v>-0.87012402456592153</v>
      </c>
      <c r="I41" s="21">
        <f t="shared" si="25"/>
        <v>1.8464611810583913</v>
      </c>
      <c r="J41" s="17">
        <f t="shared" si="26"/>
        <v>2.6950704019697196</v>
      </c>
      <c r="K41" s="17">
        <f t="shared" si="27"/>
        <v>0.42291365776243245</v>
      </c>
      <c r="L41" s="17">
        <f t="shared" si="28"/>
        <v>2.3787730431995939</v>
      </c>
      <c r="M41" s="22">
        <f t="shared" si="29"/>
        <v>2.7145417784550983</v>
      </c>
      <c r="N41" s="30">
        <f t="shared" si="30"/>
        <v>20</v>
      </c>
      <c r="O41" s="1">
        <f t="shared" si="31"/>
        <v>26</v>
      </c>
      <c r="P41" s="1">
        <f t="shared" si="32"/>
        <v>7</v>
      </c>
      <c r="Q41" s="1">
        <f t="shared" si="33"/>
        <v>37</v>
      </c>
      <c r="R41" s="12">
        <f t="shared" si="34"/>
        <v>26</v>
      </c>
      <c r="S41" s="30" t="str">
        <f t="shared" si="14"/>
        <v>High</v>
      </c>
      <c r="T41" s="12">
        <f t="shared" si="15"/>
        <v>1</v>
      </c>
    </row>
    <row r="42" spans="1:20" x14ac:dyDescent="0.55000000000000004">
      <c r="A42" s="11" t="s">
        <v>16</v>
      </c>
      <c r="B42" s="9">
        <f t="shared" si="8"/>
        <v>1</v>
      </c>
      <c r="C42" s="9">
        <v>10</v>
      </c>
      <c r="D42" s="10">
        <v>10500</v>
      </c>
      <c r="E42" s="12" t="s">
        <v>32</v>
      </c>
      <c r="F42" s="40">
        <f t="shared" si="9"/>
        <v>0.91368200968105673</v>
      </c>
      <c r="G42" s="3">
        <f t="shared" si="10"/>
        <v>-0.20036903495275402</v>
      </c>
      <c r="H42" s="41">
        <f t="shared" si="11"/>
        <v>-0.38175173738960005</v>
      </c>
      <c r="I42" s="21">
        <f t="shared" si="25"/>
        <v>1.2108390290152509</v>
      </c>
      <c r="J42" s="17">
        <f t="shared" si="26"/>
        <v>2.4883877636434177</v>
      </c>
      <c r="K42" s="17">
        <f t="shared" si="27"/>
        <v>0.27613795663213975</v>
      </c>
      <c r="L42" s="17">
        <f t="shared" si="28"/>
        <v>2.0944342352817573</v>
      </c>
      <c r="M42" s="22">
        <f t="shared" si="29"/>
        <v>2.5416579237651744</v>
      </c>
      <c r="N42" s="30">
        <f t="shared" si="30"/>
        <v>8</v>
      </c>
      <c r="O42" s="1">
        <f t="shared" si="31"/>
        <v>20</v>
      </c>
      <c r="P42" s="1">
        <f t="shared" si="32"/>
        <v>3</v>
      </c>
      <c r="Q42" s="1">
        <f t="shared" si="33"/>
        <v>26</v>
      </c>
      <c r="R42" s="12">
        <f t="shared" si="34"/>
        <v>20</v>
      </c>
      <c r="S42" s="30" t="str">
        <f t="shared" si="14"/>
        <v>High</v>
      </c>
      <c r="T42" s="12">
        <f t="shared" si="15"/>
        <v>1</v>
      </c>
    </row>
    <row r="43" spans="1:20" x14ac:dyDescent="0.55000000000000004">
      <c r="A43" s="11" t="s">
        <v>27</v>
      </c>
      <c r="B43" s="9">
        <f t="shared" si="8"/>
        <v>0</v>
      </c>
      <c r="C43" s="9">
        <v>6</v>
      </c>
      <c r="D43" s="10">
        <v>17300</v>
      </c>
      <c r="E43" s="12" t="s">
        <v>33</v>
      </c>
      <c r="F43" s="40">
        <f t="shared" si="9"/>
        <v>-1.0725832287560233</v>
      </c>
      <c r="G43" s="3">
        <f t="shared" si="10"/>
        <v>-0.8573166905355537</v>
      </c>
      <c r="H43" s="41">
        <f t="shared" si="11"/>
        <v>0.37300543370107869</v>
      </c>
      <c r="I43" s="21">
        <f t="shared" si="25"/>
        <v>2.0547019252517789</v>
      </c>
      <c r="J43" s="17">
        <f t="shared" si="26"/>
        <v>1.6157953412752653</v>
      </c>
      <c r="K43" s="17">
        <f t="shared" si="27"/>
        <v>2.360852316029197</v>
      </c>
      <c r="L43" s="17">
        <f t="shared" si="28"/>
        <v>0.50505789447903837</v>
      </c>
      <c r="M43" s="22">
        <f t="shared" si="29"/>
        <v>1.7691991976118766</v>
      </c>
      <c r="N43" s="30">
        <f t="shared" si="30"/>
        <v>23</v>
      </c>
      <c r="O43" s="1">
        <f t="shared" si="31"/>
        <v>12</v>
      </c>
      <c r="P43" s="1">
        <f t="shared" si="32"/>
        <v>33</v>
      </c>
      <c r="Q43" s="1">
        <f t="shared" si="33"/>
        <v>3</v>
      </c>
      <c r="R43" s="12">
        <f t="shared" si="34"/>
        <v>13</v>
      </c>
      <c r="S43" s="30" t="str">
        <f t="shared" si="14"/>
        <v>low</v>
      </c>
      <c r="T43" s="12">
        <f t="shared" si="15"/>
        <v>0</v>
      </c>
    </row>
    <row r="44" spans="1:20" x14ac:dyDescent="0.55000000000000004">
      <c r="A44" s="11" t="s">
        <v>27</v>
      </c>
      <c r="B44" s="9">
        <f t="shared" si="8"/>
        <v>0</v>
      </c>
      <c r="C44" s="9">
        <v>14</v>
      </c>
      <c r="D44" s="10">
        <v>27000</v>
      </c>
      <c r="E44" s="12" t="s">
        <v>33</v>
      </c>
      <c r="F44" s="40">
        <f t="shared" si="9"/>
        <v>-1.0725832287560233</v>
      </c>
      <c r="G44" s="3">
        <f t="shared" si="10"/>
        <v>0.45657862063004573</v>
      </c>
      <c r="H44" s="41">
        <f t="shared" si="11"/>
        <v>1.4496443395216057</v>
      </c>
      <c r="I44" s="21">
        <f t="shared" si="25"/>
        <v>2.3151265110533004</v>
      </c>
      <c r="J44" s="17">
        <f t="shared" si="26"/>
        <v>3.2251033088423782</v>
      </c>
      <c r="K44" s="17">
        <f t="shared" si="27"/>
        <v>2.8990338371680728</v>
      </c>
      <c r="L44" s="17">
        <f t="shared" si="28"/>
        <v>1.4438889525969991</v>
      </c>
      <c r="M44" s="22">
        <f t="shared" si="29"/>
        <v>3.3584316251906281</v>
      </c>
      <c r="N44" s="30">
        <f t="shared" si="30"/>
        <v>30</v>
      </c>
      <c r="O44" s="1">
        <f t="shared" si="31"/>
        <v>34</v>
      </c>
      <c r="P44" s="1">
        <f t="shared" si="32"/>
        <v>44</v>
      </c>
      <c r="Q44" s="1">
        <f t="shared" si="33"/>
        <v>11</v>
      </c>
      <c r="R44" s="12">
        <f t="shared" si="34"/>
        <v>34</v>
      </c>
      <c r="S44" s="30" t="str">
        <f t="shared" si="14"/>
        <v>low</v>
      </c>
      <c r="T44" s="12">
        <f t="shared" si="15"/>
        <v>0</v>
      </c>
    </row>
    <row r="45" spans="1:20" x14ac:dyDescent="0.55000000000000004">
      <c r="A45" s="11" t="s">
        <v>16</v>
      </c>
      <c r="B45" s="9">
        <f t="shared" si="8"/>
        <v>1</v>
      </c>
      <c r="C45" s="9">
        <v>20</v>
      </c>
      <c r="D45" s="10">
        <v>13400</v>
      </c>
      <c r="E45" s="12" t="s">
        <v>32</v>
      </c>
      <c r="F45" s="40">
        <f t="shared" si="9"/>
        <v>0.91368200968105673</v>
      </c>
      <c r="G45" s="3">
        <f t="shared" si="10"/>
        <v>1.4420001040042454</v>
      </c>
      <c r="H45" s="41">
        <f t="shared" si="11"/>
        <v>-5.9870002659751738E-2</v>
      </c>
      <c r="I45" s="21">
        <f t="shared" si="25"/>
        <v>2.1437822183352875</v>
      </c>
      <c r="J45" s="17">
        <f t="shared" si="26"/>
        <v>3.7112409126442585</v>
      </c>
      <c r="K45" s="17">
        <f t="shared" si="27"/>
        <v>1.5750138139154921</v>
      </c>
      <c r="L45" s="17">
        <f t="shared" si="28"/>
        <v>2.7041972706850026</v>
      </c>
      <c r="M45" s="22">
        <f t="shared" si="29"/>
        <v>3.7614413442918129</v>
      </c>
      <c r="N45" s="30">
        <f t="shared" si="30"/>
        <v>25</v>
      </c>
      <c r="O45" s="1">
        <f t="shared" si="31"/>
        <v>43</v>
      </c>
      <c r="P45" s="1">
        <f t="shared" si="32"/>
        <v>21</v>
      </c>
      <c r="Q45" s="1">
        <f t="shared" si="33"/>
        <v>45</v>
      </c>
      <c r="R45" s="12">
        <f t="shared" si="34"/>
        <v>42</v>
      </c>
      <c r="S45" s="30" t="str">
        <f t="shared" si="14"/>
        <v>High</v>
      </c>
      <c r="T45" s="12">
        <f t="shared" si="15"/>
        <v>1</v>
      </c>
    </row>
    <row r="46" spans="1:20" x14ac:dyDescent="0.55000000000000004">
      <c r="A46" s="11" t="s">
        <v>27</v>
      </c>
      <c r="B46" s="9">
        <f t="shared" si="8"/>
        <v>0</v>
      </c>
      <c r="C46" s="9">
        <v>2</v>
      </c>
      <c r="D46" s="10">
        <v>11200</v>
      </c>
      <c r="E46" s="12" t="s">
        <v>33</v>
      </c>
      <c r="F46" s="40">
        <f t="shared" si="9"/>
        <v>-1.0725832287560233</v>
      </c>
      <c r="G46" s="3">
        <f t="shared" si="10"/>
        <v>-1.5142643461183534</v>
      </c>
      <c r="H46" s="41">
        <f t="shared" si="11"/>
        <v>-0.3040561462479125</v>
      </c>
      <c r="I46" s="21">
        <f t="shared" si="25"/>
        <v>2.4697124639031864</v>
      </c>
      <c r="J46" s="17">
        <f t="shared" si="26"/>
        <v>0.79915465174307165</v>
      </c>
      <c r="K46" s="17">
        <f t="shared" si="27"/>
        <v>2.4939796248812693</v>
      </c>
      <c r="L46" s="17">
        <f t="shared" si="28"/>
        <v>1.2814629426076458</v>
      </c>
      <c r="M46" s="22">
        <f t="shared" si="29"/>
        <v>0.96564520418954491</v>
      </c>
      <c r="N46" s="30">
        <f t="shared" si="30"/>
        <v>34</v>
      </c>
      <c r="O46" s="1">
        <f t="shared" si="31"/>
        <v>8</v>
      </c>
      <c r="P46" s="1">
        <f t="shared" si="32"/>
        <v>40</v>
      </c>
      <c r="Q46" s="1">
        <f t="shared" si="33"/>
        <v>8</v>
      </c>
      <c r="R46" s="12">
        <f t="shared" si="34"/>
        <v>8</v>
      </c>
      <c r="S46" s="30" t="str">
        <f t="shared" si="14"/>
        <v>low</v>
      </c>
      <c r="T46" s="12">
        <f t="shared" si="15"/>
        <v>0</v>
      </c>
    </row>
    <row r="47" spans="1:20" x14ac:dyDescent="0.55000000000000004">
      <c r="A47" s="11" t="s">
        <v>27</v>
      </c>
      <c r="B47" s="9">
        <f t="shared" si="8"/>
        <v>0</v>
      </c>
      <c r="C47" s="9">
        <v>4</v>
      </c>
      <c r="D47" s="10">
        <v>2200</v>
      </c>
      <c r="E47" s="12" t="s">
        <v>33</v>
      </c>
      <c r="F47" s="40">
        <f t="shared" si="9"/>
        <v>-1.0725832287560233</v>
      </c>
      <c r="G47" s="3">
        <f t="shared" si="10"/>
        <v>-1.1857905183269537</v>
      </c>
      <c r="H47" s="41">
        <f t="shared" si="11"/>
        <v>-1.3029994609267521</v>
      </c>
      <c r="I47" s="21">
        <f t="shared" si="25"/>
        <v>2.954838384820544</v>
      </c>
      <c r="J47" s="17">
        <f t="shared" si="26"/>
        <v>0.3844613964777166</v>
      </c>
      <c r="K47" s="17">
        <f t="shared" si="27"/>
        <v>2.3991517299554155</v>
      </c>
      <c r="L47" s="17">
        <f t="shared" si="28"/>
        <v>1.7673720975943377</v>
      </c>
      <c r="M47" s="22">
        <f t="shared" si="29"/>
        <v>0.33015726511178178</v>
      </c>
      <c r="N47" s="30">
        <f t="shared" si="30"/>
        <v>47</v>
      </c>
      <c r="O47" s="1">
        <f t="shared" si="31"/>
        <v>5</v>
      </c>
      <c r="P47" s="1">
        <f t="shared" si="32"/>
        <v>37</v>
      </c>
      <c r="Q47" s="1">
        <f t="shared" si="33"/>
        <v>16</v>
      </c>
      <c r="R47" s="12">
        <f t="shared" si="34"/>
        <v>5</v>
      </c>
      <c r="S47" s="30" t="str">
        <f t="shared" si="14"/>
        <v>low</v>
      </c>
      <c r="T47" s="12">
        <f t="shared" si="15"/>
        <v>0</v>
      </c>
    </row>
    <row r="48" spans="1:20" x14ac:dyDescent="0.55000000000000004">
      <c r="A48" s="11" t="s">
        <v>27</v>
      </c>
      <c r="B48" s="9">
        <f t="shared" si="8"/>
        <v>0</v>
      </c>
      <c r="C48" s="9">
        <v>10</v>
      </c>
      <c r="D48" s="10">
        <v>12050</v>
      </c>
      <c r="E48" s="12" t="s">
        <v>33</v>
      </c>
      <c r="F48" s="40">
        <f t="shared" si="9"/>
        <v>-1.0725832287560233</v>
      </c>
      <c r="G48" s="3">
        <f t="shared" si="10"/>
        <v>-0.20036903495275402</v>
      </c>
      <c r="H48" s="41">
        <f t="shared" si="11"/>
        <v>-0.20971149986157767</v>
      </c>
      <c r="I48" s="21">
        <f t="shared" si="25"/>
        <v>2.2449889880112828</v>
      </c>
      <c r="J48" s="17">
        <f t="shared" si="26"/>
        <v>1.5889184637547293</v>
      </c>
      <c r="K48" s="17">
        <f t="shared" si="27"/>
        <v>2.0316203245232649</v>
      </c>
      <c r="L48" s="17">
        <f t="shared" si="28"/>
        <v>0.49949631773422276</v>
      </c>
      <c r="M48" s="22">
        <f t="shared" si="29"/>
        <v>1.688164497916842</v>
      </c>
      <c r="N48" s="30">
        <f t="shared" si="30"/>
        <v>29</v>
      </c>
      <c r="O48" s="1">
        <f t="shared" si="31"/>
        <v>11</v>
      </c>
      <c r="P48" s="1">
        <f t="shared" si="32"/>
        <v>28</v>
      </c>
      <c r="Q48" s="1">
        <f t="shared" si="33"/>
        <v>2</v>
      </c>
      <c r="R48" s="12">
        <f t="shared" si="34"/>
        <v>12</v>
      </c>
      <c r="S48" s="30" t="str">
        <f t="shared" si="14"/>
        <v>low</v>
      </c>
      <c r="T48" s="12">
        <f t="shared" si="15"/>
        <v>0</v>
      </c>
    </row>
    <row r="49" spans="1:20" x14ac:dyDescent="0.55000000000000004">
      <c r="A49" s="11" t="s">
        <v>16</v>
      </c>
      <c r="B49" s="9">
        <f t="shared" si="8"/>
        <v>1</v>
      </c>
      <c r="C49" s="9">
        <v>11</v>
      </c>
      <c r="D49" s="10">
        <v>11700</v>
      </c>
      <c r="E49" s="12" t="s">
        <v>32</v>
      </c>
      <c r="F49" s="40">
        <f t="shared" si="9"/>
        <v>0.91368200968105673</v>
      </c>
      <c r="G49" s="3">
        <f t="shared" si="10"/>
        <v>-3.6132121057054087E-2</v>
      </c>
      <c r="H49" s="41">
        <f t="shared" si="11"/>
        <v>-0.24855929543242142</v>
      </c>
      <c r="I49" s="21">
        <f t="shared" si="25"/>
        <v>1.143803407411865</v>
      </c>
      <c r="J49" s="17">
        <f t="shared" si="26"/>
        <v>2.6192658633696939</v>
      </c>
      <c r="K49" s="17">
        <f t="shared" si="27"/>
        <v>0.35517984521914292</v>
      </c>
      <c r="L49" s="17">
        <f t="shared" si="28"/>
        <v>2.0769755480246803</v>
      </c>
      <c r="M49" s="22">
        <f t="shared" si="29"/>
        <v>2.6782187305535907</v>
      </c>
      <c r="N49" s="30">
        <f t="shared" si="30"/>
        <v>6</v>
      </c>
      <c r="O49" s="1">
        <f t="shared" si="31"/>
        <v>25</v>
      </c>
      <c r="P49" s="1">
        <f t="shared" si="32"/>
        <v>5</v>
      </c>
      <c r="Q49" s="1">
        <f t="shared" si="33"/>
        <v>24</v>
      </c>
      <c r="R49" s="12">
        <f t="shared" si="34"/>
        <v>24</v>
      </c>
      <c r="S49" s="30" t="str">
        <f t="shared" si="14"/>
        <v>High</v>
      </c>
      <c r="T49" s="12">
        <f t="shared" si="15"/>
        <v>1</v>
      </c>
    </row>
    <row r="50" spans="1:20" x14ac:dyDescent="0.55000000000000004">
      <c r="A50" s="11" t="s">
        <v>16</v>
      </c>
      <c r="B50" s="9">
        <f t="shared" si="8"/>
        <v>1</v>
      </c>
      <c r="C50" s="9">
        <v>8</v>
      </c>
      <c r="D50" s="10">
        <v>29100</v>
      </c>
      <c r="E50" s="12" t="s">
        <v>33</v>
      </c>
      <c r="F50" s="40">
        <f t="shared" si="9"/>
        <v>0.91368200968105673</v>
      </c>
      <c r="G50" s="3">
        <f t="shared" si="10"/>
        <v>-0.52884286274415393</v>
      </c>
      <c r="H50" s="41">
        <f t="shared" si="11"/>
        <v>1.6827311129466682</v>
      </c>
      <c r="I50" s="21">
        <f t="shared" si="25"/>
        <v>0.8990489832109555</v>
      </c>
      <c r="J50" s="17">
        <f t="shared" si="26"/>
        <v>3.5605866691372445</v>
      </c>
      <c r="K50" s="17">
        <f t="shared" si="27"/>
        <v>2.3389549152481366</v>
      </c>
      <c r="L50" s="17">
        <f t="shared" si="28"/>
        <v>2.4475838944779404</v>
      </c>
      <c r="M50" s="22">
        <f t="shared" si="29"/>
        <v>3.6923112745492319</v>
      </c>
      <c r="N50" s="30">
        <f t="shared" si="30"/>
        <v>3</v>
      </c>
      <c r="O50" s="1">
        <f t="shared" si="31"/>
        <v>40</v>
      </c>
      <c r="P50" s="1">
        <f t="shared" si="32"/>
        <v>32</v>
      </c>
      <c r="Q50" s="1">
        <f t="shared" si="33"/>
        <v>42</v>
      </c>
      <c r="R50" s="12">
        <f t="shared" si="34"/>
        <v>39</v>
      </c>
      <c r="S50" s="30" t="str">
        <f t="shared" si="14"/>
        <v>low</v>
      </c>
      <c r="T50" s="12">
        <f t="shared" si="15"/>
        <v>0</v>
      </c>
    </row>
    <row r="51" spans="1:20" x14ac:dyDescent="0.55000000000000004">
      <c r="A51" s="11" t="s">
        <v>27</v>
      </c>
      <c r="B51" s="9">
        <f t="shared" si="8"/>
        <v>0</v>
      </c>
      <c r="C51" s="9">
        <v>3</v>
      </c>
      <c r="D51" s="10">
        <v>2000</v>
      </c>
      <c r="E51" s="12" t="s">
        <v>33</v>
      </c>
      <c r="F51" s="40">
        <f t="shared" si="9"/>
        <v>-1.0725832287560233</v>
      </c>
      <c r="G51" s="3">
        <f t="shared" si="10"/>
        <v>-1.3500274322226535</v>
      </c>
      <c r="H51" s="41">
        <f t="shared" si="11"/>
        <v>-1.3251982012529484</v>
      </c>
      <c r="I51" s="21">
        <f t="shared" si="25"/>
        <v>3.0111409706295627</v>
      </c>
      <c r="J51" s="17">
        <f t="shared" si="26"/>
        <v>0.27613795663213964</v>
      </c>
      <c r="K51" s="17">
        <f t="shared" si="27"/>
        <v>2.4883877636434177</v>
      </c>
      <c r="L51" s="17">
        <f t="shared" si="28"/>
        <v>1.8682320178004532</v>
      </c>
      <c r="M51" s="22">
        <f t="shared" si="29"/>
        <v>0.17335992713548418</v>
      </c>
      <c r="N51" s="30">
        <f t="shared" si="30"/>
        <v>48</v>
      </c>
      <c r="O51" s="1">
        <f t="shared" si="31"/>
        <v>3</v>
      </c>
      <c r="P51" s="1">
        <f t="shared" si="32"/>
        <v>39</v>
      </c>
      <c r="Q51" s="1">
        <f t="shared" si="33"/>
        <v>18</v>
      </c>
      <c r="R51" s="12">
        <f t="shared" si="34"/>
        <v>2</v>
      </c>
      <c r="S51" s="30" t="str">
        <f t="shared" si="14"/>
        <v>low</v>
      </c>
      <c r="T51" s="12">
        <f t="shared" si="15"/>
        <v>0</v>
      </c>
    </row>
    <row r="52" spans="1:20" x14ac:dyDescent="0.55000000000000004">
      <c r="A52" s="11" t="s">
        <v>27</v>
      </c>
      <c r="B52" s="9">
        <f t="shared" si="8"/>
        <v>0</v>
      </c>
      <c r="C52" s="9">
        <v>18</v>
      </c>
      <c r="D52" s="10">
        <v>29000</v>
      </c>
      <c r="E52" s="12" t="s">
        <v>33</v>
      </c>
      <c r="F52" s="40">
        <f t="shared" si="9"/>
        <v>-1.0725832287560233</v>
      </c>
      <c r="G52" s="3">
        <f t="shared" si="10"/>
        <v>1.1135262762128455</v>
      </c>
      <c r="H52" s="41">
        <f t="shared" si="11"/>
        <v>1.6716317427835701</v>
      </c>
      <c r="I52" s="21">
        <f t="shared" si="25"/>
        <v>2.7260008256296815</v>
      </c>
      <c r="J52" s="17">
        <f t="shared" si="26"/>
        <v>3.8216533962283887</v>
      </c>
      <c r="K52" s="17">
        <f t="shared" si="27"/>
        <v>3.2317606169116377</v>
      </c>
      <c r="L52" s="17">
        <f t="shared" si="28"/>
        <v>2.0425237940764656</v>
      </c>
      <c r="M52" s="22">
        <f t="shared" si="29"/>
        <v>3.9442013031904151</v>
      </c>
      <c r="N52" s="30">
        <f t="shared" si="30"/>
        <v>41</v>
      </c>
      <c r="O52" s="1">
        <f t="shared" si="31"/>
        <v>45</v>
      </c>
      <c r="P52" s="1">
        <f t="shared" si="32"/>
        <v>47</v>
      </c>
      <c r="Q52" s="1">
        <f t="shared" si="33"/>
        <v>21</v>
      </c>
      <c r="R52" s="12">
        <f t="shared" si="34"/>
        <v>47</v>
      </c>
      <c r="S52" s="30" t="str">
        <f t="shared" si="14"/>
        <v>low</v>
      </c>
      <c r="T52" s="12">
        <f t="shared" si="15"/>
        <v>0</v>
      </c>
    </row>
    <row r="53" spans="1:20" ht="18.5" thickBot="1" x14ac:dyDescent="0.6">
      <c r="A53" s="13" t="s">
        <v>16</v>
      </c>
      <c r="B53" s="14">
        <f t="shared" si="8"/>
        <v>1</v>
      </c>
      <c r="C53" s="14">
        <v>15</v>
      </c>
      <c r="D53" s="15">
        <v>13000</v>
      </c>
      <c r="E53" s="16" t="s">
        <v>32</v>
      </c>
      <c r="F53" s="42">
        <f t="shared" si="9"/>
        <v>0.91368200968105673</v>
      </c>
      <c r="G53" s="43">
        <f t="shared" si="10"/>
        <v>0.62081553452574567</v>
      </c>
      <c r="H53" s="44">
        <f t="shared" si="11"/>
        <v>-0.10426748331214461</v>
      </c>
      <c r="I53" s="23">
        <f t="shared" si="25"/>
        <v>1.452642056986178</v>
      </c>
      <c r="J53" s="24">
        <f t="shared" si="26"/>
        <v>3.0824833235714801</v>
      </c>
      <c r="K53" s="24">
        <f t="shared" si="27"/>
        <v>0.8252588434310314</v>
      </c>
      <c r="L53" s="24">
        <f t="shared" si="28"/>
        <v>2.2473240889867108</v>
      </c>
      <c r="M53" s="25">
        <f t="shared" si="29"/>
        <v>3.1403903885977922</v>
      </c>
      <c r="N53" s="31">
        <f t="shared" si="30"/>
        <v>10</v>
      </c>
      <c r="O53" s="32">
        <f t="shared" si="31"/>
        <v>31</v>
      </c>
      <c r="P53" s="32">
        <f t="shared" si="32"/>
        <v>10</v>
      </c>
      <c r="Q53" s="32">
        <f t="shared" si="33"/>
        <v>31</v>
      </c>
      <c r="R53" s="16">
        <f t="shared" si="34"/>
        <v>30</v>
      </c>
      <c r="S53" s="31" t="str">
        <f t="shared" si="14"/>
        <v>High</v>
      </c>
      <c r="T53" s="16">
        <f t="shared" si="15"/>
        <v>1</v>
      </c>
    </row>
  </sheetData>
  <mergeCells count="10">
    <mergeCell ref="A1:E2"/>
    <mergeCell ref="F1:H2"/>
    <mergeCell ref="I1:M2"/>
    <mergeCell ref="N1:R2"/>
    <mergeCell ref="S1:T2"/>
    <mergeCell ref="Y29:Y30"/>
    <mergeCell ref="Z29:AA29"/>
    <mergeCell ref="Y28:AA28"/>
    <mergeCell ref="V28:W28"/>
    <mergeCell ref="V1:AA2"/>
  </mergeCells>
  <phoneticPr fontId="9"/>
  <conditionalFormatting sqref="I4:M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R53 T4:T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83F-F739-44A7-A833-14A9B8635FA3}">
  <dimension ref="A1:AA54"/>
  <sheetViews>
    <sheetView workbookViewId="0">
      <selection activeCell="H29" sqref="H29"/>
    </sheetView>
  </sheetViews>
  <sheetFormatPr defaultColWidth="9.1640625" defaultRowHeight="18" x14ac:dyDescent="0.55000000000000004"/>
  <cols>
    <col min="1" max="1" width="8.75" bestFit="1" customWidth="1"/>
    <col min="2" max="2" width="10.4140625" bestFit="1" customWidth="1"/>
    <col min="3" max="3" width="20.75" customWidth="1"/>
    <col min="6" max="6" width="16.4140625" bestFit="1" customWidth="1"/>
    <col min="7" max="7" width="10.58203125" bestFit="1" customWidth="1"/>
    <col min="8" max="8" width="20.4140625" bestFit="1" customWidth="1"/>
    <col min="9" max="9" width="5.5" bestFit="1" customWidth="1"/>
    <col min="10" max="10" width="8.6640625" bestFit="1" customWidth="1"/>
    <col min="11" max="15" width="11.1640625" customWidth="1"/>
    <col min="16" max="20" width="10.75" customWidth="1"/>
    <col min="22" max="22" width="12" bestFit="1" customWidth="1"/>
    <col min="23" max="23" width="14.33203125" bestFit="1" customWidth="1"/>
    <col min="24" max="24" width="10.58203125" bestFit="1" customWidth="1"/>
    <col min="25" max="25" width="20.4140625" bestFit="1" customWidth="1"/>
    <col min="26" max="26" width="8" bestFit="1" customWidth="1"/>
    <col min="27" max="27" width="9.25" bestFit="1" customWidth="1"/>
  </cols>
  <sheetData>
    <row r="1" spans="1:27" ht="15.75" customHeight="1" x14ac:dyDescent="0.55000000000000004">
      <c r="A1" s="113" t="s">
        <v>91</v>
      </c>
      <c r="B1" s="114"/>
      <c r="C1" s="114"/>
      <c r="D1" s="114"/>
      <c r="E1" s="114"/>
      <c r="F1" s="115"/>
      <c r="G1" s="113" t="s">
        <v>92</v>
      </c>
      <c r="H1" s="114"/>
      <c r="I1" s="114"/>
      <c r="J1" s="115"/>
      <c r="K1" s="125" t="s">
        <v>95</v>
      </c>
      <c r="L1" s="126"/>
      <c r="M1" s="126"/>
      <c r="N1" s="126"/>
      <c r="O1" s="127"/>
      <c r="P1" s="125" t="s">
        <v>96</v>
      </c>
      <c r="Q1" s="126"/>
      <c r="R1" s="126"/>
      <c r="S1" s="126"/>
      <c r="T1" s="127"/>
    </row>
    <row r="2" spans="1:27" ht="16.5" customHeight="1" thickBot="1" x14ac:dyDescent="0.6">
      <c r="A2" s="116"/>
      <c r="B2" s="117"/>
      <c r="C2" s="117"/>
      <c r="D2" s="117"/>
      <c r="E2" s="117"/>
      <c r="F2" s="118"/>
      <c r="G2" s="116"/>
      <c r="H2" s="117"/>
      <c r="I2" s="117"/>
      <c r="J2" s="118"/>
      <c r="K2" s="128"/>
      <c r="L2" s="129"/>
      <c r="M2" s="129"/>
      <c r="N2" s="129"/>
      <c r="O2" s="130"/>
      <c r="P2" s="128"/>
      <c r="Q2" s="129"/>
      <c r="R2" s="129"/>
      <c r="S2" s="129"/>
      <c r="T2" s="130"/>
      <c r="V2" s="100" t="s">
        <v>98</v>
      </c>
      <c r="W2" s="100"/>
      <c r="X2" s="100"/>
      <c r="Y2" s="100"/>
      <c r="Z2" s="100"/>
      <c r="AA2" s="100"/>
    </row>
    <row r="3" spans="1:27" x14ac:dyDescent="0.55000000000000004">
      <c r="A3" s="26" t="s">
        <v>70</v>
      </c>
      <c r="B3" s="27" t="s">
        <v>71</v>
      </c>
      <c r="C3" s="27" t="s">
        <v>55</v>
      </c>
      <c r="D3" s="29" t="s">
        <v>56</v>
      </c>
      <c r="E3" s="59" t="s">
        <v>93</v>
      </c>
      <c r="F3" s="62" t="s">
        <v>94</v>
      </c>
      <c r="G3" s="65" t="s">
        <v>71</v>
      </c>
      <c r="H3" s="66" t="s">
        <v>44</v>
      </c>
      <c r="I3" s="66" t="s">
        <v>56</v>
      </c>
      <c r="J3" s="67" t="s">
        <v>93</v>
      </c>
      <c r="K3" s="19" t="s">
        <v>17</v>
      </c>
      <c r="L3" s="19" t="s">
        <v>18</v>
      </c>
      <c r="M3" s="19" t="s">
        <v>19</v>
      </c>
      <c r="N3" s="19" t="s">
        <v>40</v>
      </c>
      <c r="O3" s="19" t="s">
        <v>97</v>
      </c>
      <c r="P3" s="18" t="s">
        <v>17</v>
      </c>
      <c r="Q3" s="19" t="s">
        <v>18</v>
      </c>
      <c r="R3" s="19" t="s">
        <v>19</v>
      </c>
      <c r="S3" s="19" t="s">
        <v>40</v>
      </c>
      <c r="T3" s="19" t="s">
        <v>97</v>
      </c>
      <c r="V3" s="64" t="s">
        <v>97</v>
      </c>
      <c r="W3" s="4" t="s">
        <v>103</v>
      </c>
      <c r="X3" s="4" t="s">
        <v>71</v>
      </c>
      <c r="Y3" s="4" t="s">
        <v>55</v>
      </c>
      <c r="Z3" s="4" t="s">
        <v>56</v>
      </c>
      <c r="AA3" s="4" t="s">
        <v>93</v>
      </c>
    </row>
    <row r="4" spans="1:27" x14ac:dyDescent="0.55000000000000004">
      <c r="A4" s="11" t="s">
        <v>16</v>
      </c>
      <c r="B4" s="9">
        <f>IF(A4="Y",1,0)</f>
        <v>1</v>
      </c>
      <c r="C4" s="9">
        <v>20</v>
      </c>
      <c r="D4" s="10">
        <v>11320</v>
      </c>
      <c r="E4" s="60" t="s">
        <v>32</v>
      </c>
      <c r="F4" s="60">
        <f>IF(E4="High",1,0)</f>
        <v>1</v>
      </c>
      <c r="G4" s="40">
        <f>(B4-AVERAGE($B$4:$B$53))/_xlfn.STDEV.S($B$4:$B$53)</f>
        <v>0.91368200968105673</v>
      </c>
      <c r="H4" s="3">
        <f>(C4-AVERAGE($C$4:$C$53))/_xlfn.STDEV.S($C$4:$C$53)</f>
        <v>1.4420001040042454</v>
      </c>
      <c r="I4" s="3">
        <f>(D4-AVERAGE($D$4:$D$53))/_xlfn.STDEV.S($D$4:$D$53)</f>
        <v>-0.29073690205219466</v>
      </c>
      <c r="J4" s="3">
        <f>(F4-AVERAGE($F$4:$F$53))/_xlfn.STDEV.S($F$4:$F$53)</f>
        <v>1.0725832287560233</v>
      </c>
      <c r="K4" s="63">
        <f>SQRT(SUMXMY2($G4:$J4,$X$4:$AA$4))</f>
        <v>3.6244221293488943</v>
      </c>
      <c r="L4" s="63">
        <f>SQRT(SUMXMY2($G4:$J4,$X$5:$AA$5))</f>
        <v>2.4762680433847124</v>
      </c>
      <c r="M4" s="63">
        <f>SQRT(SUMXMY2($G4:$J4,$X$6:$AA$6))</f>
        <v>0.96320688248256869</v>
      </c>
      <c r="N4" s="63">
        <v>51</v>
      </c>
      <c r="O4" s="63">
        <f>HLOOKUP(MIN(K4:M4),K4:M54,N4,FALSE)</f>
        <v>3</v>
      </c>
      <c r="P4" s="21">
        <f t="shared" ref="P4:P35" si="0">SQRT(SUMXMY2($G4:$J4,$X$9:$AA$9))</f>
        <v>3.1172907543776298</v>
      </c>
      <c r="Q4" s="21">
        <f t="shared" ref="Q4:Q35" si="1">SQRT(SUMXMY2($G4:$J4,$X$10:$AA$10))</f>
        <v>1.3693230741744238</v>
      </c>
      <c r="R4" s="21">
        <f t="shared" ref="R4:R35" si="2">SQRT(SUMXMY2($G4:$J4,$X$11:$AA$11))</f>
        <v>0.11455638574311718</v>
      </c>
      <c r="S4" s="63">
        <v>51</v>
      </c>
      <c r="T4" s="63">
        <f>HLOOKUP(MIN(P4:R4),P4:R54,S4,FALSE)</f>
        <v>3</v>
      </c>
      <c r="V4" s="1" t="s">
        <v>100</v>
      </c>
      <c r="W4" s="1">
        <v>0.25</v>
      </c>
      <c r="X4" s="3">
        <f>_xlfn.PERCENTILE.INC(G$4:G$53,$W4)</f>
        <v>-1.0725832287560233</v>
      </c>
      <c r="Y4" s="3">
        <f>_xlfn.PERCENTILE.INC(H$4:H$53,$W4)</f>
        <v>-0.81625746206162875</v>
      </c>
      <c r="Z4" s="3">
        <f>_xlfn.PERCENTILE.INC(I$4:I$53,$W4)</f>
        <v>-0.67311020417092826</v>
      </c>
      <c r="AA4" s="3">
        <f>_xlfn.PERCENTILE.INC(J$4:J$53,$W4)</f>
        <v>-0.91368200968105684</v>
      </c>
    </row>
    <row r="5" spans="1:27" x14ac:dyDescent="0.55000000000000004">
      <c r="A5" s="11" t="s">
        <v>16</v>
      </c>
      <c r="B5" s="9">
        <f t="shared" ref="B5:B53" si="3">IF(A5="Y",1,0)</f>
        <v>1</v>
      </c>
      <c r="C5" s="9">
        <v>9</v>
      </c>
      <c r="D5" s="10">
        <v>7200</v>
      </c>
      <c r="E5" s="60" t="s">
        <v>33</v>
      </c>
      <c r="F5" s="60">
        <f t="shared" ref="F5:F53" si="4">IF(E5="High",1,0)</f>
        <v>0</v>
      </c>
      <c r="G5" s="40">
        <f t="shared" ref="G5:G53" si="5">(B5-AVERAGE($B$4:$B$53))/_xlfn.STDEV.S($B$4:$B$53)</f>
        <v>0.91368200968105673</v>
      </c>
      <c r="H5" s="3">
        <f t="shared" ref="H5:H53" si="6">(C5-AVERAGE($C$4:$C$53))/_xlfn.STDEV.S($C$4:$C$53)</f>
        <v>-0.36460594884845393</v>
      </c>
      <c r="I5" s="3">
        <f t="shared" ref="I5:I53" si="7">(D5-AVERAGE($D$4:$D$53))/_xlfn.STDEV.S($D$4:$D$53)</f>
        <v>-0.74803095277184117</v>
      </c>
      <c r="J5" s="3">
        <f t="shared" ref="J5:J53" si="8">(F5-AVERAGE($F$4:$F$53))/_xlfn.STDEV.S($F$4:$F$53)</f>
        <v>-0.91368200968105684</v>
      </c>
      <c r="K5" s="63">
        <f t="shared" ref="K5:K53" si="9">SQRT(SUMXMY2($G5:$J5,$X$4:$AA$4))</f>
        <v>2.0383453596930483</v>
      </c>
      <c r="L5" s="63">
        <f t="shared" ref="L5:L53" si="10">SQRT(SUMXMY2($G5:$J5,$X$5:$AA$5))</f>
        <v>0.59780179995490224</v>
      </c>
      <c r="M5" s="63">
        <f t="shared" ref="M5:M53" si="11">SQRT(SUMXMY2($G5:$J5,$X$6:$AA$6))</f>
        <v>2.535934599762955</v>
      </c>
      <c r="N5" s="68">
        <v>50</v>
      </c>
      <c r="O5" s="63">
        <f t="shared" ref="O5:O53" si="12">HLOOKUP(MIN(K5:M5),K5:M55,N5,FALSE)</f>
        <v>2</v>
      </c>
      <c r="P5" s="21">
        <f t="shared" si="0"/>
        <v>1.7392429580724837</v>
      </c>
      <c r="Q5" s="21">
        <f t="shared" si="1"/>
        <v>2.0694390945945305</v>
      </c>
      <c r="R5" s="21">
        <f t="shared" si="2"/>
        <v>2.7830232355884874</v>
      </c>
      <c r="S5" s="68">
        <v>50</v>
      </c>
      <c r="T5" s="63">
        <f t="shared" ref="T5:T53" si="13">HLOOKUP(MIN(P5:R5),P5:R55,S5,FALSE)</f>
        <v>1</v>
      </c>
      <c r="V5" s="1" t="s">
        <v>101</v>
      </c>
      <c r="W5" s="1">
        <v>0.5</v>
      </c>
      <c r="X5" s="3">
        <f t="shared" ref="X5:X6" si="14">_xlfn.PERCENTILE.INC(G$4:G$53,$W5)</f>
        <v>0.91368200968105673</v>
      </c>
      <c r="Y5" s="3">
        <f t="shared" ref="Y5:Y6" si="15">_xlfn.PERCENTILE.INC(H$4:H$53,$W5)</f>
        <v>-3.6132121057054087E-2</v>
      </c>
      <c r="Z5" s="3">
        <f t="shared" ref="Z5:Z6" si="16">_xlfn.PERCENTILE.INC(I$4:I$53,$W5)</f>
        <v>-0.24855929543242142</v>
      </c>
      <c r="AA5" s="3">
        <f t="shared" ref="AA5:AA6" si="17">_xlfn.PERCENTILE.INC(J$4:J$53,$W5)</f>
        <v>-0.91368200968105684</v>
      </c>
    </row>
    <row r="6" spans="1:27" x14ac:dyDescent="0.55000000000000004">
      <c r="A6" s="11" t="s">
        <v>16</v>
      </c>
      <c r="B6" s="9">
        <f t="shared" si="3"/>
        <v>1</v>
      </c>
      <c r="C6" s="9">
        <v>11</v>
      </c>
      <c r="D6" s="10">
        <v>20000</v>
      </c>
      <c r="E6" s="60" t="s">
        <v>32</v>
      </c>
      <c r="F6" s="60">
        <f t="shared" si="4"/>
        <v>1</v>
      </c>
      <c r="G6" s="40">
        <f t="shared" si="5"/>
        <v>0.91368200968105673</v>
      </c>
      <c r="H6" s="3">
        <f t="shared" si="6"/>
        <v>-3.6132121057054087E-2</v>
      </c>
      <c r="I6" s="3">
        <f t="shared" si="7"/>
        <v>0.67268842810473062</v>
      </c>
      <c r="J6" s="3">
        <f t="shared" si="8"/>
        <v>1.0725832287560233</v>
      </c>
      <c r="K6" s="63">
        <f t="shared" si="9"/>
        <v>3.2109607131136872</v>
      </c>
      <c r="L6" s="63">
        <f t="shared" si="10"/>
        <v>2.1895083844429313</v>
      </c>
      <c r="M6" s="63">
        <f t="shared" si="11"/>
        <v>0.83570655424750817</v>
      </c>
      <c r="N6" s="63">
        <v>49</v>
      </c>
      <c r="O6" s="63">
        <f t="shared" si="12"/>
        <v>3</v>
      </c>
      <c r="P6" s="21">
        <f t="shared" si="0"/>
        <v>2.5962828896402064</v>
      </c>
      <c r="Q6" s="21">
        <f t="shared" si="1"/>
        <v>1.024760612610381</v>
      </c>
      <c r="R6" s="21">
        <f t="shared" si="2"/>
        <v>1.7522239458397717</v>
      </c>
      <c r="S6" s="63">
        <v>49</v>
      </c>
      <c r="T6" s="63">
        <f t="shared" si="13"/>
        <v>2</v>
      </c>
      <c r="V6" s="1" t="s">
        <v>102</v>
      </c>
      <c r="W6" s="1">
        <v>0.75</v>
      </c>
      <c r="X6" s="3">
        <f t="shared" si="14"/>
        <v>0.91368200968105673</v>
      </c>
      <c r="Y6" s="3">
        <f t="shared" si="15"/>
        <v>0.74399321994752066</v>
      </c>
      <c r="Z6" s="3">
        <f t="shared" si="16"/>
        <v>0.37300543370107869</v>
      </c>
      <c r="AA6" s="3">
        <f t="shared" si="17"/>
        <v>1.0725832287560233</v>
      </c>
    </row>
    <row r="7" spans="1:27" x14ac:dyDescent="0.55000000000000004">
      <c r="A7" s="11" t="s">
        <v>27</v>
      </c>
      <c r="B7" s="9">
        <f t="shared" si="3"/>
        <v>0</v>
      </c>
      <c r="C7" s="9">
        <v>15</v>
      </c>
      <c r="D7" s="10">
        <v>12800</v>
      </c>
      <c r="E7" s="60" t="s">
        <v>33</v>
      </c>
      <c r="F7" s="60">
        <f t="shared" si="4"/>
        <v>0</v>
      </c>
      <c r="G7" s="40">
        <f t="shared" si="5"/>
        <v>-1.0725832287560233</v>
      </c>
      <c r="H7" s="3">
        <f t="shared" si="6"/>
        <v>0.62081553452574567</v>
      </c>
      <c r="I7" s="3">
        <f t="shared" si="7"/>
        <v>-0.12646622363834104</v>
      </c>
      <c r="J7" s="3">
        <f t="shared" si="8"/>
        <v>-0.91368200968105684</v>
      </c>
      <c r="K7" s="63">
        <f t="shared" si="9"/>
        <v>1.5375299798615725</v>
      </c>
      <c r="L7" s="63">
        <f t="shared" si="10"/>
        <v>2.0956470451341183</v>
      </c>
      <c r="M7" s="63">
        <f t="shared" si="11"/>
        <v>2.8557212527693023</v>
      </c>
      <c r="N7" s="68">
        <v>48</v>
      </c>
      <c r="O7" s="63">
        <f t="shared" si="12"/>
        <v>1</v>
      </c>
      <c r="P7" s="21">
        <f t="shared" si="0"/>
        <v>1.1459074346881482</v>
      </c>
      <c r="Q7" s="21">
        <f t="shared" si="1"/>
        <v>2.8685989835992114</v>
      </c>
      <c r="R7" s="21">
        <f t="shared" si="2"/>
        <v>2.9488718816653625</v>
      </c>
      <c r="S7" s="68">
        <v>48</v>
      </c>
      <c r="T7" s="63">
        <f t="shared" si="13"/>
        <v>1</v>
      </c>
      <c r="V7" s="100" t="s">
        <v>99</v>
      </c>
      <c r="W7" s="100"/>
      <c r="X7" s="100"/>
      <c r="Y7" s="100"/>
      <c r="Z7" s="100"/>
      <c r="AA7" s="100"/>
    </row>
    <row r="8" spans="1:27" x14ac:dyDescent="0.55000000000000004">
      <c r="A8" s="11" t="s">
        <v>27</v>
      </c>
      <c r="B8" s="9">
        <f t="shared" si="3"/>
        <v>0</v>
      </c>
      <c r="C8" s="9">
        <v>12</v>
      </c>
      <c r="D8" s="10">
        <v>5700</v>
      </c>
      <c r="E8" s="60" t="s">
        <v>33</v>
      </c>
      <c r="F8" s="60">
        <f t="shared" si="4"/>
        <v>0</v>
      </c>
      <c r="G8" s="40">
        <f t="shared" si="5"/>
        <v>-1.0725832287560233</v>
      </c>
      <c r="H8" s="3">
        <f t="shared" si="6"/>
        <v>0.12810479283864584</v>
      </c>
      <c r="I8" s="3">
        <f t="shared" si="7"/>
        <v>-0.91452150521831443</v>
      </c>
      <c r="J8" s="3">
        <f t="shared" si="8"/>
        <v>-0.91368200968105684</v>
      </c>
      <c r="K8" s="63">
        <f t="shared" si="9"/>
        <v>0.97473046774671146</v>
      </c>
      <c r="L8" s="63">
        <f t="shared" si="10"/>
        <v>2.1013636111278799</v>
      </c>
      <c r="M8" s="63">
        <f t="shared" si="11"/>
        <v>3.1508004328958705</v>
      </c>
      <c r="N8" s="63">
        <v>47</v>
      </c>
      <c r="O8" s="63">
        <f t="shared" si="12"/>
        <v>1</v>
      </c>
      <c r="P8" s="21">
        <f t="shared" si="0"/>
        <v>1.1420594138653501</v>
      </c>
      <c r="Q8" s="21">
        <f t="shared" si="1"/>
        <v>2.8648521113438323</v>
      </c>
      <c r="R8" s="21">
        <f t="shared" si="2"/>
        <v>3.2125248555237182</v>
      </c>
      <c r="S8" s="63">
        <v>47</v>
      </c>
      <c r="T8" s="63">
        <f t="shared" si="13"/>
        <v>1</v>
      </c>
      <c r="V8" s="64" t="s">
        <v>97</v>
      </c>
      <c r="W8" s="4" t="s">
        <v>103</v>
      </c>
      <c r="X8" s="4" t="s">
        <v>71</v>
      </c>
      <c r="Y8" s="4" t="s">
        <v>55</v>
      </c>
      <c r="Z8" s="4" t="s">
        <v>56</v>
      </c>
      <c r="AA8" s="4" t="s">
        <v>93</v>
      </c>
    </row>
    <row r="9" spans="1:27" x14ac:dyDescent="0.55000000000000004">
      <c r="A9" s="11" t="s">
        <v>16</v>
      </c>
      <c r="B9" s="9">
        <f t="shared" si="3"/>
        <v>1</v>
      </c>
      <c r="C9" s="9">
        <v>22</v>
      </c>
      <c r="D9" s="10">
        <v>9000</v>
      </c>
      <c r="E9" s="60" t="s">
        <v>32</v>
      </c>
      <c r="F9" s="60">
        <f t="shared" si="4"/>
        <v>1</v>
      </c>
      <c r="G9" s="40">
        <f t="shared" si="5"/>
        <v>0.91368200968105673</v>
      </c>
      <c r="H9" s="3">
        <f t="shared" si="6"/>
        <v>1.7704739317956451</v>
      </c>
      <c r="I9" s="3">
        <f t="shared" si="7"/>
        <v>-0.54824228983607326</v>
      </c>
      <c r="J9" s="3">
        <f t="shared" si="8"/>
        <v>1.0725832287560233</v>
      </c>
      <c r="K9" s="63">
        <f t="shared" si="9"/>
        <v>3.8206374461396035</v>
      </c>
      <c r="L9" s="63">
        <f t="shared" si="10"/>
        <v>2.7016448554098038</v>
      </c>
      <c r="M9" s="63">
        <f t="shared" si="11"/>
        <v>1.3792606787401056</v>
      </c>
      <c r="N9" s="68">
        <v>46</v>
      </c>
      <c r="O9" s="63">
        <f t="shared" si="12"/>
        <v>3</v>
      </c>
      <c r="P9" s="21">
        <f t="shared" si="0"/>
        <v>3.3568990014114046</v>
      </c>
      <c r="Q9" s="21">
        <f t="shared" si="1"/>
        <v>1.708667419295737</v>
      </c>
      <c r="R9" s="21">
        <f t="shared" si="2"/>
        <v>0.45684955967516216</v>
      </c>
      <c r="S9" s="68">
        <v>46</v>
      </c>
      <c r="T9" s="63">
        <f t="shared" si="13"/>
        <v>3</v>
      </c>
      <c r="V9" s="1" t="s">
        <v>100</v>
      </c>
      <c r="W9" s="1"/>
      <c r="X9" s="3">
        <v>-0.66055919293953569</v>
      </c>
      <c r="Y9" s="3">
        <v>-0.43963240977904994</v>
      </c>
      <c r="Z9" s="3">
        <v>-1.708998793995152E-2</v>
      </c>
      <c r="AA9" s="3">
        <v>-0.83105611018671</v>
      </c>
    </row>
    <row r="10" spans="1:27" x14ac:dyDescent="0.55000000000000004">
      <c r="A10" s="11" t="s">
        <v>27</v>
      </c>
      <c r="B10" s="9">
        <f t="shared" si="3"/>
        <v>0</v>
      </c>
      <c r="C10" s="9">
        <v>7</v>
      </c>
      <c r="D10" s="10">
        <v>35200</v>
      </c>
      <c r="E10" s="60" t="s">
        <v>32</v>
      </c>
      <c r="F10" s="60">
        <f t="shared" si="4"/>
        <v>1</v>
      </c>
      <c r="G10" s="40">
        <f t="shared" si="5"/>
        <v>-1.0725832287560233</v>
      </c>
      <c r="H10" s="3">
        <f t="shared" si="6"/>
        <v>-0.69307977663985376</v>
      </c>
      <c r="I10" s="3">
        <f t="shared" si="7"/>
        <v>2.3597926928956592</v>
      </c>
      <c r="J10" s="3">
        <f t="shared" si="8"/>
        <v>1.0725832287560233</v>
      </c>
      <c r="K10" s="63">
        <f t="shared" si="9"/>
        <v>3.627522890712652</v>
      </c>
      <c r="L10" s="63">
        <f t="shared" si="10"/>
        <v>3.8891618007017668</v>
      </c>
      <c r="M10" s="63">
        <f t="shared" si="11"/>
        <v>3.1555905957905943</v>
      </c>
      <c r="N10" s="63">
        <v>45</v>
      </c>
      <c r="O10" s="63">
        <f t="shared" si="12"/>
        <v>3</v>
      </c>
      <c r="P10" s="21">
        <f t="shared" si="0"/>
        <v>3.0834093768239383</v>
      </c>
      <c r="Q10" s="21">
        <f t="shared" si="1"/>
        <v>3.4442367159207743</v>
      </c>
      <c r="R10" s="21">
        <f t="shared" si="2"/>
        <v>3.8990062951428892</v>
      </c>
      <c r="S10" s="63">
        <v>45</v>
      </c>
      <c r="T10" s="63">
        <f t="shared" si="13"/>
        <v>1</v>
      </c>
      <c r="V10" s="1" t="s">
        <v>101</v>
      </c>
      <c r="W10" s="1"/>
      <c r="X10" s="3">
        <v>0.91551158635494245</v>
      </c>
      <c r="Y10" s="3">
        <v>7.3806076924013642E-2</v>
      </c>
      <c r="Z10" s="3">
        <v>-0.34614791831042135</v>
      </c>
      <c r="AA10" s="3">
        <v>1.0684531373650741</v>
      </c>
    </row>
    <row r="11" spans="1:27" x14ac:dyDescent="0.55000000000000004">
      <c r="A11" s="11" t="s">
        <v>27</v>
      </c>
      <c r="B11" s="9">
        <f t="shared" si="3"/>
        <v>0</v>
      </c>
      <c r="C11" s="9">
        <v>5</v>
      </c>
      <c r="D11" s="10">
        <v>22800</v>
      </c>
      <c r="E11" s="60" t="s">
        <v>33</v>
      </c>
      <c r="F11" s="60">
        <f t="shared" si="4"/>
        <v>0</v>
      </c>
      <c r="G11" s="40">
        <f t="shared" si="5"/>
        <v>-1.0725832287560233</v>
      </c>
      <c r="H11" s="3">
        <f t="shared" si="6"/>
        <v>-1.0215536044312536</v>
      </c>
      <c r="I11" s="3">
        <f t="shared" si="7"/>
        <v>0.98347079267148063</v>
      </c>
      <c r="J11" s="3">
        <f t="shared" si="8"/>
        <v>-0.91368200968105684</v>
      </c>
      <c r="K11" s="63">
        <f t="shared" si="9"/>
        <v>1.6692534574387552</v>
      </c>
      <c r="L11" s="63">
        <f t="shared" si="10"/>
        <v>2.5365731283194313</v>
      </c>
      <c r="M11" s="63">
        <f t="shared" si="11"/>
        <v>3.3734733937625561</v>
      </c>
      <c r="N11" s="68">
        <v>44</v>
      </c>
      <c r="O11" s="63">
        <f t="shared" si="12"/>
        <v>1</v>
      </c>
      <c r="P11" s="21">
        <f t="shared" si="0"/>
        <v>1.2313996093230508</v>
      </c>
      <c r="Q11" s="21">
        <f t="shared" si="1"/>
        <v>3.293794086332444</v>
      </c>
      <c r="R11" s="21">
        <f t="shared" si="2"/>
        <v>3.951830240491073</v>
      </c>
      <c r="S11" s="68">
        <v>44</v>
      </c>
      <c r="T11" s="63">
        <f t="shared" si="13"/>
        <v>1</v>
      </c>
      <c r="V11" s="1" t="s">
        <v>102</v>
      </c>
      <c r="W11" s="1"/>
      <c r="X11" s="3">
        <v>0.91384810022122176</v>
      </c>
      <c r="Y11" s="3">
        <v>1.4903754746990796</v>
      </c>
      <c r="Z11" s="3">
        <v>-0.18750729353281026</v>
      </c>
      <c r="AA11" s="3">
        <v>1.0838353113868229</v>
      </c>
    </row>
    <row r="12" spans="1:27" x14ac:dyDescent="0.55000000000000004">
      <c r="A12" s="11" t="s">
        <v>16</v>
      </c>
      <c r="B12" s="9">
        <f t="shared" si="3"/>
        <v>1</v>
      </c>
      <c r="C12" s="9">
        <v>17</v>
      </c>
      <c r="D12" s="10">
        <v>16500</v>
      </c>
      <c r="E12" s="60" t="s">
        <v>33</v>
      </c>
      <c r="F12" s="60">
        <f t="shared" si="4"/>
        <v>0</v>
      </c>
      <c r="G12" s="40">
        <f t="shared" si="5"/>
        <v>0.91368200968105673</v>
      </c>
      <c r="H12" s="3">
        <f t="shared" si="6"/>
        <v>0.94928936231714545</v>
      </c>
      <c r="I12" s="3">
        <f t="shared" si="7"/>
        <v>0.28421047239629299</v>
      </c>
      <c r="J12" s="3">
        <f t="shared" si="8"/>
        <v>-0.91368200968105684</v>
      </c>
      <c r="K12" s="63">
        <f t="shared" si="9"/>
        <v>2.8246890208093007</v>
      </c>
      <c r="L12" s="63">
        <f t="shared" si="10"/>
        <v>1.1202228016817324</v>
      </c>
      <c r="M12" s="63">
        <f t="shared" si="11"/>
        <v>1.998819813952343</v>
      </c>
      <c r="N12" s="63">
        <v>43</v>
      </c>
      <c r="O12" s="63">
        <f t="shared" si="12"/>
        <v>2</v>
      </c>
      <c r="P12" s="21">
        <f t="shared" si="0"/>
        <v>2.1224862919927769</v>
      </c>
      <c r="Q12" s="21">
        <f t="shared" si="1"/>
        <v>2.2566979798465505</v>
      </c>
      <c r="R12" s="21">
        <f t="shared" si="2"/>
        <v>2.122585053009185</v>
      </c>
      <c r="S12" s="63">
        <v>43</v>
      </c>
      <c r="T12" s="63">
        <f t="shared" si="13"/>
        <v>1</v>
      </c>
    </row>
    <row r="13" spans="1:27" x14ac:dyDescent="0.55000000000000004">
      <c r="A13" s="11" t="s">
        <v>16</v>
      </c>
      <c r="B13" s="9">
        <f t="shared" si="3"/>
        <v>1</v>
      </c>
      <c r="C13" s="9">
        <v>24</v>
      </c>
      <c r="D13" s="10">
        <v>9200</v>
      </c>
      <c r="E13" s="60" t="s">
        <v>32</v>
      </c>
      <c r="F13" s="60">
        <f t="shared" si="4"/>
        <v>1</v>
      </c>
      <c r="G13" s="40">
        <f t="shared" si="5"/>
        <v>0.91368200968105673</v>
      </c>
      <c r="H13" s="3">
        <f t="shared" si="6"/>
        <v>2.0989477595870452</v>
      </c>
      <c r="I13" s="3">
        <f t="shared" si="7"/>
        <v>-0.52604354950987686</v>
      </c>
      <c r="J13" s="3">
        <f t="shared" si="8"/>
        <v>1.0725832287560233</v>
      </c>
      <c r="K13" s="63">
        <f t="shared" si="9"/>
        <v>4.050993616396835</v>
      </c>
      <c r="L13" s="63">
        <f t="shared" si="10"/>
        <v>2.9293025117620837</v>
      </c>
      <c r="M13" s="63">
        <f t="shared" si="11"/>
        <v>1.6260968232864883</v>
      </c>
      <c r="N13" s="68">
        <v>42</v>
      </c>
      <c r="O13" s="63">
        <f t="shared" si="12"/>
        <v>3</v>
      </c>
      <c r="P13" s="21">
        <f t="shared" si="0"/>
        <v>3.5784774836419131</v>
      </c>
      <c r="Q13" s="21">
        <f t="shared" si="1"/>
        <v>2.0331211665785216</v>
      </c>
      <c r="R13" s="21">
        <f t="shared" si="2"/>
        <v>0.69648665421121092</v>
      </c>
      <c r="S13" s="68">
        <v>42</v>
      </c>
      <c r="T13" s="63">
        <f t="shared" si="13"/>
        <v>3</v>
      </c>
      <c r="V13" s="100" t="s">
        <v>98</v>
      </c>
      <c r="W13" s="100"/>
      <c r="X13" s="100"/>
      <c r="Y13" s="100" t="s">
        <v>105</v>
      </c>
      <c r="Z13" s="100"/>
      <c r="AA13" s="100"/>
    </row>
    <row r="14" spans="1:27" x14ac:dyDescent="0.55000000000000004">
      <c r="A14" s="11" t="s">
        <v>16</v>
      </c>
      <c r="B14" s="9">
        <f t="shared" si="3"/>
        <v>1</v>
      </c>
      <c r="C14" s="9">
        <v>19</v>
      </c>
      <c r="D14" s="10">
        <v>22000</v>
      </c>
      <c r="E14" s="60" t="s">
        <v>32</v>
      </c>
      <c r="F14" s="60">
        <f t="shared" si="4"/>
        <v>1</v>
      </c>
      <c r="G14" s="40">
        <f t="shared" si="5"/>
        <v>0.91368200968105673</v>
      </c>
      <c r="H14" s="3">
        <f t="shared" si="6"/>
        <v>1.2777631901085453</v>
      </c>
      <c r="I14" s="3">
        <f t="shared" si="7"/>
        <v>0.89467583136669493</v>
      </c>
      <c r="J14" s="3">
        <f t="shared" si="8"/>
        <v>1.0725832287560233</v>
      </c>
      <c r="K14" s="63">
        <f t="shared" si="9"/>
        <v>3.8384078391683447</v>
      </c>
      <c r="L14" s="63">
        <f t="shared" si="10"/>
        <v>2.6416958646433639</v>
      </c>
      <c r="M14" s="63">
        <f t="shared" si="11"/>
        <v>0.7463580808474598</v>
      </c>
      <c r="N14" s="63">
        <v>41</v>
      </c>
      <c r="O14" s="63">
        <f t="shared" si="12"/>
        <v>3</v>
      </c>
      <c r="P14" s="21">
        <f t="shared" si="0"/>
        <v>3.143698880708496</v>
      </c>
      <c r="Q14" s="21">
        <f t="shared" si="1"/>
        <v>1.728923570652015</v>
      </c>
      <c r="R14" s="21">
        <f t="shared" si="2"/>
        <v>1.1029283459616324</v>
      </c>
      <c r="S14" s="63">
        <v>41</v>
      </c>
      <c r="T14" s="63">
        <f t="shared" si="13"/>
        <v>3</v>
      </c>
      <c r="V14" s="142" t="s">
        <v>97</v>
      </c>
      <c r="W14" s="142" t="s">
        <v>48</v>
      </c>
      <c r="X14" s="142" t="s">
        <v>104</v>
      </c>
      <c r="Y14" s="142" t="s">
        <v>97</v>
      </c>
      <c r="Z14" s="142" t="s">
        <v>48</v>
      </c>
      <c r="AA14" s="142" t="s">
        <v>104</v>
      </c>
    </row>
    <row r="15" spans="1:27" x14ac:dyDescent="0.55000000000000004">
      <c r="A15" s="11" t="s">
        <v>16</v>
      </c>
      <c r="B15" s="9">
        <f t="shared" si="3"/>
        <v>1</v>
      </c>
      <c r="C15" s="9">
        <v>16</v>
      </c>
      <c r="D15" s="10">
        <v>12500</v>
      </c>
      <c r="E15" s="60" t="s">
        <v>33</v>
      </c>
      <c r="F15" s="60">
        <f t="shared" si="4"/>
        <v>0</v>
      </c>
      <c r="G15" s="40">
        <f t="shared" si="5"/>
        <v>0.91368200968105673</v>
      </c>
      <c r="H15" s="3">
        <f t="shared" si="6"/>
        <v>0.78505244842144561</v>
      </c>
      <c r="I15" s="3">
        <f t="shared" si="7"/>
        <v>-0.15976433412763569</v>
      </c>
      <c r="J15" s="3">
        <f t="shared" si="8"/>
        <v>-0.91368200968105684</v>
      </c>
      <c r="K15" s="63">
        <f t="shared" si="9"/>
        <v>2.6024924609161362</v>
      </c>
      <c r="L15" s="63">
        <f t="shared" si="10"/>
        <v>0.82597133261554989</v>
      </c>
      <c r="M15" s="63">
        <f t="shared" si="11"/>
        <v>2.0568857730021488</v>
      </c>
      <c r="N15" s="68">
        <v>40</v>
      </c>
      <c r="O15" s="63">
        <f t="shared" si="12"/>
        <v>2</v>
      </c>
      <c r="P15" s="21">
        <f t="shared" si="0"/>
        <v>2.0013174096732458</v>
      </c>
      <c r="Q15" s="21">
        <f t="shared" si="1"/>
        <v>2.1141128943193825</v>
      </c>
      <c r="R15" s="21">
        <f t="shared" si="2"/>
        <v>2.1185669021171512</v>
      </c>
      <c r="S15" s="68">
        <v>40</v>
      </c>
      <c r="T15" s="63">
        <f t="shared" si="13"/>
        <v>1</v>
      </c>
      <c r="V15" s="9">
        <v>1</v>
      </c>
      <c r="W15" s="58">
        <f>AVERAGEIF($O$4:$O$53,"1",$K$4:$K$53)</f>
        <v>1.3196772399270063</v>
      </c>
      <c r="X15" s="1">
        <f>COUNTIF($O$4:$O$53,V15)</f>
        <v>20</v>
      </c>
      <c r="Y15" s="9">
        <v>1</v>
      </c>
      <c r="Z15" s="58">
        <f>AVERAGEIF($T$4:$T$53,"1",$P$4:$P$53)</f>
        <v>1.6454640595419072</v>
      </c>
      <c r="AA15" s="1">
        <f>COUNTIF($T$4:$T$53,Y15)</f>
        <v>29</v>
      </c>
    </row>
    <row r="16" spans="1:27" x14ac:dyDescent="0.55000000000000004">
      <c r="A16" s="11" t="s">
        <v>16</v>
      </c>
      <c r="B16" s="9">
        <f t="shared" si="3"/>
        <v>1</v>
      </c>
      <c r="C16" s="9">
        <v>6</v>
      </c>
      <c r="D16" s="10">
        <v>7700</v>
      </c>
      <c r="E16" s="60" t="s">
        <v>33</v>
      </c>
      <c r="F16" s="60">
        <f t="shared" si="4"/>
        <v>0</v>
      </c>
      <c r="G16" s="40">
        <f t="shared" si="5"/>
        <v>0.91368200968105673</v>
      </c>
      <c r="H16" s="3">
        <f t="shared" si="6"/>
        <v>-0.8573166905355537</v>
      </c>
      <c r="I16" s="3">
        <f t="shared" si="7"/>
        <v>-0.69253410195635012</v>
      </c>
      <c r="J16" s="3">
        <f t="shared" si="8"/>
        <v>-0.91368200968105684</v>
      </c>
      <c r="K16" s="63">
        <f t="shared" si="9"/>
        <v>1.986784524167521</v>
      </c>
      <c r="L16" s="63">
        <f t="shared" si="10"/>
        <v>0.93351900140144373</v>
      </c>
      <c r="M16" s="63">
        <f t="shared" si="11"/>
        <v>2.7649263152720494</v>
      </c>
      <c r="N16" s="63">
        <v>39</v>
      </c>
      <c r="O16" s="63">
        <f t="shared" si="12"/>
        <v>2</v>
      </c>
      <c r="P16" s="21">
        <f t="shared" si="0"/>
        <v>1.7651479577774931</v>
      </c>
      <c r="Q16" s="21">
        <f t="shared" si="1"/>
        <v>2.2171684836314869</v>
      </c>
      <c r="R16" s="21">
        <f t="shared" si="2"/>
        <v>3.1235854487244006</v>
      </c>
      <c r="S16" s="63">
        <v>39</v>
      </c>
      <c r="T16" s="63">
        <f t="shared" si="13"/>
        <v>1</v>
      </c>
      <c r="V16" s="9">
        <v>2</v>
      </c>
      <c r="W16" s="58">
        <f>AVERAGEIF($O$4:$O$53,"2",$L$4:$L$53)</f>
        <v>1.5380011789899011</v>
      </c>
      <c r="X16" s="1">
        <f>COUNTIF($O$4:$O$53,V16)</f>
        <v>8</v>
      </c>
      <c r="Y16" s="9">
        <v>2</v>
      </c>
      <c r="Z16" s="58">
        <f>AVERAGEIF($T$4:$T$53,"2",$Q$4:$Q$53)</f>
        <v>0.55113439772523221</v>
      </c>
      <c r="AA16" s="1">
        <f t="shared" ref="AA16:AA17" si="18">COUNTIF($T$4:$T$53,Y16)</f>
        <v>13</v>
      </c>
    </row>
    <row r="17" spans="1:27" x14ac:dyDescent="0.55000000000000004">
      <c r="A17" s="11" t="s">
        <v>27</v>
      </c>
      <c r="B17" s="9">
        <f t="shared" si="3"/>
        <v>0</v>
      </c>
      <c r="C17" s="9">
        <v>3</v>
      </c>
      <c r="D17" s="10">
        <v>37400</v>
      </c>
      <c r="E17" s="60" t="s">
        <v>33</v>
      </c>
      <c r="F17" s="60">
        <f t="shared" si="4"/>
        <v>0</v>
      </c>
      <c r="G17" s="40">
        <f t="shared" si="5"/>
        <v>-1.0725832287560233</v>
      </c>
      <c r="H17" s="3">
        <f t="shared" si="6"/>
        <v>-1.3500274322226535</v>
      </c>
      <c r="I17" s="3">
        <f t="shared" si="7"/>
        <v>2.6039788364838201</v>
      </c>
      <c r="J17" s="3">
        <f t="shared" si="8"/>
        <v>-0.91368200968105684</v>
      </c>
      <c r="K17" s="63">
        <f t="shared" si="9"/>
        <v>3.3202745310328119</v>
      </c>
      <c r="L17" s="63">
        <f t="shared" si="10"/>
        <v>3.7159849676986934</v>
      </c>
      <c r="M17" s="63">
        <f t="shared" si="11"/>
        <v>4.1536326282527956</v>
      </c>
      <c r="N17" s="68">
        <v>38</v>
      </c>
      <c r="O17" s="63">
        <f t="shared" si="12"/>
        <v>1</v>
      </c>
      <c r="P17" s="21">
        <f t="shared" si="0"/>
        <v>2.8063163978094234</v>
      </c>
      <c r="Q17" s="21">
        <f t="shared" si="1"/>
        <v>4.314154664143186</v>
      </c>
      <c r="R17" s="21">
        <f t="shared" si="2"/>
        <v>4.87814189629957</v>
      </c>
      <c r="S17" s="68">
        <v>38</v>
      </c>
      <c r="T17" s="63">
        <f t="shared" si="13"/>
        <v>1</v>
      </c>
      <c r="V17" s="9">
        <v>3</v>
      </c>
      <c r="W17" s="58">
        <f>AVERAGEIF($O$4:$O$53,"3",$M$4:$M$53)</f>
        <v>1.0993253004149719</v>
      </c>
      <c r="X17" s="1">
        <f>COUNTIF($O$4:$O$53,V17)</f>
        <v>22</v>
      </c>
      <c r="Y17" s="9">
        <v>3</v>
      </c>
      <c r="Z17" s="58">
        <f>AVERAGEIF($T$4:$T$53,"3",$R$4:$R$53)</f>
        <v>0.4456015377872552</v>
      </c>
      <c r="AA17" s="1">
        <f t="shared" si="18"/>
        <v>8</v>
      </c>
    </row>
    <row r="18" spans="1:27" x14ac:dyDescent="0.55000000000000004">
      <c r="A18" s="11" t="s">
        <v>16</v>
      </c>
      <c r="B18" s="9">
        <f t="shared" si="3"/>
        <v>1</v>
      </c>
      <c r="C18" s="9">
        <v>13</v>
      </c>
      <c r="D18" s="10">
        <v>6100</v>
      </c>
      <c r="E18" s="60" t="s">
        <v>32</v>
      </c>
      <c r="F18" s="60">
        <f t="shared" si="4"/>
        <v>1</v>
      </c>
      <c r="G18" s="40">
        <f t="shared" si="5"/>
        <v>0.91368200968105673</v>
      </c>
      <c r="H18" s="3">
        <f t="shared" si="6"/>
        <v>0.29234170673434579</v>
      </c>
      <c r="I18" s="3">
        <f t="shared" si="7"/>
        <v>-0.87012402456592153</v>
      </c>
      <c r="J18" s="3">
        <f t="shared" si="8"/>
        <v>1.0725832287560233</v>
      </c>
      <c r="K18" s="63">
        <f t="shared" si="9"/>
        <v>3.0262692803729112</v>
      </c>
      <c r="L18" s="63">
        <f t="shared" si="10"/>
        <v>2.1070091042684762</v>
      </c>
      <c r="M18" s="63">
        <f t="shared" si="11"/>
        <v>1.3226337132399719</v>
      </c>
      <c r="N18" s="63">
        <v>37</v>
      </c>
      <c r="O18" s="63">
        <f t="shared" si="12"/>
        <v>3</v>
      </c>
      <c r="P18" s="21">
        <f t="shared" si="0"/>
        <v>2.7139512286860681</v>
      </c>
      <c r="Q18" s="21">
        <f t="shared" si="1"/>
        <v>0.56774042169725503</v>
      </c>
      <c r="R18" s="21">
        <f t="shared" si="2"/>
        <v>1.37890432866813</v>
      </c>
      <c r="S18" s="63">
        <v>37</v>
      </c>
      <c r="T18" s="63">
        <f t="shared" si="13"/>
        <v>2</v>
      </c>
      <c r="V18" s="1" t="s">
        <v>47</v>
      </c>
      <c r="W18" s="75">
        <f>SUM(W15:W17)</f>
        <v>3.9570037193318792</v>
      </c>
      <c r="X18" s="75">
        <f t="shared" ref="X18" si="19">SUM(X15:X17)</f>
        <v>50</v>
      </c>
      <c r="Y18" s="1"/>
      <c r="Z18" s="75">
        <f>SUM(Z15:Z17)</f>
        <v>2.6421999950543946</v>
      </c>
      <c r="AA18" s="75">
        <f>SUM(AA15:AA17)</f>
        <v>50</v>
      </c>
    </row>
    <row r="19" spans="1:27" x14ac:dyDescent="0.55000000000000004">
      <c r="A19" s="11" t="s">
        <v>16</v>
      </c>
      <c r="B19" s="9">
        <f t="shared" si="3"/>
        <v>1</v>
      </c>
      <c r="C19" s="9">
        <v>10</v>
      </c>
      <c r="D19" s="10">
        <v>10500</v>
      </c>
      <c r="E19" s="60" t="s">
        <v>32</v>
      </c>
      <c r="F19" s="60">
        <f t="shared" si="4"/>
        <v>1</v>
      </c>
      <c r="G19" s="40">
        <f t="shared" si="5"/>
        <v>0.91368200968105673</v>
      </c>
      <c r="H19" s="3">
        <f t="shared" si="6"/>
        <v>-0.20036903495275402</v>
      </c>
      <c r="I19" s="3">
        <f t="shared" si="7"/>
        <v>-0.38175173738960005</v>
      </c>
      <c r="J19" s="3">
        <f t="shared" si="8"/>
        <v>1.0725832287560233</v>
      </c>
      <c r="K19" s="63">
        <f t="shared" si="9"/>
        <v>2.8904510903419265</v>
      </c>
      <c r="L19" s="63">
        <f t="shared" si="10"/>
        <v>1.9974893210988667</v>
      </c>
      <c r="M19" s="63">
        <f t="shared" si="11"/>
        <v>1.2089162319173052</v>
      </c>
      <c r="N19" s="68">
        <v>36</v>
      </c>
      <c r="O19" s="63">
        <f t="shared" si="12"/>
        <v>3</v>
      </c>
      <c r="P19" s="21">
        <f t="shared" si="0"/>
        <v>2.508446381895296</v>
      </c>
      <c r="Q19" s="21">
        <f t="shared" si="1"/>
        <v>0.27651406638969411</v>
      </c>
      <c r="R19" s="21">
        <f t="shared" si="2"/>
        <v>1.70190321047839</v>
      </c>
      <c r="S19" s="68">
        <v>36</v>
      </c>
      <c r="T19" s="63">
        <f t="shared" si="13"/>
        <v>2</v>
      </c>
      <c r="X19" s="69"/>
    </row>
    <row r="20" spans="1:27" x14ac:dyDescent="0.55000000000000004">
      <c r="A20" s="11" t="s">
        <v>27</v>
      </c>
      <c r="B20" s="9">
        <f t="shared" si="3"/>
        <v>0</v>
      </c>
      <c r="C20" s="9">
        <v>7</v>
      </c>
      <c r="D20" s="10">
        <v>17300</v>
      </c>
      <c r="E20" s="60" t="s">
        <v>33</v>
      </c>
      <c r="F20" s="60">
        <f t="shared" si="4"/>
        <v>0</v>
      </c>
      <c r="G20" s="40">
        <f t="shared" si="5"/>
        <v>-1.0725832287560233</v>
      </c>
      <c r="H20" s="3">
        <f t="shared" si="6"/>
        <v>-0.69307977663985376</v>
      </c>
      <c r="I20" s="3">
        <f t="shared" si="7"/>
        <v>0.37300543370107869</v>
      </c>
      <c r="J20" s="3">
        <f t="shared" si="8"/>
        <v>-0.91368200968105684</v>
      </c>
      <c r="K20" s="63">
        <f t="shared" si="9"/>
        <v>1.0533426175685772</v>
      </c>
      <c r="L20" s="63">
        <f t="shared" si="10"/>
        <v>2.1824693656732159</v>
      </c>
      <c r="M20" s="63">
        <f t="shared" si="11"/>
        <v>3.1552619530504336</v>
      </c>
      <c r="N20" s="63">
        <v>35</v>
      </c>
      <c r="O20" s="63">
        <f t="shared" si="12"/>
        <v>1</v>
      </c>
      <c r="P20" s="21">
        <f t="shared" si="0"/>
        <v>0.62689779957479852</v>
      </c>
      <c r="Q20" s="21">
        <f t="shared" si="1"/>
        <v>2.9977785427099932</v>
      </c>
      <c r="R20" s="21">
        <f t="shared" si="2"/>
        <v>3.6079961508709011</v>
      </c>
      <c r="S20" s="63">
        <v>35</v>
      </c>
      <c r="T20" s="63">
        <f t="shared" si="13"/>
        <v>1</v>
      </c>
      <c r="V20" s="100" t="s">
        <v>106</v>
      </c>
      <c r="W20" s="100"/>
      <c r="X20" s="100"/>
      <c r="Y20" s="100"/>
    </row>
    <row r="21" spans="1:27" x14ac:dyDescent="0.55000000000000004">
      <c r="A21" s="11" t="s">
        <v>27</v>
      </c>
      <c r="B21" s="9">
        <f t="shared" si="3"/>
        <v>0</v>
      </c>
      <c r="C21" s="9">
        <v>14</v>
      </c>
      <c r="D21" s="10">
        <v>27000</v>
      </c>
      <c r="E21" s="60" t="s">
        <v>33</v>
      </c>
      <c r="F21" s="60">
        <f t="shared" si="4"/>
        <v>0</v>
      </c>
      <c r="G21" s="40">
        <f t="shared" si="5"/>
        <v>-1.0725832287560233</v>
      </c>
      <c r="H21" s="3">
        <f t="shared" si="6"/>
        <v>0.45657862063004573</v>
      </c>
      <c r="I21" s="3">
        <f t="shared" si="7"/>
        <v>1.4496443395216057</v>
      </c>
      <c r="J21" s="3">
        <f t="shared" si="8"/>
        <v>-0.91368200968105684</v>
      </c>
      <c r="K21" s="63">
        <f t="shared" si="9"/>
        <v>2.4751158652008969</v>
      </c>
      <c r="L21" s="63">
        <f t="shared" si="10"/>
        <v>2.6593061234405551</v>
      </c>
      <c r="M21" s="63">
        <f t="shared" si="11"/>
        <v>3.0219625544129873</v>
      </c>
      <c r="N21" s="68">
        <v>34</v>
      </c>
      <c r="O21" s="63">
        <f t="shared" si="12"/>
        <v>1</v>
      </c>
      <c r="P21" s="21">
        <f t="shared" si="0"/>
        <v>1.7694899388633991</v>
      </c>
      <c r="Q21" s="21">
        <f t="shared" si="1"/>
        <v>3.3545141807020769</v>
      </c>
      <c r="R21" s="21">
        <f t="shared" si="2"/>
        <v>3.4183309198795064</v>
      </c>
      <c r="S21" s="68">
        <v>34</v>
      </c>
      <c r="T21" s="63">
        <f t="shared" si="13"/>
        <v>1</v>
      </c>
      <c r="V21" s="1" t="s">
        <v>97</v>
      </c>
      <c r="W21" s="1">
        <v>1</v>
      </c>
      <c r="X21" s="1">
        <v>2</v>
      </c>
      <c r="Y21" s="1">
        <v>3</v>
      </c>
    </row>
    <row r="22" spans="1:27" x14ac:dyDescent="0.55000000000000004">
      <c r="A22" s="11" t="s">
        <v>16</v>
      </c>
      <c r="B22" s="9">
        <f t="shared" si="3"/>
        <v>1</v>
      </c>
      <c r="C22" s="9">
        <v>20</v>
      </c>
      <c r="D22" s="10">
        <v>13400</v>
      </c>
      <c r="E22" s="60" t="s">
        <v>32</v>
      </c>
      <c r="F22" s="60">
        <f t="shared" si="4"/>
        <v>1</v>
      </c>
      <c r="G22" s="40">
        <f t="shared" si="5"/>
        <v>0.91368200968105673</v>
      </c>
      <c r="H22" s="3">
        <f t="shared" si="6"/>
        <v>1.4420001040042454</v>
      </c>
      <c r="I22" s="3">
        <f t="shared" si="7"/>
        <v>-5.9870002659751738E-2</v>
      </c>
      <c r="J22" s="3">
        <f t="shared" si="8"/>
        <v>1.0725832287560233</v>
      </c>
      <c r="K22" s="63">
        <f t="shared" si="9"/>
        <v>3.6559937054500322</v>
      </c>
      <c r="L22" s="63">
        <f t="shared" si="10"/>
        <v>2.483088423998475</v>
      </c>
      <c r="M22" s="63">
        <f t="shared" si="11"/>
        <v>0.8213371741222707</v>
      </c>
      <c r="N22" s="63">
        <v>33</v>
      </c>
      <c r="O22" s="63">
        <f t="shared" si="12"/>
        <v>3</v>
      </c>
      <c r="P22" s="21">
        <f t="shared" si="0"/>
        <v>3.1055513428994415</v>
      </c>
      <c r="Q22" s="21">
        <f t="shared" si="1"/>
        <v>1.3978305854906083</v>
      </c>
      <c r="R22" s="21">
        <f t="shared" si="2"/>
        <v>0.13696018202701923</v>
      </c>
      <c r="S22" s="63">
        <v>33</v>
      </c>
      <c r="T22" s="63">
        <f t="shared" si="13"/>
        <v>3</v>
      </c>
      <c r="V22" s="1">
        <v>1</v>
      </c>
      <c r="W22" s="3">
        <f>SQRT(SUMXMY2($X$9:$AA$9,X9:AA9))</f>
        <v>0</v>
      </c>
      <c r="X22" s="3">
        <f>SQRT(SUMXMY2(X9:AA9,$X$10:$AA$10))</f>
        <v>2.5424462008168978</v>
      </c>
      <c r="Y22" s="3">
        <f>SQRT(SUMXMY2(X9:AA9,$X$11:$AA$11))</f>
        <v>3.146353440630433</v>
      </c>
    </row>
    <row r="23" spans="1:27" x14ac:dyDescent="0.55000000000000004">
      <c r="A23" s="11" t="s">
        <v>27</v>
      </c>
      <c r="B23" s="9">
        <f t="shared" si="3"/>
        <v>0</v>
      </c>
      <c r="C23" s="9">
        <v>2</v>
      </c>
      <c r="D23" s="10">
        <v>11200</v>
      </c>
      <c r="E23" s="60" t="s">
        <v>33</v>
      </c>
      <c r="F23" s="60">
        <f t="shared" si="4"/>
        <v>0</v>
      </c>
      <c r="G23" s="40">
        <f t="shared" si="5"/>
        <v>-1.0725832287560233</v>
      </c>
      <c r="H23" s="3">
        <f t="shared" si="6"/>
        <v>-1.5142643461183534</v>
      </c>
      <c r="I23" s="3">
        <f t="shared" si="7"/>
        <v>-0.3040561462479125</v>
      </c>
      <c r="J23" s="3">
        <f t="shared" si="8"/>
        <v>-0.91368200968105684</v>
      </c>
      <c r="K23" s="63">
        <f t="shared" si="9"/>
        <v>0.78956602501628859</v>
      </c>
      <c r="L23" s="63">
        <f t="shared" si="10"/>
        <v>2.4765307130416563</v>
      </c>
      <c r="M23" s="63">
        <f t="shared" si="11"/>
        <v>3.667238581355706</v>
      </c>
      <c r="N23" s="68">
        <v>32</v>
      </c>
      <c r="O23" s="63">
        <f t="shared" si="12"/>
        <v>1</v>
      </c>
      <c r="P23" s="21">
        <f t="shared" si="0"/>
        <v>1.189022379929052</v>
      </c>
      <c r="Q23" s="21">
        <f t="shared" si="1"/>
        <v>3.2256968426750858</v>
      </c>
      <c r="R23" s="21">
        <f t="shared" si="2"/>
        <v>4.1203675759111009</v>
      </c>
      <c r="S23" s="68">
        <v>32</v>
      </c>
      <c r="T23" s="63">
        <f t="shared" si="13"/>
        <v>1</v>
      </c>
      <c r="V23" s="1">
        <v>2</v>
      </c>
      <c r="W23" s="3">
        <f t="shared" ref="W23:W24" si="20">SQRT(SUMXMY2($X$9:$AA$9,X10:AA10))</f>
        <v>2.5424462008168978</v>
      </c>
      <c r="X23" s="3">
        <f t="shared" ref="X23:X24" si="21">SQRT(SUMXMY2(X10:AA10,$X$10:$AA$10))</f>
        <v>0</v>
      </c>
      <c r="Y23" s="3">
        <f t="shared" ref="Y23:Y24" si="22">SQRT(SUMXMY2(X10:AA10,$X$11:$AA$11))</f>
        <v>1.4255087109542321</v>
      </c>
    </row>
    <row r="24" spans="1:27" x14ac:dyDescent="0.55000000000000004">
      <c r="A24" s="11" t="s">
        <v>27</v>
      </c>
      <c r="B24" s="9">
        <f t="shared" si="3"/>
        <v>0</v>
      </c>
      <c r="C24" s="9">
        <v>4</v>
      </c>
      <c r="D24" s="10">
        <v>2500</v>
      </c>
      <c r="E24" s="60" t="s">
        <v>33</v>
      </c>
      <c r="F24" s="60">
        <f t="shared" si="4"/>
        <v>0</v>
      </c>
      <c r="G24" s="40">
        <f t="shared" si="5"/>
        <v>-1.0725832287560233</v>
      </c>
      <c r="H24" s="3">
        <f t="shared" si="6"/>
        <v>-1.1857905183269537</v>
      </c>
      <c r="I24" s="3">
        <f t="shared" si="7"/>
        <v>-1.2697013504374575</v>
      </c>
      <c r="J24" s="3">
        <f t="shared" si="8"/>
        <v>-0.91368200968105684</v>
      </c>
      <c r="K24" s="63">
        <f t="shared" si="9"/>
        <v>0.70176611166143033</v>
      </c>
      <c r="L24" s="63">
        <f t="shared" si="10"/>
        <v>2.5119106521404406</v>
      </c>
      <c r="M24" s="63">
        <f t="shared" si="11"/>
        <v>3.7832591835625538</v>
      </c>
      <c r="N24" s="63">
        <v>31</v>
      </c>
      <c r="O24" s="63">
        <f t="shared" si="12"/>
        <v>1</v>
      </c>
      <c r="P24" s="21">
        <f t="shared" si="0"/>
        <v>1.5173588875962731</v>
      </c>
      <c r="Q24" s="21">
        <f t="shared" si="1"/>
        <v>3.2126181316471691</v>
      </c>
      <c r="R24" s="21">
        <f t="shared" si="2"/>
        <v>4.0334840115881523</v>
      </c>
      <c r="S24" s="63">
        <v>31</v>
      </c>
      <c r="T24" s="63">
        <f t="shared" si="13"/>
        <v>1</v>
      </c>
      <c r="V24" s="1">
        <v>3</v>
      </c>
      <c r="W24" s="3">
        <f t="shared" si="20"/>
        <v>3.146353440630433</v>
      </c>
      <c r="X24" s="3">
        <f t="shared" si="21"/>
        <v>1.4255087109542321</v>
      </c>
      <c r="Y24" s="3">
        <f t="shared" si="22"/>
        <v>0</v>
      </c>
    </row>
    <row r="25" spans="1:27" x14ac:dyDescent="0.55000000000000004">
      <c r="A25" s="11" t="s">
        <v>27</v>
      </c>
      <c r="B25" s="9">
        <f t="shared" si="3"/>
        <v>0</v>
      </c>
      <c r="C25" s="9">
        <v>9</v>
      </c>
      <c r="D25" s="10">
        <v>8400</v>
      </c>
      <c r="E25" s="60" t="s">
        <v>33</v>
      </c>
      <c r="F25" s="60">
        <f t="shared" si="4"/>
        <v>0</v>
      </c>
      <c r="G25" s="40">
        <f t="shared" si="5"/>
        <v>-1.0725832287560233</v>
      </c>
      <c r="H25" s="3">
        <f t="shared" si="6"/>
        <v>-0.36460594884845393</v>
      </c>
      <c r="I25" s="3">
        <f t="shared" si="7"/>
        <v>-0.61483851081466256</v>
      </c>
      <c r="J25" s="3">
        <f t="shared" si="8"/>
        <v>-0.91368200968105684</v>
      </c>
      <c r="K25" s="63">
        <f t="shared" si="9"/>
        <v>0.45539508081923469</v>
      </c>
      <c r="L25" s="63">
        <f t="shared" si="10"/>
        <v>2.0462905748178764</v>
      </c>
      <c r="M25" s="63">
        <f t="shared" si="11"/>
        <v>3.177314427408557</v>
      </c>
      <c r="N25" s="68">
        <v>30</v>
      </c>
      <c r="O25" s="63">
        <f t="shared" si="12"/>
        <v>1</v>
      </c>
      <c r="P25" s="21">
        <f t="shared" si="0"/>
        <v>0.7345223698407185</v>
      </c>
      <c r="Q25" s="21">
        <f t="shared" si="1"/>
        <v>2.8540813712767354</v>
      </c>
      <c r="R25" s="21">
        <f t="shared" si="2"/>
        <v>3.3999342528464469</v>
      </c>
      <c r="S25" s="68">
        <v>30</v>
      </c>
      <c r="T25" s="63">
        <f t="shared" si="13"/>
        <v>1</v>
      </c>
    </row>
    <row r="26" spans="1:27" x14ac:dyDescent="0.55000000000000004">
      <c r="A26" s="11" t="s">
        <v>16</v>
      </c>
      <c r="B26" s="9">
        <f t="shared" si="3"/>
        <v>1</v>
      </c>
      <c r="C26" s="9">
        <v>13</v>
      </c>
      <c r="D26" s="10">
        <v>16000</v>
      </c>
      <c r="E26" s="60" t="s">
        <v>32</v>
      </c>
      <c r="F26" s="60">
        <f t="shared" si="4"/>
        <v>1</v>
      </c>
      <c r="G26" s="40">
        <f t="shared" si="5"/>
        <v>0.91368200968105673</v>
      </c>
      <c r="H26" s="3">
        <f t="shared" si="6"/>
        <v>0.29234170673434579</v>
      </c>
      <c r="I26" s="3">
        <f t="shared" si="7"/>
        <v>0.22871362158080188</v>
      </c>
      <c r="J26" s="3">
        <f t="shared" si="8"/>
        <v>1.0725832287560233</v>
      </c>
      <c r="K26" s="63">
        <f t="shared" si="9"/>
        <v>3.1516309308984187</v>
      </c>
      <c r="L26" s="63">
        <f t="shared" si="10"/>
        <v>2.0690418290314376</v>
      </c>
      <c r="M26" s="63">
        <f t="shared" si="11"/>
        <v>0.47414050283929965</v>
      </c>
      <c r="N26" s="63">
        <v>29</v>
      </c>
      <c r="O26" s="63">
        <f t="shared" si="12"/>
        <v>3</v>
      </c>
      <c r="P26" s="21">
        <f t="shared" si="0"/>
        <v>2.5881042518603561</v>
      </c>
      <c r="Q26" s="21">
        <f t="shared" si="1"/>
        <v>0.6150154604141348</v>
      </c>
      <c r="R26" s="21">
        <f t="shared" si="2"/>
        <v>1.268326218412041</v>
      </c>
      <c r="S26" s="63">
        <v>29</v>
      </c>
      <c r="T26" s="63">
        <f t="shared" si="13"/>
        <v>2</v>
      </c>
    </row>
    <row r="27" spans="1:27" x14ac:dyDescent="0.55000000000000004">
      <c r="A27" s="11" t="s">
        <v>27</v>
      </c>
      <c r="B27" s="9">
        <f t="shared" si="3"/>
        <v>0</v>
      </c>
      <c r="C27" s="9">
        <v>3</v>
      </c>
      <c r="D27" s="10">
        <v>3300</v>
      </c>
      <c r="E27" s="60" t="s">
        <v>32</v>
      </c>
      <c r="F27" s="60">
        <f t="shared" si="4"/>
        <v>1</v>
      </c>
      <c r="G27" s="40">
        <f t="shared" si="5"/>
        <v>-1.0725832287560233</v>
      </c>
      <c r="H27" s="3">
        <f t="shared" si="6"/>
        <v>-1.3500274322226535</v>
      </c>
      <c r="I27" s="3">
        <f t="shared" si="7"/>
        <v>-1.1809063891326717</v>
      </c>
      <c r="J27" s="3">
        <f t="shared" si="8"/>
        <v>1.0725832287560233</v>
      </c>
      <c r="K27" s="63">
        <f t="shared" si="9"/>
        <v>2.1184940273531372</v>
      </c>
      <c r="L27" s="63">
        <f t="shared" si="10"/>
        <v>3.2382234615111525</v>
      </c>
      <c r="M27" s="63">
        <f t="shared" si="11"/>
        <v>3.2779283156105201</v>
      </c>
      <c r="N27" s="68">
        <v>28</v>
      </c>
      <c r="O27" s="63">
        <f t="shared" si="12"/>
        <v>1</v>
      </c>
      <c r="P27" s="21">
        <f t="shared" si="0"/>
        <v>2.4447687521391663</v>
      </c>
      <c r="Q27" s="21">
        <f t="shared" si="1"/>
        <v>2.5839236865481179</v>
      </c>
      <c r="R27" s="21">
        <f t="shared" si="2"/>
        <v>3.6056575642861444</v>
      </c>
      <c r="S27" s="68">
        <v>28</v>
      </c>
      <c r="T27" s="63">
        <f t="shared" si="13"/>
        <v>1</v>
      </c>
      <c r="V27" s="100" t="s">
        <v>107</v>
      </c>
      <c r="W27" s="100"/>
      <c r="X27" s="100"/>
      <c r="Y27" s="100"/>
    </row>
    <row r="28" spans="1:27" x14ac:dyDescent="0.55000000000000004">
      <c r="A28" s="11" t="s">
        <v>16</v>
      </c>
      <c r="B28" s="9">
        <f t="shared" si="3"/>
        <v>1</v>
      </c>
      <c r="C28" s="9">
        <v>12</v>
      </c>
      <c r="D28" s="10">
        <v>7500</v>
      </c>
      <c r="E28" s="60" t="s">
        <v>32</v>
      </c>
      <c r="F28" s="60">
        <f t="shared" si="4"/>
        <v>1</v>
      </c>
      <c r="G28" s="40">
        <f t="shared" si="5"/>
        <v>0.91368200968105673</v>
      </c>
      <c r="H28" s="3">
        <f t="shared" si="6"/>
        <v>0.12810479283864584</v>
      </c>
      <c r="I28" s="3">
        <f t="shared" si="7"/>
        <v>-0.71473284228254652</v>
      </c>
      <c r="J28" s="3">
        <f t="shared" si="8"/>
        <v>1.0725832287560233</v>
      </c>
      <c r="K28" s="63">
        <f t="shared" si="9"/>
        <v>2.9637900916446029</v>
      </c>
      <c r="L28" s="63">
        <f t="shared" si="10"/>
        <v>2.0468368613771641</v>
      </c>
      <c r="M28" s="63">
        <f t="shared" si="11"/>
        <v>1.2499972446715524</v>
      </c>
      <c r="N28" s="63">
        <v>27</v>
      </c>
      <c r="O28" s="63">
        <f t="shared" si="12"/>
        <v>3</v>
      </c>
      <c r="P28" s="21">
        <f t="shared" si="0"/>
        <v>2.6288988531798072</v>
      </c>
      <c r="Q28" s="21">
        <f t="shared" si="1"/>
        <v>0.37259039404581873</v>
      </c>
      <c r="R28" s="21">
        <f t="shared" si="2"/>
        <v>1.4607788425564459</v>
      </c>
      <c r="S28" s="63">
        <v>27</v>
      </c>
      <c r="T28" s="63">
        <f t="shared" si="13"/>
        <v>2</v>
      </c>
      <c r="V28" s="5">
        <f>X9*_xlfn.STDEV.S($B$4:$B$53)+AVERAGE($B$4:$B$53)</f>
        <v>0.2074365637797167</v>
      </c>
      <c r="W28" s="5">
        <f>Y9*_xlfn.STDEV.S($C$4:$C$53)+AVERAGE($C$4:$C$53)</f>
        <v>8.5431814982943344</v>
      </c>
      <c r="X28" s="5">
        <f>Z9*_xlfn.STDEV.S($D$4:$D$53)+AVERAGE($D$5:$D$54)</f>
        <v>13838.884550819712</v>
      </c>
      <c r="Y28" s="5">
        <f>AA9*_xlfn.STDEV.S($F$4:$F$53)+AVERAGE($F$5:$F$54)</f>
        <v>3.0578215170324385E-2</v>
      </c>
    </row>
    <row r="29" spans="1:27" x14ac:dyDescent="0.55000000000000004">
      <c r="A29" s="11" t="s">
        <v>16</v>
      </c>
      <c r="B29" s="9">
        <f t="shared" si="3"/>
        <v>1</v>
      </c>
      <c r="C29" s="9">
        <v>15</v>
      </c>
      <c r="D29" s="10">
        <v>20300</v>
      </c>
      <c r="E29" s="60" t="s">
        <v>32</v>
      </c>
      <c r="F29" s="60">
        <f t="shared" si="4"/>
        <v>1</v>
      </c>
      <c r="G29" s="40">
        <f t="shared" si="5"/>
        <v>0.91368200968105673</v>
      </c>
      <c r="H29" s="3">
        <f t="shared" si="6"/>
        <v>0.62081553452574567</v>
      </c>
      <c r="I29" s="3">
        <f t="shared" si="7"/>
        <v>0.70598653859402527</v>
      </c>
      <c r="J29" s="3">
        <f t="shared" si="8"/>
        <v>1.0725832287560233</v>
      </c>
      <c r="K29" s="63">
        <f t="shared" si="9"/>
        <v>3.443484545961045</v>
      </c>
      <c r="L29" s="63">
        <f t="shared" si="10"/>
        <v>2.2995624733536797</v>
      </c>
      <c r="M29" s="63">
        <f t="shared" si="11"/>
        <v>0.35503402428724101</v>
      </c>
      <c r="N29" s="68">
        <v>26</v>
      </c>
      <c r="O29" s="63">
        <f t="shared" si="12"/>
        <v>3</v>
      </c>
      <c r="P29" s="21">
        <f t="shared" si="0"/>
        <v>2.7837865583775212</v>
      </c>
      <c r="Q29" s="21">
        <f t="shared" si="1"/>
        <v>1.1858442845150705</v>
      </c>
      <c r="R29" s="21">
        <f t="shared" si="2"/>
        <v>1.2468329296872729</v>
      </c>
      <c r="S29" s="68">
        <v>26</v>
      </c>
      <c r="T29" s="63">
        <f t="shared" si="13"/>
        <v>2</v>
      </c>
      <c r="V29" s="5">
        <f>X10*_xlfn.STDEV.S($B$4:$B$53)+AVERAGE($B$4:$B$53)</f>
        <v>1.0009211139773686</v>
      </c>
      <c r="W29" s="5">
        <f>Y10*_xlfn.STDEV.S($C$4:$C$53)+AVERAGE($C$4:$C$53)</f>
        <v>11.669387870079468</v>
      </c>
      <c r="X29" s="5">
        <f>Z10*_xlfn.STDEV.S($D$4:$D$53)+AVERAGE($D$5:$D$54)</f>
        <v>10874.230471037059</v>
      </c>
      <c r="Y29" s="5">
        <f>AA10*_xlfn.STDEV.S($F$4:$F$53)+AVERAGE($F$5:$F$54)</f>
        <v>0.9869002666232507</v>
      </c>
    </row>
    <row r="30" spans="1:27" ht="15" customHeight="1" x14ac:dyDescent="0.55000000000000004">
      <c r="A30" s="11" t="s">
        <v>16</v>
      </c>
      <c r="B30" s="9">
        <f t="shared" si="3"/>
        <v>1</v>
      </c>
      <c r="C30" s="9">
        <v>9</v>
      </c>
      <c r="D30" s="10">
        <v>11700</v>
      </c>
      <c r="E30" s="60" t="s">
        <v>32</v>
      </c>
      <c r="F30" s="60">
        <f t="shared" si="4"/>
        <v>1</v>
      </c>
      <c r="G30" s="40">
        <f t="shared" si="5"/>
        <v>0.91368200968105673</v>
      </c>
      <c r="H30" s="3">
        <f t="shared" si="6"/>
        <v>-0.36460594884845393</v>
      </c>
      <c r="I30" s="3">
        <f t="shared" si="7"/>
        <v>-0.24855929543242142</v>
      </c>
      <c r="J30" s="3">
        <f t="shared" si="8"/>
        <v>1.0725832287560233</v>
      </c>
      <c r="K30" s="63">
        <f t="shared" si="9"/>
        <v>2.8765833480616312</v>
      </c>
      <c r="L30" s="63">
        <f t="shared" si="10"/>
        <v>2.0132423234592118</v>
      </c>
      <c r="M30" s="63">
        <f t="shared" si="11"/>
        <v>1.2709582328140949</v>
      </c>
      <c r="N30" s="63">
        <v>25</v>
      </c>
      <c r="O30" s="63">
        <f t="shared" si="12"/>
        <v>3</v>
      </c>
      <c r="P30" s="21">
        <f t="shared" si="0"/>
        <v>2.4821936078697546</v>
      </c>
      <c r="Q30" s="21">
        <f t="shared" si="1"/>
        <v>0.44916483462404583</v>
      </c>
      <c r="R30" s="21">
        <f t="shared" si="2"/>
        <v>1.8560199529078296</v>
      </c>
      <c r="S30" s="63">
        <v>25</v>
      </c>
      <c r="T30" s="63">
        <f t="shared" si="13"/>
        <v>2</v>
      </c>
      <c r="V30" s="5">
        <f>X11*_xlfn.STDEV.S($B$4:$B$53)+AVERAGE($B$4:$B$53)</f>
        <v>1.0000836195171474</v>
      </c>
      <c r="W30" s="5">
        <f>Y11*_xlfn.STDEV.S($C$4:$C$53)+AVERAGE($C$4:$C$53)</f>
        <v>20.294546271890834</v>
      </c>
      <c r="X30" s="5">
        <f>Z11*_xlfn.STDEV.S($D$4:$D$53)+AVERAGE($D$5:$D$54)</f>
        <v>12303.506388917871</v>
      </c>
      <c r="Y30" s="5">
        <f>AA11*_xlfn.STDEV.S($F$4:$F$53)+AVERAGE($F$5:$F$54)</f>
        <v>0.99464453648413409</v>
      </c>
    </row>
    <row r="31" spans="1:27" x14ac:dyDescent="0.55000000000000004">
      <c r="A31" s="11" t="s">
        <v>27</v>
      </c>
      <c r="B31" s="9">
        <f t="shared" si="3"/>
        <v>0</v>
      </c>
      <c r="C31" s="9">
        <v>7</v>
      </c>
      <c r="D31" s="10">
        <v>29100</v>
      </c>
      <c r="E31" s="60" t="s">
        <v>33</v>
      </c>
      <c r="F31" s="60">
        <f t="shared" si="4"/>
        <v>0</v>
      </c>
      <c r="G31" s="40">
        <f t="shared" si="5"/>
        <v>-1.0725832287560233</v>
      </c>
      <c r="H31" s="3">
        <f t="shared" si="6"/>
        <v>-0.69307977663985376</v>
      </c>
      <c r="I31" s="3">
        <f t="shared" si="7"/>
        <v>1.6827311129466682</v>
      </c>
      <c r="J31" s="3">
        <f t="shared" si="8"/>
        <v>-0.91368200968105684</v>
      </c>
      <c r="K31" s="63">
        <f t="shared" si="9"/>
        <v>2.3590593578001036</v>
      </c>
      <c r="L31" s="63">
        <f t="shared" si="10"/>
        <v>2.8472289091494414</v>
      </c>
      <c r="M31" s="63">
        <f t="shared" si="11"/>
        <v>3.4162932173984948</v>
      </c>
      <c r="N31" s="68">
        <v>24</v>
      </c>
      <c r="O31" s="63">
        <f t="shared" si="12"/>
        <v>1</v>
      </c>
      <c r="P31" s="21">
        <f t="shared" si="0"/>
        <v>1.7692422638366492</v>
      </c>
      <c r="Q31" s="21">
        <f t="shared" si="1"/>
        <v>3.5476534175279553</v>
      </c>
      <c r="R31" s="21">
        <f t="shared" si="2"/>
        <v>4.025078061898796</v>
      </c>
      <c r="S31" s="68">
        <v>24</v>
      </c>
      <c r="T31" s="63">
        <f t="shared" si="13"/>
        <v>1</v>
      </c>
    </row>
    <row r="32" spans="1:27" x14ac:dyDescent="0.55000000000000004">
      <c r="A32" s="11" t="s">
        <v>27</v>
      </c>
      <c r="B32" s="9">
        <f t="shared" si="3"/>
        <v>0</v>
      </c>
      <c r="C32" s="9">
        <v>2</v>
      </c>
      <c r="D32" s="10">
        <v>2000</v>
      </c>
      <c r="E32" s="60" t="s">
        <v>33</v>
      </c>
      <c r="F32" s="60">
        <f t="shared" si="4"/>
        <v>0</v>
      </c>
      <c r="G32" s="40">
        <f t="shared" si="5"/>
        <v>-1.0725832287560233</v>
      </c>
      <c r="H32" s="3">
        <f t="shared" si="6"/>
        <v>-1.5142643461183534</v>
      </c>
      <c r="I32" s="3">
        <f t="shared" si="7"/>
        <v>-1.3251982012529484</v>
      </c>
      <c r="J32" s="3">
        <f t="shared" si="8"/>
        <v>-0.91368200968105684</v>
      </c>
      <c r="K32" s="63">
        <f t="shared" si="9"/>
        <v>0.95521325688508874</v>
      </c>
      <c r="L32" s="63">
        <f t="shared" si="10"/>
        <v>2.6998658866163332</v>
      </c>
      <c r="M32" s="63">
        <f t="shared" si="11"/>
        <v>3.9842341817859874</v>
      </c>
      <c r="N32" s="63">
        <v>23</v>
      </c>
      <c r="O32" s="63">
        <f t="shared" si="12"/>
        <v>1</v>
      </c>
      <c r="P32" s="21">
        <f t="shared" si="0"/>
        <v>1.7442969190178139</v>
      </c>
      <c r="Q32" s="21">
        <f t="shared" si="1"/>
        <v>3.3707399573533547</v>
      </c>
      <c r="R32" s="21">
        <f t="shared" si="2"/>
        <v>4.2729598555403472</v>
      </c>
      <c r="S32" s="63">
        <v>23</v>
      </c>
      <c r="T32" s="63">
        <f t="shared" si="13"/>
        <v>1</v>
      </c>
    </row>
    <row r="33" spans="1:20" x14ac:dyDescent="0.55000000000000004">
      <c r="A33" s="11" t="s">
        <v>16</v>
      </c>
      <c r="B33" s="9">
        <f t="shared" si="3"/>
        <v>1</v>
      </c>
      <c r="C33" s="9">
        <v>12</v>
      </c>
      <c r="D33" s="10">
        <v>7600</v>
      </c>
      <c r="E33" s="60" t="s">
        <v>32</v>
      </c>
      <c r="F33" s="60">
        <f t="shared" si="4"/>
        <v>1</v>
      </c>
      <c r="G33" s="40">
        <f t="shared" si="5"/>
        <v>0.91368200968105673</v>
      </c>
      <c r="H33" s="3">
        <f t="shared" si="6"/>
        <v>0.12810479283864584</v>
      </c>
      <c r="I33" s="3">
        <f t="shared" si="7"/>
        <v>-0.70363347211944827</v>
      </c>
      <c r="J33" s="3">
        <f t="shared" si="8"/>
        <v>1.0725832287560233</v>
      </c>
      <c r="K33" s="63">
        <f t="shared" si="9"/>
        <v>2.9636549956453448</v>
      </c>
      <c r="L33" s="63">
        <f t="shared" si="10"/>
        <v>2.0443375131315449</v>
      </c>
      <c r="M33" s="63">
        <f t="shared" si="11"/>
        <v>1.2403507117638404</v>
      </c>
      <c r="N33" s="68">
        <v>22</v>
      </c>
      <c r="O33" s="63">
        <f t="shared" si="12"/>
        <v>3</v>
      </c>
      <c r="P33" s="21">
        <f t="shared" si="0"/>
        <v>2.6259751681430927</v>
      </c>
      <c r="Q33" s="21">
        <f t="shared" si="1"/>
        <v>0.36161398858150912</v>
      </c>
      <c r="R33" s="21">
        <f t="shared" si="2"/>
        <v>1.4568096237424211</v>
      </c>
      <c r="S33" s="68">
        <v>22</v>
      </c>
      <c r="T33" s="63">
        <f t="shared" si="13"/>
        <v>2</v>
      </c>
    </row>
    <row r="34" spans="1:20" x14ac:dyDescent="0.55000000000000004">
      <c r="A34" s="11" t="s">
        <v>27</v>
      </c>
      <c r="B34" s="9">
        <f t="shared" si="3"/>
        <v>0</v>
      </c>
      <c r="C34" s="9">
        <v>5</v>
      </c>
      <c r="D34" s="10">
        <v>1000</v>
      </c>
      <c r="E34" s="60" t="s">
        <v>33</v>
      </c>
      <c r="F34" s="60">
        <f t="shared" si="4"/>
        <v>0</v>
      </c>
      <c r="G34" s="40">
        <f t="shared" si="5"/>
        <v>-1.0725832287560233</v>
      </c>
      <c r="H34" s="3">
        <f t="shared" si="6"/>
        <v>-1.0215536044312536</v>
      </c>
      <c r="I34" s="3">
        <f t="shared" si="7"/>
        <v>-1.4361919028839307</v>
      </c>
      <c r="J34" s="3">
        <f t="shared" si="8"/>
        <v>-0.91368200968105684</v>
      </c>
      <c r="K34" s="63">
        <f t="shared" si="9"/>
        <v>0.79021527761906174</v>
      </c>
      <c r="L34" s="63">
        <f t="shared" si="10"/>
        <v>2.5153083921461774</v>
      </c>
      <c r="M34" s="63">
        <f t="shared" si="11"/>
        <v>3.7790011625596631</v>
      </c>
      <c r="N34" s="63">
        <v>21</v>
      </c>
      <c r="O34" s="63">
        <f t="shared" si="12"/>
        <v>1</v>
      </c>
      <c r="P34" s="21">
        <f t="shared" si="0"/>
        <v>1.5903060608388793</v>
      </c>
      <c r="Q34" s="21">
        <f t="shared" si="1"/>
        <v>3.2045888121364801</v>
      </c>
      <c r="R34" s="21">
        <f t="shared" si="2"/>
        <v>3.9755484935942396</v>
      </c>
      <c r="S34" s="63">
        <v>21</v>
      </c>
      <c r="T34" s="63">
        <f t="shared" si="13"/>
        <v>1</v>
      </c>
    </row>
    <row r="35" spans="1:20" x14ac:dyDescent="0.55000000000000004">
      <c r="A35" s="11" t="s">
        <v>27</v>
      </c>
      <c r="B35" s="9">
        <f t="shared" si="3"/>
        <v>0</v>
      </c>
      <c r="C35" s="9">
        <v>3</v>
      </c>
      <c r="D35" s="10">
        <v>8500</v>
      </c>
      <c r="E35" s="60" t="s">
        <v>33</v>
      </c>
      <c r="F35" s="60">
        <f t="shared" si="4"/>
        <v>0</v>
      </c>
      <c r="G35" s="40">
        <f t="shared" si="5"/>
        <v>-1.0725832287560233</v>
      </c>
      <c r="H35" s="3">
        <f t="shared" si="6"/>
        <v>-1.3500274322226535</v>
      </c>
      <c r="I35" s="3">
        <f t="shared" si="7"/>
        <v>-0.60373914065156431</v>
      </c>
      <c r="J35" s="3">
        <f t="shared" si="8"/>
        <v>-0.91368200968105684</v>
      </c>
      <c r="K35" s="63">
        <f t="shared" si="9"/>
        <v>0.5382589762368194</v>
      </c>
      <c r="L35" s="63">
        <f t="shared" si="10"/>
        <v>2.4078461762696453</v>
      </c>
      <c r="M35" s="63">
        <f t="shared" si="11"/>
        <v>3.637231316549657</v>
      </c>
      <c r="N35" s="68">
        <v>20</v>
      </c>
      <c r="O35" s="63">
        <f t="shared" si="12"/>
        <v>1</v>
      </c>
      <c r="P35" s="21">
        <f t="shared" si="0"/>
        <v>1.1617087288236663</v>
      </c>
      <c r="Q35" s="21">
        <f t="shared" si="1"/>
        <v>3.1583280125127611</v>
      </c>
      <c r="R35" s="21">
        <f t="shared" si="2"/>
        <v>4.0220793747654735</v>
      </c>
      <c r="S35" s="68">
        <v>20</v>
      </c>
      <c r="T35" s="63">
        <f t="shared" si="13"/>
        <v>1</v>
      </c>
    </row>
    <row r="36" spans="1:20" x14ac:dyDescent="0.55000000000000004">
      <c r="A36" s="11" t="s">
        <v>16</v>
      </c>
      <c r="B36" s="9">
        <f t="shared" si="3"/>
        <v>1</v>
      </c>
      <c r="C36" s="9">
        <v>17</v>
      </c>
      <c r="D36" s="10">
        <v>12800</v>
      </c>
      <c r="E36" s="60" t="s">
        <v>32</v>
      </c>
      <c r="F36" s="60">
        <f t="shared" si="4"/>
        <v>1</v>
      </c>
      <c r="G36" s="40">
        <f t="shared" si="5"/>
        <v>0.91368200968105673</v>
      </c>
      <c r="H36" s="3">
        <f t="shared" si="6"/>
        <v>0.94928936231714545</v>
      </c>
      <c r="I36" s="3">
        <f t="shared" si="7"/>
        <v>-0.12646622363834104</v>
      </c>
      <c r="J36" s="3">
        <f t="shared" si="8"/>
        <v>1.0725832287560233</v>
      </c>
      <c r="K36" s="63">
        <f t="shared" si="9"/>
        <v>3.3625101375867263</v>
      </c>
      <c r="L36" s="63">
        <f t="shared" si="10"/>
        <v>2.2206332014763341</v>
      </c>
      <c r="M36" s="63">
        <f t="shared" si="11"/>
        <v>0.54001707617188921</v>
      </c>
      <c r="N36" s="63">
        <v>19</v>
      </c>
      <c r="O36" s="63">
        <f t="shared" si="12"/>
        <v>3</v>
      </c>
      <c r="P36" s="21">
        <f t="shared" ref="P36:P53" si="23">SQRT(SUMXMY2($G36:$J36,$X$9:$AA$9))</f>
        <v>2.8360438901288254</v>
      </c>
      <c r="Q36" s="21">
        <f t="shared" ref="Q36:Q53" si="24">SQRT(SUMXMY2($G36:$J36,$X$10:$AA$10))</f>
        <v>0.90263582633443717</v>
      </c>
      <c r="R36" s="21">
        <f t="shared" ref="R36:R53" si="25">SQRT(SUMXMY2($G36:$J36,$X$11:$AA$11))</f>
        <v>0.54463458408005494</v>
      </c>
      <c r="S36" s="63">
        <v>19</v>
      </c>
      <c r="T36" s="63">
        <f t="shared" si="13"/>
        <v>3</v>
      </c>
    </row>
    <row r="37" spans="1:20" x14ac:dyDescent="0.55000000000000004">
      <c r="A37" s="11" t="s">
        <v>16</v>
      </c>
      <c r="B37" s="9">
        <f t="shared" si="3"/>
        <v>1</v>
      </c>
      <c r="C37" s="9">
        <v>22</v>
      </c>
      <c r="D37" s="10">
        <v>10000</v>
      </c>
      <c r="E37" s="60" t="s">
        <v>32</v>
      </c>
      <c r="F37" s="60">
        <f t="shared" si="4"/>
        <v>1</v>
      </c>
      <c r="G37" s="40">
        <f t="shared" si="5"/>
        <v>0.91368200968105673</v>
      </c>
      <c r="H37" s="3">
        <f t="shared" si="6"/>
        <v>1.7704739317956451</v>
      </c>
      <c r="I37" s="3">
        <f t="shared" si="7"/>
        <v>-0.4372485882050911</v>
      </c>
      <c r="J37" s="3">
        <f t="shared" si="8"/>
        <v>1.0725832287560233</v>
      </c>
      <c r="K37" s="63">
        <f t="shared" si="9"/>
        <v>3.8258736519519085</v>
      </c>
      <c r="L37" s="63">
        <f t="shared" si="10"/>
        <v>2.6915940772773617</v>
      </c>
      <c r="M37" s="63">
        <f t="shared" si="11"/>
        <v>1.3077363005634415</v>
      </c>
      <c r="N37" s="68">
        <v>18</v>
      </c>
      <c r="O37" s="63">
        <f t="shared" si="12"/>
        <v>3</v>
      </c>
      <c r="P37" s="21">
        <f t="shared" si="23"/>
        <v>3.3411347454486329</v>
      </c>
      <c r="Q37" s="21">
        <f t="shared" si="24"/>
        <v>1.6991178731376064</v>
      </c>
      <c r="R37" s="21">
        <f t="shared" si="25"/>
        <v>0.37543640857282523</v>
      </c>
      <c r="S37" s="68">
        <v>18</v>
      </c>
      <c r="T37" s="63">
        <f t="shared" si="13"/>
        <v>3</v>
      </c>
    </row>
    <row r="38" spans="1:20" x14ac:dyDescent="0.55000000000000004">
      <c r="A38" s="11" t="s">
        <v>27</v>
      </c>
      <c r="B38" s="9">
        <f t="shared" si="3"/>
        <v>0</v>
      </c>
      <c r="C38" s="9">
        <v>18</v>
      </c>
      <c r="D38" s="10">
        <v>31000</v>
      </c>
      <c r="E38" s="60" t="s">
        <v>33</v>
      </c>
      <c r="F38" s="60">
        <f t="shared" si="4"/>
        <v>0</v>
      </c>
      <c r="G38" s="40">
        <f t="shared" si="5"/>
        <v>-1.0725832287560233</v>
      </c>
      <c r="H38" s="3">
        <f t="shared" si="6"/>
        <v>1.1135262762128455</v>
      </c>
      <c r="I38" s="3">
        <f t="shared" si="7"/>
        <v>1.8936191460455343</v>
      </c>
      <c r="J38" s="3">
        <f t="shared" si="8"/>
        <v>-0.91368200968105684</v>
      </c>
      <c r="K38" s="63">
        <f t="shared" si="9"/>
        <v>3.2112559589312135</v>
      </c>
      <c r="L38" s="63">
        <f t="shared" si="10"/>
        <v>3.1394095787217107</v>
      </c>
      <c r="M38" s="63">
        <f t="shared" si="11"/>
        <v>3.2154812916093602</v>
      </c>
      <c r="N38" s="63">
        <v>17</v>
      </c>
      <c r="O38" s="63">
        <f t="shared" si="12"/>
        <v>2</v>
      </c>
      <c r="P38" s="21">
        <f t="shared" si="23"/>
        <v>2.4979395797187318</v>
      </c>
      <c r="Q38" s="21">
        <f t="shared" si="24"/>
        <v>3.738844116890887</v>
      </c>
      <c r="R38" s="21">
        <f t="shared" si="25"/>
        <v>3.522653467007542</v>
      </c>
      <c r="S38" s="63">
        <v>17</v>
      </c>
      <c r="T38" s="63">
        <f t="shared" si="13"/>
        <v>1</v>
      </c>
    </row>
    <row r="39" spans="1:20" x14ac:dyDescent="0.55000000000000004">
      <c r="A39" s="11" t="s">
        <v>16</v>
      </c>
      <c r="B39" s="9">
        <f t="shared" si="3"/>
        <v>1</v>
      </c>
      <c r="C39" s="9">
        <v>8</v>
      </c>
      <c r="D39" s="10">
        <v>16200</v>
      </c>
      <c r="E39" s="60" t="s">
        <v>33</v>
      </c>
      <c r="F39" s="60">
        <f t="shared" si="4"/>
        <v>0</v>
      </c>
      <c r="G39" s="40">
        <f t="shared" si="5"/>
        <v>0.91368200968105673</v>
      </c>
      <c r="H39" s="3">
        <f t="shared" si="6"/>
        <v>-0.52884286274415393</v>
      </c>
      <c r="I39" s="3">
        <f t="shared" si="7"/>
        <v>0.25091236190699834</v>
      </c>
      <c r="J39" s="3">
        <f t="shared" si="8"/>
        <v>-0.91368200968105684</v>
      </c>
      <c r="K39" s="63">
        <f t="shared" si="9"/>
        <v>2.2094511653226396</v>
      </c>
      <c r="L39" s="63">
        <f t="shared" si="10"/>
        <v>0.70159519059015707</v>
      </c>
      <c r="M39" s="63">
        <f t="shared" si="11"/>
        <v>2.3622590901519489</v>
      </c>
      <c r="N39" s="68">
        <v>16</v>
      </c>
      <c r="O39" s="63">
        <f t="shared" si="12"/>
        <v>2</v>
      </c>
      <c r="P39" s="21">
        <f t="shared" si="23"/>
        <v>1.6015137113797386</v>
      </c>
      <c r="Q39" s="21">
        <f t="shared" si="24"/>
        <v>2.1560449464709364</v>
      </c>
      <c r="R39" s="21">
        <f t="shared" si="25"/>
        <v>2.8739397982726156</v>
      </c>
      <c r="S39" s="68">
        <v>16</v>
      </c>
      <c r="T39" s="63">
        <f t="shared" si="13"/>
        <v>1</v>
      </c>
    </row>
    <row r="40" spans="1:20" x14ac:dyDescent="0.55000000000000004">
      <c r="A40" s="11" t="s">
        <v>16</v>
      </c>
      <c r="B40" s="9">
        <f t="shared" si="3"/>
        <v>1</v>
      </c>
      <c r="C40" s="9">
        <v>16</v>
      </c>
      <c r="D40" s="10">
        <v>9700</v>
      </c>
      <c r="E40" s="60" t="s">
        <v>32</v>
      </c>
      <c r="F40" s="60">
        <f t="shared" si="4"/>
        <v>1</v>
      </c>
      <c r="G40" s="40">
        <f t="shared" si="5"/>
        <v>0.91368200968105673</v>
      </c>
      <c r="H40" s="3">
        <f t="shared" si="6"/>
        <v>0.78505244842144561</v>
      </c>
      <c r="I40" s="3">
        <f t="shared" si="7"/>
        <v>-0.47054669869438576</v>
      </c>
      <c r="J40" s="3">
        <f t="shared" si="8"/>
        <v>1.0725832287560233</v>
      </c>
      <c r="K40" s="63">
        <f t="shared" si="9"/>
        <v>3.239710573185401</v>
      </c>
      <c r="L40" s="63">
        <f t="shared" si="10"/>
        <v>2.1607572982128489</v>
      </c>
      <c r="M40" s="63">
        <f t="shared" si="11"/>
        <v>0.8445508038666526</v>
      </c>
      <c r="N40" s="63">
        <v>15</v>
      </c>
      <c r="O40" s="63">
        <f t="shared" si="12"/>
        <v>3</v>
      </c>
      <c r="P40" s="21">
        <f t="shared" si="23"/>
        <v>2.7942000800287108</v>
      </c>
      <c r="Q40" s="21">
        <f t="shared" si="24"/>
        <v>0.72205738174675838</v>
      </c>
      <c r="R40" s="21">
        <f t="shared" si="25"/>
        <v>0.76007796522544735</v>
      </c>
      <c r="S40" s="63">
        <v>15</v>
      </c>
      <c r="T40" s="63">
        <f t="shared" si="13"/>
        <v>2</v>
      </c>
    </row>
    <row r="41" spans="1:20" x14ac:dyDescent="0.55000000000000004">
      <c r="A41" s="11" t="s">
        <v>16</v>
      </c>
      <c r="B41" s="9">
        <f t="shared" si="3"/>
        <v>1</v>
      </c>
      <c r="C41" s="9">
        <v>13</v>
      </c>
      <c r="D41" s="10">
        <v>6100</v>
      </c>
      <c r="E41" s="60" t="s">
        <v>32</v>
      </c>
      <c r="F41" s="60">
        <f t="shared" si="4"/>
        <v>1</v>
      </c>
      <c r="G41" s="40">
        <f t="shared" si="5"/>
        <v>0.91368200968105673</v>
      </c>
      <c r="H41" s="3">
        <f t="shared" si="6"/>
        <v>0.29234170673434579</v>
      </c>
      <c r="I41" s="3">
        <f t="shared" si="7"/>
        <v>-0.87012402456592153</v>
      </c>
      <c r="J41" s="3">
        <f t="shared" si="8"/>
        <v>1.0725832287560233</v>
      </c>
      <c r="K41" s="63">
        <f t="shared" si="9"/>
        <v>3.0262692803729112</v>
      </c>
      <c r="L41" s="63">
        <f t="shared" si="10"/>
        <v>2.1070091042684762</v>
      </c>
      <c r="M41" s="63">
        <f t="shared" si="11"/>
        <v>1.3226337132399719</v>
      </c>
      <c r="N41" s="68">
        <v>14</v>
      </c>
      <c r="O41" s="63">
        <f t="shared" si="12"/>
        <v>3</v>
      </c>
      <c r="P41" s="21">
        <f t="shared" si="23"/>
        <v>2.7139512286860681</v>
      </c>
      <c r="Q41" s="21">
        <f t="shared" si="24"/>
        <v>0.56774042169725503</v>
      </c>
      <c r="R41" s="21">
        <f t="shared" si="25"/>
        <v>1.37890432866813</v>
      </c>
      <c r="S41" s="68">
        <v>14</v>
      </c>
      <c r="T41" s="63">
        <f t="shared" si="13"/>
        <v>2</v>
      </c>
    </row>
    <row r="42" spans="1:20" x14ac:dyDescent="0.55000000000000004">
      <c r="A42" s="11" t="s">
        <v>16</v>
      </c>
      <c r="B42" s="9">
        <f t="shared" si="3"/>
        <v>1</v>
      </c>
      <c r="C42" s="9">
        <v>10</v>
      </c>
      <c r="D42" s="10">
        <v>10500</v>
      </c>
      <c r="E42" s="60" t="s">
        <v>32</v>
      </c>
      <c r="F42" s="60">
        <f t="shared" si="4"/>
        <v>1</v>
      </c>
      <c r="G42" s="40">
        <f t="shared" si="5"/>
        <v>0.91368200968105673</v>
      </c>
      <c r="H42" s="3">
        <f t="shared" si="6"/>
        <v>-0.20036903495275402</v>
      </c>
      <c r="I42" s="3">
        <f t="shared" si="7"/>
        <v>-0.38175173738960005</v>
      </c>
      <c r="J42" s="3">
        <f t="shared" si="8"/>
        <v>1.0725832287560233</v>
      </c>
      <c r="K42" s="63">
        <f t="shared" si="9"/>
        <v>2.8904510903419265</v>
      </c>
      <c r="L42" s="63">
        <f t="shared" si="10"/>
        <v>1.9974893210988667</v>
      </c>
      <c r="M42" s="63">
        <f t="shared" si="11"/>
        <v>1.2089162319173052</v>
      </c>
      <c r="N42" s="63">
        <v>13</v>
      </c>
      <c r="O42" s="63">
        <f t="shared" si="12"/>
        <v>3</v>
      </c>
      <c r="P42" s="21">
        <f t="shared" si="23"/>
        <v>2.508446381895296</v>
      </c>
      <c r="Q42" s="21">
        <f t="shared" si="24"/>
        <v>0.27651406638969411</v>
      </c>
      <c r="R42" s="21">
        <f t="shared" si="25"/>
        <v>1.70190321047839</v>
      </c>
      <c r="S42" s="63">
        <v>13</v>
      </c>
      <c r="T42" s="63">
        <f t="shared" si="13"/>
        <v>2</v>
      </c>
    </row>
    <row r="43" spans="1:20" x14ac:dyDescent="0.55000000000000004">
      <c r="A43" s="11" t="s">
        <v>27</v>
      </c>
      <c r="B43" s="9">
        <f t="shared" si="3"/>
        <v>0</v>
      </c>
      <c r="C43" s="9">
        <v>6</v>
      </c>
      <c r="D43" s="10">
        <v>17300</v>
      </c>
      <c r="E43" s="60" t="s">
        <v>33</v>
      </c>
      <c r="F43" s="60">
        <f t="shared" si="4"/>
        <v>0</v>
      </c>
      <c r="G43" s="40">
        <f t="shared" si="5"/>
        <v>-1.0725832287560233</v>
      </c>
      <c r="H43" s="3">
        <f t="shared" si="6"/>
        <v>-0.8573166905355537</v>
      </c>
      <c r="I43" s="3">
        <f t="shared" si="7"/>
        <v>0.37300543370107869</v>
      </c>
      <c r="J43" s="3">
        <f t="shared" si="8"/>
        <v>-0.91368200968105684</v>
      </c>
      <c r="K43" s="63">
        <f t="shared" si="9"/>
        <v>1.0469210992444606</v>
      </c>
      <c r="L43" s="63">
        <f t="shared" si="10"/>
        <v>2.2373950047043327</v>
      </c>
      <c r="M43" s="63">
        <f t="shared" si="11"/>
        <v>3.2333717114273037</v>
      </c>
      <c r="N43" s="68">
        <v>12</v>
      </c>
      <c r="O43" s="63">
        <f t="shared" si="12"/>
        <v>1</v>
      </c>
      <c r="P43" s="21">
        <f t="shared" si="23"/>
        <v>0.70938384654157949</v>
      </c>
      <c r="Q43" s="21">
        <f t="shared" si="24"/>
        <v>3.0439369058536072</v>
      </c>
      <c r="R43" s="21">
        <f t="shared" si="25"/>
        <v>3.7096924256336608</v>
      </c>
      <c r="S43" s="68">
        <v>12</v>
      </c>
      <c r="T43" s="63">
        <f t="shared" si="13"/>
        <v>1</v>
      </c>
    </row>
    <row r="44" spans="1:20" x14ac:dyDescent="0.55000000000000004">
      <c r="A44" s="11" t="s">
        <v>27</v>
      </c>
      <c r="B44" s="9">
        <f t="shared" si="3"/>
        <v>0</v>
      </c>
      <c r="C44" s="9">
        <v>14</v>
      </c>
      <c r="D44" s="10">
        <v>27000</v>
      </c>
      <c r="E44" s="60" t="s">
        <v>33</v>
      </c>
      <c r="F44" s="60">
        <f t="shared" si="4"/>
        <v>0</v>
      </c>
      <c r="G44" s="40">
        <f t="shared" si="5"/>
        <v>-1.0725832287560233</v>
      </c>
      <c r="H44" s="3">
        <f t="shared" si="6"/>
        <v>0.45657862063004573</v>
      </c>
      <c r="I44" s="3">
        <f t="shared" si="7"/>
        <v>1.4496443395216057</v>
      </c>
      <c r="J44" s="3">
        <f t="shared" si="8"/>
        <v>-0.91368200968105684</v>
      </c>
      <c r="K44" s="63">
        <f t="shared" si="9"/>
        <v>2.4751158652008969</v>
      </c>
      <c r="L44" s="63">
        <f t="shared" si="10"/>
        <v>2.6593061234405551</v>
      </c>
      <c r="M44" s="63">
        <f t="shared" si="11"/>
        <v>3.0219625544129873</v>
      </c>
      <c r="N44" s="63">
        <v>11</v>
      </c>
      <c r="O44" s="63">
        <f t="shared" si="12"/>
        <v>1</v>
      </c>
      <c r="P44" s="21">
        <f t="shared" si="23"/>
        <v>1.7694899388633991</v>
      </c>
      <c r="Q44" s="21">
        <f t="shared" si="24"/>
        <v>3.3545141807020769</v>
      </c>
      <c r="R44" s="21">
        <f t="shared" si="25"/>
        <v>3.4183309198795064</v>
      </c>
      <c r="S44" s="63">
        <v>11</v>
      </c>
      <c r="T44" s="63">
        <f t="shared" si="13"/>
        <v>1</v>
      </c>
    </row>
    <row r="45" spans="1:20" x14ac:dyDescent="0.55000000000000004">
      <c r="A45" s="11" t="s">
        <v>16</v>
      </c>
      <c r="B45" s="9">
        <f t="shared" si="3"/>
        <v>1</v>
      </c>
      <c r="C45" s="9">
        <v>20</v>
      </c>
      <c r="D45" s="10">
        <v>13400</v>
      </c>
      <c r="E45" s="60" t="s">
        <v>32</v>
      </c>
      <c r="F45" s="60">
        <f t="shared" si="4"/>
        <v>1</v>
      </c>
      <c r="G45" s="40">
        <f t="shared" si="5"/>
        <v>0.91368200968105673</v>
      </c>
      <c r="H45" s="3">
        <f t="shared" si="6"/>
        <v>1.4420001040042454</v>
      </c>
      <c r="I45" s="3">
        <f t="shared" si="7"/>
        <v>-5.9870002659751738E-2</v>
      </c>
      <c r="J45" s="3">
        <f t="shared" si="8"/>
        <v>1.0725832287560233</v>
      </c>
      <c r="K45" s="63">
        <f t="shared" si="9"/>
        <v>3.6559937054500322</v>
      </c>
      <c r="L45" s="63">
        <f t="shared" si="10"/>
        <v>2.483088423998475</v>
      </c>
      <c r="M45" s="63">
        <f t="shared" si="11"/>
        <v>0.8213371741222707</v>
      </c>
      <c r="N45" s="68">
        <v>10</v>
      </c>
      <c r="O45" s="63">
        <f t="shared" si="12"/>
        <v>3</v>
      </c>
      <c r="P45" s="21">
        <f t="shared" si="23"/>
        <v>3.1055513428994415</v>
      </c>
      <c r="Q45" s="21">
        <f t="shared" si="24"/>
        <v>1.3978305854906083</v>
      </c>
      <c r="R45" s="21">
        <f t="shared" si="25"/>
        <v>0.13696018202701923</v>
      </c>
      <c r="S45" s="68">
        <v>10</v>
      </c>
      <c r="T45" s="63">
        <f t="shared" si="13"/>
        <v>3</v>
      </c>
    </row>
    <row r="46" spans="1:20" x14ac:dyDescent="0.55000000000000004">
      <c r="A46" s="11" t="s">
        <v>27</v>
      </c>
      <c r="B46" s="9">
        <f t="shared" si="3"/>
        <v>0</v>
      </c>
      <c r="C46" s="9">
        <v>2</v>
      </c>
      <c r="D46" s="10">
        <v>11200</v>
      </c>
      <c r="E46" s="60" t="s">
        <v>33</v>
      </c>
      <c r="F46" s="60">
        <f t="shared" si="4"/>
        <v>0</v>
      </c>
      <c r="G46" s="40">
        <f t="shared" si="5"/>
        <v>-1.0725832287560233</v>
      </c>
      <c r="H46" s="3">
        <f t="shared" si="6"/>
        <v>-1.5142643461183534</v>
      </c>
      <c r="I46" s="3">
        <f t="shared" si="7"/>
        <v>-0.3040561462479125</v>
      </c>
      <c r="J46" s="3">
        <f t="shared" si="8"/>
        <v>-0.91368200968105684</v>
      </c>
      <c r="K46" s="63">
        <f t="shared" si="9"/>
        <v>0.78956602501628859</v>
      </c>
      <c r="L46" s="63">
        <f t="shared" si="10"/>
        <v>2.4765307130416563</v>
      </c>
      <c r="M46" s="63">
        <f t="shared" si="11"/>
        <v>3.667238581355706</v>
      </c>
      <c r="N46" s="63">
        <v>9</v>
      </c>
      <c r="O46" s="63">
        <f t="shared" si="12"/>
        <v>1</v>
      </c>
      <c r="P46" s="21">
        <f t="shared" si="23"/>
        <v>1.189022379929052</v>
      </c>
      <c r="Q46" s="21">
        <f t="shared" si="24"/>
        <v>3.2256968426750858</v>
      </c>
      <c r="R46" s="21">
        <f t="shared" si="25"/>
        <v>4.1203675759111009</v>
      </c>
      <c r="S46" s="63">
        <v>9</v>
      </c>
      <c r="T46" s="63">
        <f t="shared" si="13"/>
        <v>1</v>
      </c>
    </row>
    <row r="47" spans="1:20" x14ac:dyDescent="0.55000000000000004">
      <c r="A47" s="11" t="s">
        <v>27</v>
      </c>
      <c r="B47" s="9">
        <f t="shared" si="3"/>
        <v>0</v>
      </c>
      <c r="C47" s="9">
        <v>4</v>
      </c>
      <c r="D47" s="10">
        <v>2200</v>
      </c>
      <c r="E47" s="60" t="s">
        <v>33</v>
      </c>
      <c r="F47" s="60">
        <f t="shared" si="4"/>
        <v>0</v>
      </c>
      <c r="G47" s="40">
        <f t="shared" si="5"/>
        <v>-1.0725832287560233</v>
      </c>
      <c r="H47" s="3">
        <f t="shared" si="6"/>
        <v>-1.1857905183269537</v>
      </c>
      <c r="I47" s="3">
        <f t="shared" si="7"/>
        <v>-1.3029994609267521</v>
      </c>
      <c r="J47" s="3">
        <f t="shared" si="8"/>
        <v>-0.91368200968105684</v>
      </c>
      <c r="K47" s="63">
        <f t="shared" si="9"/>
        <v>0.73028429768768544</v>
      </c>
      <c r="L47" s="63">
        <f t="shared" si="10"/>
        <v>2.5256302362864633</v>
      </c>
      <c r="M47" s="63">
        <f t="shared" si="11"/>
        <v>3.7978358150625833</v>
      </c>
      <c r="N47" s="68">
        <v>8</v>
      </c>
      <c r="O47" s="63">
        <f t="shared" si="12"/>
        <v>1</v>
      </c>
      <c r="P47" s="21">
        <f t="shared" si="23"/>
        <v>1.5449614691074767</v>
      </c>
      <c r="Q47" s="21">
        <f t="shared" si="24"/>
        <v>3.2223483971168876</v>
      </c>
      <c r="R47" s="21">
        <f t="shared" si="25"/>
        <v>4.0425452465562772</v>
      </c>
      <c r="S47" s="68">
        <v>8</v>
      </c>
      <c r="T47" s="63">
        <f t="shared" si="13"/>
        <v>1</v>
      </c>
    </row>
    <row r="48" spans="1:20" x14ac:dyDescent="0.55000000000000004">
      <c r="A48" s="11" t="s">
        <v>27</v>
      </c>
      <c r="B48" s="9">
        <f t="shared" si="3"/>
        <v>0</v>
      </c>
      <c r="C48" s="9">
        <v>10</v>
      </c>
      <c r="D48" s="10">
        <v>12050</v>
      </c>
      <c r="E48" s="60" t="s">
        <v>33</v>
      </c>
      <c r="F48" s="60">
        <f t="shared" si="4"/>
        <v>0</v>
      </c>
      <c r="G48" s="40">
        <f t="shared" si="5"/>
        <v>-1.0725832287560233</v>
      </c>
      <c r="H48" s="3">
        <f t="shared" si="6"/>
        <v>-0.20036903495275402</v>
      </c>
      <c r="I48" s="3">
        <f t="shared" si="7"/>
        <v>-0.20971149986157767</v>
      </c>
      <c r="J48" s="3">
        <f t="shared" si="8"/>
        <v>-0.91368200968105684</v>
      </c>
      <c r="K48" s="63">
        <f t="shared" si="9"/>
        <v>0.77075087661463515</v>
      </c>
      <c r="L48" s="63">
        <f t="shared" si="10"/>
        <v>1.9934223116365002</v>
      </c>
      <c r="M48" s="63">
        <f t="shared" si="11"/>
        <v>3.0202447397500785</v>
      </c>
      <c r="N48" s="63">
        <v>7</v>
      </c>
      <c r="O48" s="63">
        <f t="shared" si="12"/>
        <v>1</v>
      </c>
      <c r="P48" s="21">
        <f t="shared" si="23"/>
        <v>0.52051979284749383</v>
      </c>
      <c r="Q48" s="21">
        <f t="shared" si="24"/>
        <v>2.8240339274304898</v>
      </c>
      <c r="R48" s="21">
        <f t="shared" si="25"/>
        <v>3.2855889725291281</v>
      </c>
      <c r="S48" s="63">
        <v>7</v>
      </c>
      <c r="T48" s="63">
        <f t="shared" si="13"/>
        <v>1</v>
      </c>
    </row>
    <row r="49" spans="1:20" x14ac:dyDescent="0.55000000000000004">
      <c r="A49" s="11" t="s">
        <v>16</v>
      </c>
      <c r="B49" s="9">
        <f t="shared" si="3"/>
        <v>1</v>
      </c>
      <c r="C49" s="9">
        <v>11</v>
      </c>
      <c r="D49" s="10">
        <v>11700</v>
      </c>
      <c r="E49" s="60" t="s">
        <v>32</v>
      </c>
      <c r="F49" s="60">
        <f t="shared" si="4"/>
        <v>1</v>
      </c>
      <c r="G49" s="40">
        <f t="shared" si="5"/>
        <v>0.91368200968105673</v>
      </c>
      <c r="H49" s="3">
        <f t="shared" si="6"/>
        <v>-3.6132121057054087E-2</v>
      </c>
      <c r="I49" s="3">
        <f t="shared" si="7"/>
        <v>-0.24855929543242142</v>
      </c>
      <c r="J49" s="3">
        <f t="shared" si="8"/>
        <v>1.0725832287560233</v>
      </c>
      <c r="K49" s="63">
        <f t="shared" si="9"/>
        <v>2.9460716584352147</v>
      </c>
      <c r="L49" s="63">
        <f t="shared" si="10"/>
        <v>1.9862652384370802</v>
      </c>
      <c r="M49" s="63">
        <f t="shared" si="11"/>
        <v>0.99746591930767514</v>
      </c>
      <c r="N49" s="68">
        <v>6</v>
      </c>
      <c r="O49" s="63">
        <f t="shared" si="12"/>
        <v>3</v>
      </c>
      <c r="P49" s="21">
        <f t="shared" si="23"/>
        <v>2.5136564244360113</v>
      </c>
      <c r="Q49" s="21">
        <f t="shared" si="24"/>
        <v>0.14707260688602808</v>
      </c>
      <c r="R49" s="21">
        <f t="shared" si="25"/>
        <v>1.527769427559905</v>
      </c>
      <c r="S49" s="68">
        <v>6</v>
      </c>
      <c r="T49" s="63">
        <f t="shared" si="13"/>
        <v>2</v>
      </c>
    </row>
    <row r="50" spans="1:20" x14ac:dyDescent="0.55000000000000004">
      <c r="A50" s="11" t="s">
        <v>16</v>
      </c>
      <c r="B50" s="9">
        <f t="shared" si="3"/>
        <v>1</v>
      </c>
      <c r="C50" s="9">
        <v>8</v>
      </c>
      <c r="D50" s="10">
        <v>29100</v>
      </c>
      <c r="E50" s="60" t="s">
        <v>33</v>
      </c>
      <c r="F50" s="60">
        <f t="shared" si="4"/>
        <v>0</v>
      </c>
      <c r="G50" s="40">
        <f t="shared" si="5"/>
        <v>0.91368200968105673</v>
      </c>
      <c r="H50" s="3">
        <f t="shared" si="6"/>
        <v>-0.52884286274415393</v>
      </c>
      <c r="I50" s="3">
        <f t="shared" si="7"/>
        <v>1.6827311129466682</v>
      </c>
      <c r="J50" s="3">
        <f t="shared" si="8"/>
        <v>-0.91368200968105684</v>
      </c>
      <c r="K50" s="63">
        <f t="shared" si="9"/>
        <v>3.0948093738973177</v>
      </c>
      <c r="L50" s="63">
        <f t="shared" si="10"/>
        <v>1.9931498981438709</v>
      </c>
      <c r="M50" s="63">
        <f t="shared" si="11"/>
        <v>2.6982851305413815</v>
      </c>
      <c r="N50" s="63">
        <v>5</v>
      </c>
      <c r="O50" s="63">
        <f t="shared" si="12"/>
        <v>2</v>
      </c>
      <c r="P50" s="21">
        <f t="shared" si="23"/>
        <v>2.3200027334538249</v>
      </c>
      <c r="Q50" s="21">
        <f t="shared" si="24"/>
        <v>2.89972394487204</v>
      </c>
      <c r="R50" s="21">
        <f t="shared" si="25"/>
        <v>3.4007513679906358</v>
      </c>
      <c r="S50" s="63">
        <v>5</v>
      </c>
      <c r="T50" s="63">
        <f t="shared" si="13"/>
        <v>1</v>
      </c>
    </row>
    <row r="51" spans="1:20" x14ac:dyDescent="0.55000000000000004">
      <c r="A51" s="11" t="s">
        <v>27</v>
      </c>
      <c r="B51" s="9">
        <f t="shared" si="3"/>
        <v>0</v>
      </c>
      <c r="C51" s="9">
        <v>3</v>
      </c>
      <c r="D51" s="10">
        <v>2000</v>
      </c>
      <c r="E51" s="60" t="s">
        <v>33</v>
      </c>
      <c r="F51" s="60">
        <f t="shared" si="4"/>
        <v>0</v>
      </c>
      <c r="G51" s="40">
        <f t="shared" si="5"/>
        <v>-1.0725832287560233</v>
      </c>
      <c r="H51" s="3">
        <f t="shared" si="6"/>
        <v>-1.3500274322226535</v>
      </c>
      <c r="I51" s="3">
        <f t="shared" si="7"/>
        <v>-1.3251982012529484</v>
      </c>
      <c r="J51" s="3">
        <f t="shared" si="8"/>
        <v>-0.91368200968105684</v>
      </c>
      <c r="K51" s="63">
        <f t="shared" si="9"/>
        <v>0.84269160253567377</v>
      </c>
      <c r="L51" s="63">
        <f t="shared" si="10"/>
        <v>2.6135649637330385</v>
      </c>
      <c r="M51" s="63">
        <f t="shared" si="11"/>
        <v>3.893496792387698</v>
      </c>
      <c r="N51" s="68">
        <v>4</v>
      </c>
      <c r="O51" s="63">
        <f t="shared" si="12"/>
        <v>1</v>
      </c>
      <c r="P51" s="21">
        <f t="shared" si="23"/>
        <v>1.6481981191546016</v>
      </c>
      <c r="Q51" s="21">
        <f t="shared" si="24"/>
        <v>3.2965469894004915</v>
      </c>
      <c r="R51" s="21">
        <f t="shared" si="25"/>
        <v>4.1591121826499231</v>
      </c>
      <c r="S51" s="68">
        <v>4</v>
      </c>
      <c r="T51" s="63">
        <f t="shared" si="13"/>
        <v>1</v>
      </c>
    </row>
    <row r="52" spans="1:20" x14ac:dyDescent="0.55000000000000004">
      <c r="A52" s="11" t="s">
        <v>27</v>
      </c>
      <c r="B52" s="9">
        <f t="shared" si="3"/>
        <v>0</v>
      </c>
      <c r="C52" s="9">
        <v>18</v>
      </c>
      <c r="D52" s="10">
        <v>29000</v>
      </c>
      <c r="E52" s="60" t="s">
        <v>33</v>
      </c>
      <c r="F52" s="60">
        <f t="shared" si="4"/>
        <v>0</v>
      </c>
      <c r="G52" s="40">
        <f t="shared" si="5"/>
        <v>-1.0725832287560233</v>
      </c>
      <c r="H52" s="3">
        <f t="shared" si="6"/>
        <v>1.1135262762128455</v>
      </c>
      <c r="I52" s="3">
        <f t="shared" si="7"/>
        <v>1.6716317427835701</v>
      </c>
      <c r="J52" s="3">
        <f t="shared" si="8"/>
        <v>-0.91368200968105684</v>
      </c>
      <c r="K52" s="63">
        <f t="shared" si="9"/>
        <v>3.0367548591080871</v>
      </c>
      <c r="L52" s="63">
        <f t="shared" si="10"/>
        <v>2.9923398288098415</v>
      </c>
      <c r="M52" s="63">
        <f t="shared" si="11"/>
        <v>3.1166463009396859</v>
      </c>
      <c r="N52" s="63">
        <v>3</v>
      </c>
      <c r="O52" s="63">
        <f t="shared" si="12"/>
        <v>2</v>
      </c>
      <c r="P52" s="21">
        <f t="shared" si="23"/>
        <v>2.3325252052330914</v>
      </c>
      <c r="Q52" s="21">
        <f t="shared" si="24"/>
        <v>3.6102401012343326</v>
      </c>
      <c r="R52" s="21">
        <f t="shared" si="25"/>
        <v>3.3962329348063891</v>
      </c>
      <c r="S52" s="63">
        <v>3</v>
      </c>
      <c r="T52" s="63">
        <f t="shared" si="13"/>
        <v>1</v>
      </c>
    </row>
    <row r="53" spans="1:20" ht="18.5" thickBot="1" x14ac:dyDescent="0.6">
      <c r="A53" s="13" t="s">
        <v>16</v>
      </c>
      <c r="B53" s="14">
        <f t="shared" si="3"/>
        <v>1</v>
      </c>
      <c r="C53" s="14">
        <v>15</v>
      </c>
      <c r="D53" s="15">
        <v>13000</v>
      </c>
      <c r="E53" s="61" t="s">
        <v>32</v>
      </c>
      <c r="F53" s="61">
        <f t="shared" si="4"/>
        <v>1</v>
      </c>
      <c r="G53" s="42">
        <f t="shared" si="5"/>
        <v>0.91368200968105673</v>
      </c>
      <c r="H53" s="43">
        <f t="shared" si="6"/>
        <v>0.62081553452574567</v>
      </c>
      <c r="I53" s="43">
        <f t="shared" si="7"/>
        <v>-0.10426748331214461</v>
      </c>
      <c r="J53" s="3">
        <f t="shared" si="8"/>
        <v>1.0725832287560233</v>
      </c>
      <c r="K53" s="70">
        <f t="shared" si="9"/>
        <v>3.2061285116853413</v>
      </c>
      <c r="L53" s="70">
        <f t="shared" si="10"/>
        <v>2.0970574495335605</v>
      </c>
      <c r="M53" s="70">
        <f t="shared" si="11"/>
        <v>0.492911938889876</v>
      </c>
      <c r="N53" s="17">
        <v>2</v>
      </c>
      <c r="O53" s="17">
        <f t="shared" si="12"/>
        <v>3</v>
      </c>
      <c r="P53" s="74">
        <f t="shared" si="23"/>
        <v>2.6896519951618818</v>
      </c>
      <c r="Q53" s="74">
        <f t="shared" si="24"/>
        <v>0.59811863083037287</v>
      </c>
      <c r="R53" s="74">
        <f t="shared" si="25"/>
        <v>0.87360745905093007</v>
      </c>
      <c r="S53" s="68">
        <v>2</v>
      </c>
      <c r="T53" s="17">
        <f t="shared" si="13"/>
        <v>2</v>
      </c>
    </row>
    <row r="54" spans="1:20" ht="18.5" thickBot="1" x14ac:dyDescent="0.6">
      <c r="K54" s="71">
        <v>1</v>
      </c>
      <c r="L54" s="72">
        <v>2</v>
      </c>
      <c r="M54" s="73">
        <v>3</v>
      </c>
      <c r="O54" s="69"/>
      <c r="P54" s="71">
        <v>1</v>
      </c>
      <c r="Q54" s="72">
        <v>2</v>
      </c>
      <c r="R54" s="73">
        <v>3</v>
      </c>
      <c r="S54" s="69"/>
      <c r="T54" s="69"/>
    </row>
  </sheetData>
  <mergeCells count="10">
    <mergeCell ref="K1:O2"/>
    <mergeCell ref="P1:T2"/>
    <mergeCell ref="A1:F2"/>
    <mergeCell ref="G1:J2"/>
    <mergeCell ref="V13:X13"/>
    <mergeCell ref="Y13:AA13"/>
    <mergeCell ref="V20:Y20"/>
    <mergeCell ref="V27:Y27"/>
    <mergeCell ref="V2:AA2"/>
    <mergeCell ref="V7:AA7"/>
  </mergeCells>
  <phoneticPr fontId="9"/>
  <conditionalFormatting sqref="K4:K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O4 K5:N53 O5:O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 Z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4C6E-FBA1-4845-81E1-0A93F451E380}">
  <dimension ref="A1:W105"/>
  <sheetViews>
    <sheetView tabSelected="1" topLeftCell="A67" workbookViewId="0">
      <selection activeCell="O4" sqref="O4"/>
    </sheetView>
  </sheetViews>
  <sheetFormatPr defaultRowHeight="18" x14ac:dyDescent="0.55000000000000004"/>
  <cols>
    <col min="1" max="1" width="18.25" bestFit="1" customWidth="1"/>
    <col min="2" max="2" width="6.25" style="76" bestFit="1" customWidth="1"/>
    <col min="3" max="3" width="8.25" style="76" bestFit="1" customWidth="1"/>
    <col min="4" max="5" width="6.25" style="76" bestFit="1" customWidth="1"/>
    <col min="6" max="6" width="8.25" style="76" bestFit="1" customWidth="1"/>
    <col min="7" max="8" width="6.25" style="76" bestFit="1" customWidth="1"/>
    <col min="9" max="9" width="8.25" style="76" bestFit="1" customWidth="1"/>
    <col min="10" max="10" width="6.25" style="76" bestFit="1" customWidth="1"/>
    <col min="11" max="11" width="6.25" style="76" customWidth="1"/>
    <col min="12" max="12" width="13.75" bestFit="1" customWidth="1"/>
    <col min="13" max="13" width="9.6640625" bestFit="1" customWidth="1"/>
    <col min="15" max="15" width="27" bestFit="1" customWidth="1"/>
    <col min="16" max="16" width="9.75" customWidth="1"/>
    <col min="17" max="17" width="17.75" customWidth="1"/>
    <col min="18" max="18" width="11.58203125" customWidth="1"/>
    <col min="21" max="21" width="12.75" customWidth="1"/>
    <col min="22" max="22" width="11.1640625" customWidth="1"/>
    <col min="23" max="23" width="9.83203125" customWidth="1"/>
  </cols>
  <sheetData>
    <row r="1" spans="1:23" ht="15" customHeight="1" x14ac:dyDescent="0.55000000000000004">
      <c r="A1" s="95" t="s">
        <v>140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23" ht="15" customHeight="1" x14ac:dyDescent="0.55000000000000004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23" x14ac:dyDescent="0.55000000000000004">
      <c r="A3" s="1"/>
      <c r="B3" s="143" t="s">
        <v>109</v>
      </c>
      <c r="C3" s="138"/>
      <c r="D3" s="138"/>
      <c r="E3" s="143" t="s">
        <v>110</v>
      </c>
      <c r="F3" s="138"/>
      <c r="G3" s="138"/>
      <c r="H3" s="143" t="s">
        <v>111</v>
      </c>
      <c r="I3" s="138"/>
      <c r="J3" s="138"/>
      <c r="K3" s="80"/>
      <c r="L3" s="100" t="s">
        <v>118</v>
      </c>
      <c r="M3" s="100"/>
      <c r="N3" s="100"/>
      <c r="O3" s="56" t="s">
        <v>141</v>
      </c>
      <c r="Q3" s="4" t="s">
        <v>121</v>
      </c>
      <c r="R3" s="4" t="s">
        <v>122</v>
      </c>
      <c r="S3" s="145" t="s">
        <v>123</v>
      </c>
    </row>
    <row r="4" spans="1:23" x14ac:dyDescent="0.55000000000000004">
      <c r="A4" s="1" t="s">
        <v>108</v>
      </c>
      <c r="B4" s="80" t="s">
        <v>113</v>
      </c>
      <c r="C4" s="80" t="s">
        <v>115</v>
      </c>
      <c r="D4" s="80" t="s">
        <v>117</v>
      </c>
      <c r="E4" s="80" t="s">
        <v>113</v>
      </c>
      <c r="F4" s="80" t="s">
        <v>115</v>
      </c>
      <c r="G4" s="80" t="s">
        <v>117</v>
      </c>
      <c r="H4" s="80" t="s">
        <v>113</v>
      </c>
      <c r="I4" s="80" t="s">
        <v>115</v>
      </c>
      <c r="J4" s="80" t="s">
        <v>117</v>
      </c>
      <c r="K4" s="80" t="s">
        <v>41</v>
      </c>
      <c r="L4" s="144" t="s">
        <v>109</v>
      </c>
      <c r="M4" s="145" t="s">
        <v>119</v>
      </c>
      <c r="N4" s="145" t="s">
        <v>111</v>
      </c>
      <c r="O4" s="145" t="s">
        <v>120</v>
      </c>
      <c r="P4" s="77"/>
      <c r="Q4" s="146" t="s">
        <v>109</v>
      </c>
      <c r="R4" s="81" t="s">
        <v>113</v>
      </c>
      <c r="S4" s="82">
        <f>SUM($B$5:$B$104)/COUNT($A$5:$A$104)</f>
        <v>0.46</v>
      </c>
    </row>
    <row r="5" spans="1:23" x14ac:dyDescent="0.55000000000000004">
      <c r="A5" s="1">
        <v>1</v>
      </c>
      <c r="B5" s="88">
        <v>0</v>
      </c>
      <c r="C5" s="88">
        <v>1</v>
      </c>
      <c r="D5" s="88">
        <v>0</v>
      </c>
      <c r="E5" s="89">
        <v>0</v>
      </c>
      <c r="F5" s="89">
        <v>0</v>
      </c>
      <c r="G5" s="89">
        <v>0</v>
      </c>
      <c r="H5" s="90">
        <v>1</v>
      </c>
      <c r="I5" s="90">
        <v>0</v>
      </c>
      <c r="J5" s="90">
        <v>0</v>
      </c>
      <c r="K5" s="90">
        <v>101</v>
      </c>
      <c r="L5" s="78" t="str">
        <f>_xlfn.IFNA(HLOOKUP(1,B5:D$105,K5,FALSE),"NA")</f>
        <v>M</v>
      </c>
      <c r="M5" s="78" t="str">
        <f>_xlfn.IFNA(HLOOKUP(1,E5:G$105,K5,FALSE),"NA")</f>
        <v>NA</v>
      </c>
      <c r="N5" s="78" t="str">
        <f>_xlfn.IFNA(HLOOKUP(1,H5:J$105,K5,FALSE),"NA")</f>
        <v>S</v>
      </c>
      <c r="O5" s="1" t="str">
        <f>_xlfn.CONCAT(L5,",",M5,",",N5)</f>
        <v>M,NA,S</v>
      </c>
      <c r="Q5" s="139"/>
      <c r="R5" s="83" t="s">
        <v>115</v>
      </c>
      <c r="S5" s="82">
        <f>SUM($C$5:$C$104)/COUNT($A$5:$A$104)</f>
        <v>0.25</v>
      </c>
    </row>
    <row r="6" spans="1:23" x14ac:dyDescent="0.55000000000000004">
      <c r="A6" s="1">
        <v>2</v>
      </c>
      <c r="B6" s="88">
        <v>0</v>
      </c>
      <c r="C6" s="88">
        <v>1</v>
      </c>
      <c r="D6" s="88">
        <v>0</v>
      </c>
      <c r="E6" s="89">
        <v>1</v>
      </c>
      <c r="F6" s="89">
        <v>0</v>
      </c>
      <c r="G6" s="89">
        <v>0</v>
      </c>
      <c r="H6" s="90">
        <v>0</v>
      </c>
      <c r="I6" s="90">
        <v>0</v>
      </c>
      <c r="J6" s="90">
        <v>0</v>
      </c>
      <c r="K6" s="90">
        <v>100</v>
      </c>
      <c r="L6" s="78" t="str">
        <f>_xlfn.IFNA(HLOOKUP(1,B6:D$105,K6,FALSE),"NA")</f>
        <v>M</v>
      </c>
      <c r="M6" s="78" t="str">
        <f>_xlfn.IFNA(HLOOKUP(1,E6:G$105,K6,FALSE),"NA")</f>
        <v>S</v>
      </c>
      <c r="N6" s="78" t="str">
        <f>_xlfn.IFNA(HLOOKUP(1,H6:J$105,K6,FALSE),"NA")</f>
        <v>NA</v>
      </c>
      <c r="O6" s="1" t="str">
        <f t="shared" ref="O6:O69" si="0">_xlfn.CONCAT(L6,",",M6,",",N6)</f>
        <v>M,S,NA</v>
      </c>
      <c r="Q6" s="139"/>
      <c r="R6" s="83" t="s">
        <v>117</v>
      </c>
      <c r="S6" s="82">
        <f>SUM($D$5:$D$104)/COUNT($A$5:$A$104)</f>
        <v>0.18</v>
      </c>
    </row>
    <row r="7" spans="1:23" x14ac:dyDescent="0.55000000000000004">
      <c r="A7" s="1">
        <v>3</v>
      </c>
      <c r="B7" s="88">
        <v>0</v>
      </c>
      <c r="C7" s="88">
        <v>0</v>
      </c>
      <c r="D7" s="88">
        <v>1</v>
      </c>
      <c r="E7" s="89">
        <v>0</v>
      </c>
      <c r="F7" s="89">
        <v>1</v>
      </c>
      <c r="G7" s="89">
        <v>0</v>
      </c>
      <c r="H7" s="90">
        <v>0</v>
      </c>
      <c r="I7" s="90">
        <v>1</v>
      </c>
      <c r="J7" s="90">
        <v>0</v>
      </c>
      <c r="K7" s="90">
        <v>99</v>
      </c>
      <c r="L7" s="78" t="str">
        <f>_xlfn.IFNA(HLOOKUP(1,B7:D$105,K7,FALSE),"NA")</f>
        <v>L</v>
      </c>
      <c r="M7" s="78" t="str">
        <f>_xlfn.IFNA(HLOOKUP(1,E7:G$105,K7,FALSE),"NA")</f>
        <v>M</v>
      </c>
      <c r="N7" s="78" t="str">
        <f>_xlfn.IFNA(HLOOKUP(1,H7:J$105,K7,FALSE),"NA")</f>
        <v>M</v>
      </c>
      <c r="O7" s="1" t="str">
        <f t="shared" si="0"/>
        <v>L,M,M</v>
      </c>
      <c r="Q7" s="137" t="s">
        <v>119</v>
      </c>
      <c r="R7" s="84" t="s">
        <v>112</v>
      </c>
      <c r="S7" s="85">
        <f>SUM($E$5:$E$104)/COUNT($A$5:$A$104)</f>
        <v>0.46</v>
      </c>
    </row>
    <row r="8" spans="1:23" x14ac:dyDescent="0.55000000000000004">
      <c r="A8" s="1">
        <v>4</v>
      </c>
      <c r="B8" s="88">
        <v>0</v>
      </c>
      <c r="C8" s="88">
        <v>1</v>
      </c>
      <c r="D8" s="88">
        <v>0</v>
      </c>
      <c r="E8" s="89">
        <v>0</v>
      </c>
      <c r="F8" s="89">
        <v>0</v>
      </c>
      <c r="G8" s="89">
        <v>1</v>
      </c>
      <c r="H8" s="90">
        <v>0</v>
      </c>
      <c r="I8" s="90">
        <v>0</v>
      </c>
      <c r="J8" s="90">
        <v>1</v>
      </c>
      <c r="K8" s="90">
        <v>98</v>
      </c>
      <c r="L8" s="78" t="str">
        <f>_xlfn.IFNA(HLOOKUP(1,B8:D$105,K8,FALSE),"NA")</f>
        <v>M</v>
      </c>
      <c r="M8" s="78" t="str">
        <f>_xlfn.IFNA(HLOOKUP(1,E8:G$105,K8,FALSE),"NA")</f>
        <v>L</v>
      </c>
      <c r="N8" s="78" t="str">
        <f>_xlfn.IFNA(HLOOKUP(1,H8:J$105,K8,FALSE),"NA")</f>
        <v>L</v>
      </c>
      <c r="O8" s="1" t="str">
        <f t="shared" si="0"/>
        <v>M,L,L</v>
      </c>
      <c r="Q8" s="137"/>
      <c r="R8" s="84" t="s">
        <v>114</v>
      </c>
      <c r="S8" s="85">
        <f>SUM($F$5:$F$104)/COUNT($A$5:$A$104)</f>
        <v>0.33</v>
      </c>
    </row>
    <row r="9" spans="1:23" x14ac:dyDescent="0.55000000000000004">
      <c r="A9" s="1">
        <v>5</v>
      </c>
      <c r="B9" s="88">
        <v>1</v>
      </c>
      <c r="C9" s="88">
        <v>0</v>
      </c>
      <c r="D9" s="88">
        <v>0</v>
      </c>
      <c r="E9" s="89">
        <v>0</v>
      </c>
      <c r="F9" s="89">
        <v>0</v>
      </c>
      <c r="G9" s="89">
        <v>1</v>
      </c>
      <c r="H9" s="90">
        <v>0</v>
      </c>
      <c r="I9" s="90">
        <v>0</v>
      </c>
      <c r="J9" s="90">
        <v>1</v>
      </c>
      <c r="K9" s="90">
        <v>97</v>
      </c>
      <c r="L9" s="78" t="str">
        <f>_xlfn.IFNA(HLOOKUP(1,B9:D$105,K9,FALSE),"NA")</f>
        <v>S</v>
      </c>
      <c r="M9" s="78" t="str">
        <f>_xlfn.IFNA(HLOOKUP(1,E9:G$105,K9,FALSE),"NA")</f>
        <v>L</v>
      </c>
      <c r="N9" s="78" t="str">
        <f>_xlfn.IFNA(HLOOKUP(1,H9:J$105,K9,FALSE),"NA")</f>
        <v>L</v>
      </c>
      <c r="O9" s="1" t="str">
        <f t="shared" si="0"/>
        <v>S,L,L</v>
      </c>
      <c r="Q9" s="137"/>
      <c r="R9" s="84" t="s">
        <v>116</v>
      </c>
      <c r="S9" s="85">
        <f>SUM($G$5:$G$104)/COUNT($A$5:$A$104)</f>
        <v>0.09</v>
      </c>
    </row>
    <row r="10" spans="1:23" x14ac:dyDescent="0.55000000000000004">
      <c r="A10" s="1">
        <v>6</v>
      </c>
      <c r="B10" s="88">
        <v>1</v>
      </c>
      <c r="C10" s="88">
        <v>0</v>
      </c>
      <c r="D10" s="88">
        <v>0</v>
      </c>
      <c r="E10" s="89">
        <v>1</v>
      </c>
      <c r="F10" s="89">
        <v>0</v>
      </c>
      <c r="G10" s="89">
        <v>0</v>
      </c>
      <c r="H10" s="90">
        <v>1</v>
      </c>
      <c r="I10" s="90">
        <v>0</v>
      </c>
      <c r="J10" s="90">
        <v>0</v>
      </c>
      <c r="K10" s="90">
        <v>96</v>
      </c>
      <c r="L10" s="78" t="str">
        <f>_xlfn.IFNA(HLOOKUP(1,B10:D$105,K10,FALSE),"NA")</f>
        <v>S</v>
      </c>
      <c r="M10" s="78" t="str">
        <f>_xlfn.IFNA(HLOOKUP(1,E10:G$105,K10,FALSE),"NA")</f>
        <v>S</v>
      </c>
      <c r="N10" s="78" t="str">
        <f>_xlfn.IFNA(HLOOKUP(1,H10:J$105,K10,FALSE),"NA")</f>
        <v>S</v>
      </c>
      <c r="O10" s="1" t="str">
        <f t="shared" si="0"/>
        <v>S,S,S</v>
      </c>
      <c r="Q10" s="136" t="s">
        <v>111</v>
      </c>
      <c r="R10" s="86" t="s">
        <v>112</v>
      </c>
      <c r="S10" s="87">
        <f>SUM($H$5:$H$104)/COUNT($A$5:$A$104)</f>
        <v>0.41</v>
      </c>
    </row>
    <row r="11" spans="1:23" x14ac:dyDescent="0.55000000000000004">
      <c r="A11" s="1">
        <v>7</v>
      </c>
      <c r="B11" s="88">
        <v>1</v>
      </c>
      <c r="C11" s="88">
        <v>0</v>
      </c>
      <c r="D11" s="88">
        <v>0</v>
      </c>
      <c r="E11" s="89">
        <v>1</v>
      </c>
      <c r="F11" s="89">
        <v>0</v>
      </c>
      <c r="G11" s="89">
        <v>0</v>
      </c>
      <c r="H11" s="90">
        <v>0</v>
      </c>
      <c r="I11" s="90">
        <v>1</v>
      </c>
      <c r="J11" s="90">
        <v>0</v>
      </c>
      <c r="K11" s="90">
        <v>95</v>
      </c>
      <c r="L11" s="78" t="str">
        <f>_xlfn.IFNA(HLOOKUP(1,B11:D$105,K11,FALSE),"NA")</f>
        <v>S</v>
      </c>
      <c r="M11" s="78" t="str">
        <f>_xlfn.IFNA(HLOOKUP(1,E11:G$105,K11,FALSE),"NA")</f>
        <v>S</v>
      </c>
      <c r="N11" s="78" t="str">
        <f>_xlfn.IFNA(HLOOKUP(1,H11:J$105,K11,FALSE),"NA")</f>
        <v>M</v>
      </c>
      <c r="O11" s="1" t="str">
        <f t="shared" si="0"/>
        <v>S,S,M</v>
      </c>
      <c r="Q11" s="136"/>
      <c r="R11" s="86" t="s">
        <v>114</v>
      </c>
      <c r="S11" s="87">
        <f>SUM($I$5:$I$104)/COUNT($A$5:$A$104)</f>
        <v>0.34</v>
      </c>
    </row>
    <row r="12" spans="1:23" x14ac:dyDescent="0.55000000000000004">
      <c r="A12" s="1">
        <v>8</v>
      </c>
      <c r="B12" s="88">
        <v>0</v>
      </c>
      <c r="C12" s="88">
        <v>0</v>
      </c>
      <c r="D12" s="88">
        <v>0</v>
      </c>
      <c r="E12" s="89">
        <v>1</v>
      </c>
      <c r="F12" s="89">
        <v>0</v>
      </c>
      <c r="G12" s="89">
        <v>0</v>
      </c>
      <c r="H12" s="90">
        <v>0</v>
      </c>
      <c r="I12" s="90">
        <v>1</v>
      </c>
      <c r="J12" s="90">
        <v>0</v>
      </c>
      <c r="K12" s="90">
        <v>94</v>
      </c>
      <c r="L12" s="78" t="str">
        <f>_xlfn.IFNA(HLOOKUP(1,B12:D$105,K12,FALSE),"NA")</f>
        <v>NA</v>
      </c>
      <c r="M12" s="78" t="str">
        <f>_xlfn.IFNA(HLOOKUP(1,E12:G$105,K12,FALSE),"NA")</f>
        <v>S</v>
      </c>
      <c r="N12" s="78" t="str">
        <f>_xlfn.IFNA(HLOOKUP(1,H12:J$105,K12,FALSE),"NA")</f>
        <v>M</v>
      </c>
      <c r="O12" s="1" t="str">
        <f t="shared" si="0"/>
        <v>NA,S,M</v>
      </c>
      <c r="Q12" s="136"/>
      <c r="R12" s="86" t="s">
        <v>116</v>
      </c>
      <c r="S12" s="87">
        <f>SUM($J$5:$J$104)/COUNT($A$5:$A$104)</f>
        <v>0.14000000000000001</v>
      </c>
    </row>
    <row r="13" spans="1:23" x14ac:dyDescent="0.55000000000000004">
      <c r="A13" s="1">
        <v>9</v>
      </c>
      <c r="B13" s="88">
        <v>0</v>
      </c>
      <c r="C13" s="88">
        <v>0</v>
      </c>
      <c r="D13" s="88">
        <v>1</v>
      </c>
      <c r="E13" s="89">
        <v>0</v>
      </c>
      <c r="F13" s="89">
        <v>0</v>
      </c>
      <c r="G13" s="89">
        <v>0</v>
      </c>
      <c r="H13" s="90">
        <v>1</v>
      </c>
      <c r="I13" s="90">
        <v>0</v>
      </c>
      <c r="J13" s="90">
        <v>0</v>
      </c>
      <c r="K13" s="90">
        <v>93</v>
      </c>
      <c r="L13" s="78" t="str">
        <f>_xlfn.IFNA(HLOOKUP(1,B13:D$105,K13,FALSE),"NA")</f>
        <v>L</v>
      </c>
      <c r="M13" s="78" t="str">
        <f>_xlfn.IFNA(HLOOKUP(1,E13:G$105,K13,FALSE),"NA")</f>
        <v>NA</v>
      </c>
      <c r="N13" s="78" t="str">
        <f>_xlfn.IFNA(HLOOKUP(1,H13:J$105,K13,FALSE),"NA")</f>
        <v>S</v>
      </c>
      <c r="O13" s="1" t="str">
        <f t="shared" si="0"/>
        <v>L,NA,S</v>
      </c>
    </row>
    <row r="14" spans="1:23" x14ac:dyDescent="0.55000000000000004">
      <c r="A14" s="1">
        <v>10</v>
      </c>
      <c r="B14" s="88">
        <v>1</v>
      </c>
      <c r="C14" s="88">
        <v>0</v>
      </c>
      <c r="D14" s="88">
        <v>0</v>
      </c>
      <c r="E14" s="89">
        <v>0</v>
      </c>
      <c r="F14" s="89">
        <v>1</v>
      </c>
      <c r="G14" s="89">
        <v>0</v>
      </c>
      <c r="H14" s="90">
        <v>1</v>
      </c>
      <c r="I14" s="90">
        <v>0</v>
      </c>
      <c r="J14" s="90">
        <v>0</v>
      </c>
      <c r="K14" s="90">
        <v>92</v>
      </c>
      <c r="L14" s="78" t="str">
        <f>_xlfn.IFNA(HLOOKUP(1,B14:D$105,K14,FALSE),"NA")</f>
        <v>S</v>
      </c>
      <c r="M14" s="78" t="str">
        <f>_xlfn.IFNA(HLOOKUP(1,E14:G$105,K14,FALSE),"NA")</f>
        <v>M</v>
      </c>
      <c r="N14" s="78" t="str">
        <f>_xlfn.IFNA(HLOOKUP(1,H14:J$105,K14,FALSE),"NA")</f>
        <v>S</v>
      </c>
      <c r="O14" s="1" t="str">
        <f t="shared" si="0"/>
        <v>S,M,S</v>
      </c>
    </row>
    <row r="15" spans="1:23" ht="15" customHeight="1" x14ac:dyDescent="0.55000000000000004">
      <c r="A15" s="1">
        <v>11</v>
      </c>
      <c r="B15" s="88">
        <v>0</v>
      </c>
      <c r="C15" s="88">
        <v>1</v>
      </c>
      <c r="D15" s="88">
        <v>0</v>
      </c>
      <c r="E15" s="89">
        <v>1</v>
      </c>
      <c r="F15" s="89">
        <v>0</v>
      </c>
      <c r="G15" s="89">
        <v>0</v>
      </c>
      <c r="H15" s="90">
        <v>0</v>
      </c>
      <c r="I15" s="90">
        <v>0</v>
      </c>
      <c r="J15" s="90">
        <v>1</v>
      </c>
      <c r="K15" s="90">
        <v>91</v>
      </c>
      <c r="L15" s="78" t="str">
        <f>_xlfn.IFNA(HLOOKUP(1,B15:D$105,K15,FALSE),"NA")</f>
        <v>M</v>
      </c>
      <c r="M15" s="78" t="str">
        <f>_xlfn.IFNA(HLOOKUP(1,E15:G$105,K15,FALSE),"NA")</f>
        <v>S</v>
      </c>
      <c r="N15" s="78" t="str">
        <f>_xlfn.IFNA(HLOOKUP(1,H15:J$105,K15,FALSE),"NA")</f>
        <v>L</v>
      </c>
      <c r="O15" s="1" t="str">
        <f t="shared" si="0"/>
        <v>M,S,L</v>
      </c>
      <c r="Q15" s="135" t="s">
        <v>126</v>
      </c>
      <c r="R15" s="135" t="s">
        <v>127</v>
      </c>
      <c r="S15" s="140" t="s">
        <v>137</v>
      </c>
      <c r="T15" s="140" t="s">
        <v>138</v>
      </c>
      <c r="U15" s="135" t="s">
        <v>139</v>
      </c>
      <c r="V15" s="133" t="s">
        <v>125</v>
      </c>
      <c r="W15" s="131" t="s">
        <v>124</v>
      </c>
    </row>
    <row r="16" spans="1:23" x14ac:dyDescent="0.55000000000000004">
      <c r="A16" s="1">
        <v>12</v>
      </c>
      <c r="B16" s="88">
        <v>1</v>
      </c>
      <c r="C16" s="88">
        <v>0</v>
      </c>
      <c r="D16" s="88">
        <v>0</v>
      </c>
      <c r="E16" s="89">
        <v>0</v>
      </c>
      <c r="F16" s="89">
        <v>1</v>
      </c>
      <c r="G16" s="89">
        <v>0</v>
      </c>
      <c r="H16" s="90">
        <v>0</v>
      </c>
      <c r="I16" s="90">
        <v>0</v>
      </c>
      <c r="J16" s="90">
        <v>1</v>
      </c>
      <c r="K16" s="90">
        <v>90</v>
      </c>
      <c r="L16" s="78" t="str">
        <f>_xlfn.IFNA(HLOOKUP(1,B16:D$105,K16,FALSE),"NA")</f>
        <v>S</v>
      </c>
      <c r="M16" s="78" t="str">
        <f>_xlfn.IFNA(HLOOKUP(1,E16:G$105,K16,FALSE),"NA")</f>
        <v>M</v>
      </c>
      <c r="N16" s="78" t="str">
        <f>_xlfn.IFNA(HLOOKUP(1,H16:J$105,K16,FALSE),"NA")</f>
        <v>L</v>
      </c>
      <c r="O16" s="1" t="str">
        <f t="shared" si="0"/>
        <v>S,M,L</v>
      </c>
      <c r="Q16" s="135"/>
      <c r="R16" s="135"/>
      <c r="S16" s="140"/>
      <c r="T16" s="140"/>
      <c r="U16" s="135"/>
      <c r="V16" s="134"/>
      <c r="W16" s="132"/>
    </row>
    <row r="17" spans="1:23" x14ac:dyDescent="0.55000000000000004">
      <c r="A17" s="1">
        <v>13</v>
      </c>
      <c r="B17" s="88">
        <v>1</v>
      </c>
      <c r="C17" s="88">
        <v>0</v>
      </c>
      <c r="D17" s="88">
        <v>0</v>
      </c>
      <c r="E17" s="89">
        <v>1</v>
      </c>
      <c r="F17" s="89">
        <v>0</v>
      </c>
      <c r="G17" s="89">
        <v>0</v>
      </c>
      <c r="H17" s="90">
        <v>0</v>
      </c>
      <c r="I17" s="90">
        <v>0</v>
      </c>
      <c r="J17" s="90">
        <v>1</v>
      </c>
      <c r="K17" s="90">
        <v>89</v>
      </c>
      <c r="L17" s="78" t="str">
        <f>_xlfn.IFNA(HLOOKUP(1,B17:D$105,K17,FALSE),"NA")</f>
        <v>S</v>
      </c>
      <c r="M17" s="78" t="str">
        <f>_xlfn.IFNA(HLOOKUP(1,E17:G$105,K17,FALSE),"NA")</f>
        <v>S</v>
      </c>
      <c r="N17" s="78" t="str">
        <f>_xlfn.IFNA(HLOOKUP(1,H17:J$105,K17,FALSE),"NA")</f>
        <v>L</v>
      </c>
      <c r="O17" s="1" t="str">
        <f t="shared" si="0"/>
        <v>S,S,L</v>
      </c>
      <c r="Q17" s="91" t="s">
        <v>128</v>
      </c>
      <c r="R17" s="91" t="s">
        <v>112</v>
      </c>
      <c r="S17" s="55">
        <f>COUNTIFS($B$5:$B$104,"1",$E$5:$E$104,"1")/COUNT($A$5:$A$104)</f>
        <v>0.18</v>
      </c>
      <c r="T17" s="55">
        <f>COUNTIF($H$5:$H$104,"1")/COUNT($A$5:$A$104)</f>
        <v>0.41</v>
      </c>
      <c r="U17" s="55">
        <f>COUNTIFS($B$5:$B$104,"1",$E$5:$E$104,"1",$H$5:$H$104,"1")/COUNTA($A$5:$A$104)</f>
        <v>7.0000000000000007E-2</v>
      </c>
      <c r="V17" s="79">
        <f>IFERROR(U17/S17,"CHECK")</f>
        <v>0.38888888888888895</v>
      </c>
      <c r="W17" s="58">
        <f>IFERROR(U17/(S17*T17),"CHECK")</f>
        <v>0.94850948509485111</v>
      </c>
    </row>
    <row r="18" spans="1:23" x14ac:dyDescent="0.55000000000000004">
      <c r="A18" s="1">
        <v>14</v>
      </c>
      <c r="B18" s="88">
        <v>1</v>
      </c>
      <c r="C18" s="88">
        <v>0</v>
      </c>
      <c r="D18" s="88">
        <v>0</v>
      </c>
      <c r="E18" s="89">
        <v>0</v>
      </c>
      <c r="F18" s="89">
        <v>1</v>
      </c>
      <c r="G18" s="89">
        <v>0</v>
      </c>
      <c r="H18" s="90">
        <v>1</v>
      </c>
      <c r="I18" s="90">
        <v>0</v>
      </c>
      <c r="J18" s="90">
        <v>0</v>
      </c>
      <c r="K18" s="90">
        <v>88</v>
      </c>
      <c r="L18" s="78" t="str">
        <f>_xlfn.IFNA(HLOOKUP(1,B18:D$105,K18,FALSE),"NA")</f>
        <v>S</v>
      </c>
      <c r="M18" s="78" t="str">
        <f>_xlfn.IFNA(HLOOKUP(1,E18:G$105,K18,FALSE),"NA")</f>
        <v>M</v>
      </c>
      <c r="N18" s="78" t="str">
        <f>_xlfn.IFNA(HLOOKUP(1,H18:J$105,K18,FALSE),"NA")</f>
        <v>S</v>
      </c>
      <c r="O18" s="1" t="str">
        <f t="shared" si="0"/>
        <v>S,M,S</v>
      </c>
      <c r="Q18" s="91" t="s">
        <v>129</v>
      </c>
      <c r="R18" s="91" t="s">
        <v>114</v>
      </c>
      <c r="S18" s="55">
        <f>COUNTIFS($B$5:$B$104,"1",$F$5:$F$104,"1")/COUNT($A$5:$A$104)</f>
        <v>0.18</v>
      </c>
      <c r="T18" s="55">
        <f>COUNTIF($I$5:$I$104,"1")/COUNT($A$5:$A$104)</f>
        <v>0.34</v>
      </c>
      <c r="U18" s="55">
        <f>COUNTIFS($B$5:$B$104,"1",$F$5:$F$104,"1",$I$5:$I$104,"1")/COUNTA($A$5:$A$104)</f>
        <v>0.05</v>
      </c>
      <c r="V18" s="79">
        <f t="shared" ref="V18:V24" si="1">IFERROR(U18/S18,"CHECK")</f>
        <v>0.27777777777777779</v>
      </c>
      <c r="W18" s="58">
        <f t="shared" ref="W18:W25" si="2">IFERROR(U18/(S18*T18),"CHECK")</f>
        <v>0.81699346405228757</v>
      </c>
    </row>
    <row r="19" spans="1:23" x14ac:dyDescent="0.55000000000000004">
      <c r="A19" s="1">
        <v>15</v>
      </c>
      <c r="B19" s="88">
        <v>0</v>
      </c>
      <c r="C19" s="88">
        <v>0</v>
      </c>
      <c r="D19" s="88">
        <v>1</v>
      </c>
      <c r="E19" s="89">
        <v>1</v>
      </c>
      <c r="F19" s="89">
        <v>0</v>
      </c>
      <c r="G19" s="89">
        <v>0</v>
      </c>
      <c r="H19" s="90">
        <v>0</v>
      </c>
      <c r="I19" s="90">
        <v>0</v>
      </c>
      <c r="J19" s="90">
        <v>0</v>
      </c>
      <c r="K19" s="90">
        <v>87</v>
      </c>
      <c r="L19" s="78" t="str">
        <f>_xlfn.IFNA(HLOOKUP(1,B19:D$105,K19,FALSE),"NA")</f>
        <v>L</v>
      </c>
      <c r="M19" s="78" t="str">
        <f>_xlfn.IFNA(HLOOKUP(1,E19:G$105,K19,FALSE),"NA")</f>
        <v>S</v>
      </c>
      <c r="N19" s="78" t="str">
        <f>_xlfn.IFNA(HLOOKUP(1,H19:J$105,K19,FALSE),"NA")</f>
        <v>NA</v>
      </c>
      <c r="O19" s="1" t="str">
        <f t="shared" si="0"/>
        <v>L,S,NA</v>
      </c>
      <c r="Q19" s="91" t="s">
        <v>130</v>
      </c>
      <c r="R19" s="91" t="s">
        <v>116</v>
      </c>
      <c r="S19" s="55">
        <f>COUNTIFS($B$5:$B$104,"1",$G$5:$G$104,"1")/COUNT($A$5:$A$104)</f>
        <v>0.04</v>
      </c>
      <c r="T19" s="55">
        <f>COUNTIF($J$5:$J$104,"1")/COUNT($A$5:$A$104)</f>
        <v>0.14000000000000001</v>
      </c>
      <c r="U19" s="55">
        <f>COUNTIFS($B$5:$B$104,"1",$G$5:$G$104,"1",$J$5:$J$104,"1")/COUNTA($A$5:$A$104)</f>
        <v>0.01</v>
      </c>
      <c r="V19" s="79">
        <f t="shared" si="1"/>
        <v>0.25</v>
      </c>
      <c r="W19" s="58">
        <f t="shared" si="2"/>
        <v>1.7857142857142856</v>
      </c>
    </row>
    <row r="20" spans="1:23" x14ac:dyDescent="0.55000000000000004">
      <c r="A20" s="1">
        <v>16</v>
      </c>
      <c r="B20" s="88">
        <v>1</v>
      </c>
      <c r="C20" s="88">
        <v>0</v>
      </c>
      <c r="D20" s="88">
        <v>0</v>
      </c>
      <c r="E20" s="89">
        <v>0</v>
      </c>
      <c r="F20" s="89">
        <v>1</v>
      </c>
      <c r="G20" s="89">
        <v>0</v>
      </c>
      <c r="H20" s="90">
        <v>1</v>
      </c>
      <c r="I20" s="90">
        <v>0</v>
      </c>
      <c r="J20" s="90">
        <v>0</v>
      </c>
      <c r="K20" s="90">
        <v>86</v>
      </c>
      <c r="L20" s="78" t="str">
        <f>_xlfn.IFNA(HLOOKUP(1,B20:D$105,K20,FALSE),"NA")</f>
        <v>S</v>
      </c>
      <c r="M20" s="78" t="str">
        <f>_xlfn.IFNA(HLOOKUP(1,E20:G$105,K20,FALSE),"NA")</f>
        <v>M</v>
      </c>
      <c r="N20" s="78" t="str">
        <f>_xlfn.IFNA(HLOOKUP(1,H20:J$105,K20,FALSE),"NA")</f>
        <v>S</v>
      </c>
      <c r="O20" s="1" t="str">
        <f t="shared" si="0"/>
        <v>S,M,S</v>
      </c>
      <c r="Q20" s="92" t="s">
        <v>131</v>
      </c>
      <c r="R20" s="92" t="s">
        <v>112</v>
      </c>
      <c r="S20" s="55">
        <f>COUNTIFS($C$5:$C$104,"1",$E$5:$E$104,"1")/COUNT($A$5:$A$104)</f>
        <v>0.17</v>
      </c>
      <c r="T20" s="55">
        <f>COUNTIF($H$5:$H$104,"1")/COUNT($A$5:$A$104)</f>
        <v>0.41</v>
      </c>
      <c r="U20" s="55">
        <f>COUNTIFS($C$5:$C$104,"1",$E$5:$E$104,"1",$H$5:$H$104,"1")/COUNTA($A$5:$A$104)</f>
        <v>0.06</v>
      </c>
      <c r="V20" s="79">
        <f t="shared" si="1"/>
        <v>0.3529411764705882</v>
      </c>
      <c r="W20" s="58">
        <f t="shared" si="2"/>
        <v>0.86083213773314204</v>
      </c>
    </row>
    <row r="21" spans="1:23" x14ac:dyDescent="0.55000000000000004">
      <c r="A21" s="1">
        <v>17</v>
      </c>
      <c r="B21" s="88">
        <v>0</v>
      </c>
      <c r="C21" s="88">
        <v>1</v>
      </c>
      <c r="D21" s="88">
        <v>0</v>
      </c>
      <c r="E21" s="89">
        <v>1</v>
      </c>
      <c r="F21" s="89">
        <v>0</v>
      </c>
      <c r="G21" s="89">
        <v>0</v>
      </c>
      <c r="H21" s="90">
        <v>1</v>
      </c>
      <c r="I21" s="90">
        <v>0</v>
      </c>
      <c r="J21" s="90">
        <v>0</v>
      </c>
      <c r="K21" s="90">
        <v>85</v>
      </c>
      <c r="L21" s="78" t="str">
        <f>_xlfn.IFNA(HLOOKUP(1,B21:D$105,K21,FALSE),"NA")</f>
        <v>M</v>
      </c>
      <c r="M21" s="78" t="str">
        <f>_xlfn.IFNA(HLOOKUP(1,E21:G$105,K21,FALSE),"NA")</f>
        <v>S</v>
      </c>
      <c r="N21" s="78" t="str">
        <f>_xlfn.IFNA(HLOOKUP(1,H21:J$105,K21,FALSE),"NA")</f>
        <v>S</v>
      </c>
      <c r="O21" s="1" t="str">
        <f t="shared" si="0"/>
        <v>M,S,S</v>
      </c>
      <c r="Q21" s="92" t="s">
        <v>132</v>
      </c>
      <c r="R21" s="92" t="s">
        <v>114</v>
      </c>
      <c r="S21" s="55">
        <f>COUNTIFS($C$5:$C$104,"1",$F$5:$F$104,"1")/COUNT($A$5:$A$104)</f>
        <v>0.04</v>
      </c>
      <c r="T21" s="55">
        <f>COUNTIF($I$5:$I$104,"1")/COUNT($A$5:$A$104)</f>
        <v>0.34</v>
      </c>
      <c r="U21" s="55">
        <f>COUNTIFS($C$5:$C$104,"1",$F$5:$F$104,"1",$I$5:$I$104,"1")/COUNTA($A$5:$A$104)</f>
        <v>0.02</v>
      </c>
      <c r="V21" s="79">
        <f t="shared" si="1"/>
        <v>0.5</v>
      </c>
      <c r="W21" s="58">
        <f t="shared" si="2"/>
        <v>1.4705882352941175</v>
      </c>
    </row>
    <row r="22" spans="1:23" x14ac:dyDescent="0.55000000000000004">
      <c r="A22" s="1">
        <v>18</v>
      </c>
      <c r="B22" s="88">
        <v>1</v>
      </c>
      <c r="C22" s="88">
        <v>0</v>
      </c>
      <c r="D22" s="88">
        <v>0</v>
      </c>
      <c r="E22" s="89">
        <v>0</v>
      </c>
      <c r="F22" s="89">
        <v>1</v>
      </c>
      <c r="G22" s="89">
        <v>0</v>
      </c>
      <c r="H22" s="90">
        <v>1</v>
      </c>
      <c r="I22" s="90">
        <v>0</v>
      </c>
      <c r="J22" s="90">
        <v>0</v>
      </c>
      <c r="K22" s="90">
        <v>84</v>
      </c>
      <c r="L22" s="78" t="str">
        <f>_xlfn.IFNA(HLOOKUP(1,B22:D$105,K22,FALSE),"NA")</f>
        <v>S</v>
      </c>
      <c r="M22" s="78" t="str">
        <f>_xlfn.IFNA(HLOOKUP(1,E22:G$105,K22,FALSE),"NA")</f>
        <v>M</v>
      </c>
      <c r="N22" s="78" t="str">
        <f>_xlfn.IFNA(HLOOKUP(1,H22:J$105,K22,FALSE),"NA")</f>
        <v>S</v>
      </c>
      <c r="O22" s="1" t="str">
        <f t="shared" si="0"/>
        <v>S,M,S</v>
      </c>
      <c r="Q22" s="92" t="s">
        <v>133</v>
      </c>
      <c r="R22" s="92" t="s">
        <v>116</v>
      </c>
      <c r="S22" s="55">
        <f>COUNTIFS($C$5:$C$104,"1",$G$5:$G$104,"1")/COUNT($A$5:$A$104)</f>
        <v>0.02</v>
      </c>
      <c r="T22" s="55">
        <f>COUNTIF($J$5:$J$104,"1")/COUNT($A$5:$A$104)</f>
        <v>0.14000000000000001</v>
      </c>
      <c r="U22" s="55">
        <f>COUNTIFS($C$5:$C$104,"1",$G$5:$G$104,"1",$J$5:$J$104,"1")/COUNTA($A$5:$A$104)</f>
        <v>0.01</v>
      </c>
      <c r="V22" s="79">
        <f t="shared" si="1"/>
        <v>0.5</v>
      </c>
      <c r="W22" s="58">
        <f t="shared" si="2"/>
        <v>3.5714285714285712</v>
      </c>
    </row>
    <row r="23" spans="1:23" x14ac:dyDescent="0.55000000000000004">
      <c r="A23" s="1">
        <v>19</v>
      </c>
      <c r="B23" s="88">
        <v>1</v>
      </c>
      <c r="C23" s="88">
        <v>0</v>
      </c>
      <c r="D23" s="88">
        <v>0</v>
      </c>
      <c r="E23" s="89">
        <v>1</v>
      </c>
      <c r="F23" s="89">
        <v>0</v>
      </c>
      <c r="G23" s="89">
        <v>0</v>
      </c>
      <c r="H23" s="90">
        <v>0</v>
      </c>
      <c r="I23" s="90">
        <v>0</v>
      </c>
      <c r="J23" s="90">
        <v>1</v>
      </c>
      <c r="K23" s="90">
        <v>83</v>
      </c>
      <c r="L23" s="78" t="str">
        <f>_xlfn.IFNA(HLOOKUP(1,B23:D$105,K23,FALSE),"NA")</f>
        <v>S</v>
      </c>
      <c r="M23" s="78" t="str">
        <f>_xlfn.IFNA(HLOOKUP(1,E23:G$105,K23,FALSE),"NA")</f>
        <v>S</v>
      </c>
      <c r="N23" s="78" t="str">
        <f>_xlfn.IFNA(HLOOKUP(1,H23:J$105,K23,FALSE),"NA")</f>
        <v>L</v>
      </c>
      <c r="O23" s="1" t="str">
        <f t="shared" si="0"/>
        <v>S,S,L</v>
      </c>
      <c r="Q23" s="93" t="s">
        <v>134</v>
      </c>
      <c r="R23" s="93" t="s">
        <v>112</v>
      </c>
      <c r="S23" s="55">
        <f>COUNTIFS($D$5:$D$104,"1",$E$5:$E$104,"1")/COUNT($A$5:$A$104)</f>
        <v>0.06</v>
      </c>
      <c r="T23" s="55">
        <f>COUNTIF($H$5:$H$104,"1")/COUNT($A$5:$A$104)</f>
        <v>0.41</v>
      </c>
      <c r="U23" s="55">
        <f>COUNTIFS($D$5:$D$104,"1",$E$5:$E$104,"1",$H$5:$H$104,"1")/COUNTA($A$5:$A$104)</f>
        <v>0.02</v>
      </c>
      <c r="V23" s="79">
        <f t="shared" si="1"/>
        <v>0.33333333333333337</v>
      </c>
      <c r="W23" s="58">
        <f t="shared" si="2"/>
        <v>0.81300813008130091</v>
      </c>
    </row>
    <row r="24" spans="1:23" x14ac:dyDescent="0.55000000000000004">
      <c r="A24" s="1">
        <v>20</v>
      </c>
      <c r="B24" s="88">
        <v>0</v>
      </c>
      <c r="C24" s="88">
        <v>1</v>
      </c>
      <c r="D24" s="88">
        <v>0</v>
      </c>
      <c r="E24" s="89">
        <v>1</v>
      </c>
      <c r="F24" s="89">
        <v>0</v>
      </c>
      <c r="G24" s="89">
        <v>0</v>
      </c>
      <c r="H24" s="90">
        <v>0</v>
      </c>
      <c r="I24" s="90">
        <v>1</v>
      </c>
      <c r="J24" s="90">
        <v>0</v>
      </c>
      <c r="K24" s="90">
        <v>82</v>
      </c>
      <c r="L24" s="78" t="str">
        <f>_xlfn.IFNA(HLOOKUP(1,B24:D$105,K24,FALSE),"NA")</f>
        <v>M</v>
      </c>
      <c r="M24" s="78" t="str">
        <f>_xlfn.IFNA(HLOOKUP(1,E24:G$105,K24,FALSE),"NA")</f>
        <v>S</v>
      </c>
      <c r="N24" s="78" t="str">
        <f>_xlfn.IFNA(HLOOKUP(1,H24:J$105,K24,FALSE),"NA")</f>
        <v>M</v>
      </c>
      <c r="O24" s="1" t="str">
        <f t="shared" si="0"/>
        <v>M,S,M</v>
      </c>
      <c r="Q24" s="93" t="s">
        <v>135</v>
      </c>
      <c r="R24" s="93" t="s">
        <v>114</v>
      </c>
      <c r="S24" s="55">
        <f>COUNTIFS($D$5:$D$104,"1",$F$5:$F$104,"1")/COUNT($A$5:$A$104)</f>
        <v>0.08</v>
      </c>
      <c r="T24" s="55">
        <f>COUNTIF($I$5:$I$104,"1")/COUNT($A$5:$A$104)</f>
        <v>0.34</v>
      </c>
      <c r="U24" s="55">
        <f>COUNTIFS($D$5:$D$104,"1",$F$5:$F$104,"1",$I$5:$I$104,"1")/COUNTA($A$5:$A$104)</f>
        <v>0.05</v>
      </c>
      <c r="V24" s="79">
        <f t="shared" si="1"/>
        <v>0.625</v>
      </c>
      <c r="W24" s="58">
        <f t="shared" si="2"/>
        <v>1.838235294117647</v>
      </c>
    </row>
    <row r="25" spans="1:23" x14ac:dyDescent="0.55000000000000004">
      <c r="A25" s="1">
        <v>21</v>
      </c>
      <c r="B25" s="88">
        <v>1</v>
      </c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90">
        <v>1</v>
      </c>
      <c r="I25" s="90">
        <v>0</v>
      </c>
      <c r="J25" s="90">
        <v>0</v>
      </c>
      <c r="K25" s="90">
        <v>81</v>
      </c>
      <c r="L25" s="78" t="str">
        <f>_xlfn.IFNA(HLOOKUP(1,B25:D$105,K25,FALSE),"NA")</f>
        <v>S</v>
      </c>
      <c r="M25" s="78" t="str">
        <f>_xlfn.IFNA(HLOOKUP(1,E25:G$105,K25,FALSE),"NA")</f>
        <v>NA</v>
      </c>
      <c r="N25" s="78" t="str">
        <f>_xlfn.IFNA(HLOOKUP(1,H25:J$105,K25,FALSE),"NA")</f>
        <v>S</v>
      </c>
      <c r="O25" s="1" t="str">
        <f t="shared" si="0"/>
        <v>S,NA,S</v>
      </c>
      <c r="Q25" s="93" t="s">
        <v>136</v>
      </c>
      <c r="R25" s="93" t="s">
        <v>116</v>
      </c>
      <c r="S25" s="55">
        <f>COUNTIFS($D$5:$D$104,"1",$G$5:$G$104,"1")/COUNT($A$5:$A$104)</f>
        <v>0.03</v>
      </c>
      <c r="T25" s="55">
        <f>COUNTIF($J$5:$J$104,"1")/COUNT($A$5:$A$104)</f>
        <v>0.14000000000000001</v>
      </c>
      <c r="U25" s="55">
        <f>COUNTIFS($D$5:$D$104,"1",$G$5:$G$104,"1",$J$5:$J$104,"1")/COUNTA($A$5:$A$104)</f>
        <v>0.01</v>
      </c>
      <c r="V25" s="79">
        <f>IFERROR(U25/S25,"CHECK")</f>
        <v>0.33333333333333337</v>
      </c>
      <c r="W25" s="58">
        <f t="shared" si="2"/>
        <v>2.3809523809523805</v>
      </c>
    </row>
    <row r="26" spans="1:23" x14ac:dyDescent="0.55000000000000004">
      <c r="A26" s="1">
        <v>22</v>
      </c>
      <c r="B26" s="88">
        <v>1</v>
      </c>
      <c r="C26" s="88">
        <v>0</v>
      </c>
      <c r="D26" s="88">
        <v>0</v>
      </c>
      <c r="E26" s="89">
        <v>0</v>
      </c>
      <c r="F26" s="89">
        <v>1</v>
      </c>
      <c r="G26" s="89">
        <v>0</v>
      </c>
      <c r="H26" s="90">
        <v>0</v>
      </c>
      <c r="I26" s="90">
        <v>0</v>
      </c>
      <c r="J26" s="90">
        <v>1</v>
      </c>
      <c r="K26" s="90">
        <v>80</v>
      </c>
      <c r="L26" s="78" t="str">
        <f>_xlfn.IFNA(HLOOKUP(1,B26:D$105,K26,FALSE),"NA")</f>
        <v>S</v>
      </c>
      <c r="M26" s="78" t="str">
        <f>_xlfn.IFNA(HLOOKUP(1,E26:G$105,K26,FALSE),"NA")</f>
        <v>M</v>
      </c>
      <c r="N26" s="78" t="str">
        <f>_xlfn.IFNA(HLOOKUP(1,H26:J$105,K26,FALSE),"NA")</f>
        <v>L</v>
      </c>
      <c r="O26" s="1" t="str">
        <f t="shared" si="0"/>
        <v>S,M,L</v>
      </c>
    </row>
    <row r="27" spans="1:23" x14ac:dyDescent="0.55000000000000004">
      <c r="A27" s="1">
        <v>23</v>
      </c>
      <c r="B27" s="88">
        <v>0</v>
      </c>
      <c r="C27" s="88">
        <v>1</v>
      </c>
      <c r="D27" s="88">
        <v>0</v>
      </c>
      <c r="E27" s="89">
        <v>1</v>
      </c>
      <c r="F27" s="89">
        <v>0</v>
      </c>
      <c r="G27" s="89">
        <v>0</v>
      </c>
      <c r="H27" s="90">
        <v>0</v>
      </c>
      <c r="I27" s="90">
        <v>1</v>
      </c>
      <c r="J27" s="90">
        <v>0</v>
      </c>
      <c r="K27" s="90">
        <v>79</v>
      </c>
      <c r="L27" s="78" t="str">
        <f>_xlfn.IFNA(HLOOKUP(1,B27:D$105,K27,FALSE),"NA")</f>
        <v>M</v>
      </c>
      <c r="M27" s="78" t="str">
        <f>_xlfn.IFNA(HLOOKUP(1,E27:G$105,K27,FALSE),"NA")</f>
        <v>S</v>
      </c>
      <c r="N27" s="78" t="str">
        <f>_xlfn.IFNA(HLOOKUP(1,H27:J$105,K27,FALSE),"NA")</f>
        <v>M</v>
      </c>
      <c r="O27" s="1" t="str">
        <f t="shared" si="0"/>
        <v>M,S,M</v>
      </c>
    </row>
    <row r="28" spans="1:23" x14ac:dyDescent="0.55000000000000004">
      <c r="A28" s="1">
        <v>24</v>
      </c>
      <c r="B28" s="88">
        <v>0</v>
      </c>
      <c r="C28" s="88">
        <v>0</v>
      </c>
      <c r="D28" s="88">
        <v>0</v>
      </c>
      <c r="E28" s="89">
        <v>1</v>
      </c>
      <c r="F28" s="89">
        <v>0</v>
      </c>
      <c r="G28" s="89">
        <v>0</v>
      </c>
      <c r="H28" s="90">
        <v>1</v>
      </c>
      <c r="I28" s="90">
        <v>0</v>
      </c>
      <c r="J28" s="90">
        <v>0</v>
      </c>
      <c r="K28" s="90">
        <v>78</v>
      </c>
      <c r="L28" s="78" t="str">
        <f>_xlfn.IFNA(HLOOKUP(1,B28:D$105,K28,FALSE),"NA")</f>
        <v>NA</v>
      </c>
      <c r="M28" s="78" t="str">
        <f>_xlfn.IFNA(HLOOKUP(1,E28:G$105,K28,FALSE),"NA")</f>
        <v>S</v>
      </c>
      <c r="N28" s="78" t="str">
        <f>_xlfn.IFNA(HLOOKUP(1,H28:J$105,K28,FALSE),"NA")</f>
        <v>S</v>
      </c>
      <c r="O28" s="1" t="str">
        <f t="shared" si="0"/>
        <v>NA,S,S</v>
      </c>
    </row>
    <row r="29" spans="1:23" x14ac:dyDescent="0.55000000000000004">
      <c r="A29" s="1">
        <v>25</v>
      </c>
      <c r="B29" s="88">
        <v>0</v>
      </c>
      <c r="C29" s="88">
        <v>0</v>
      </c>
      <c r="D29" s="88">
        <v>1</v>
      </c>
      <c r="E29" s="89">
        <v>0</v>
      </c>
      <c r="F29" s="89">
        <v>1</v>
      </c>
      <c r="G29" s="89">
        <v>0</v>
      </c>
      <c r="H29" s="90">
        <v>0</v>
      </c>
      <c r="I29" s="90">
        <v>1</v>
      </c>
      <c r="J29" s="90">
        <v>0</v>
      </c>
      <c r="K29" s="90">
        <v>77</v>
      </c>
      <c r="L29" s="78" t="str">
        <f>_xlfn.IFNA(HLOOKUP(1,B29:D$105,K29,FALSE),"NA")</f>
        <v>L</v>
      </c>
      <c r="M29" s="78" t="str">
        <f>_xlfn.IFNA(HLOOKUP(1,E29:G$105,K29,FALSE),"NA")</f>
        <v>M</v>
      </c>
      <c r="N29" s="78" t="str">
        <f>_xlfn.IFNA(HLOOKUP(1,H29:J$105,K29,FALSE),"NA")</f>
        <v>M</v>
      </c>
      <c r="O29" s="1" t="str">
        <f t="shared" si="0"/>
        <v>L,M,M</v>
      </c>
    </row>
    <row r="30" spans="1:23" x14ac:dyDescent="0.55000000000000004">
      <c r="A30" s="1">
        <v>26</v>
      </c>
      <c r="B30" s="88">
        <v>1</v>
      </c>
      <c r="C30" s="88">
        <v>0</v>
      </c>
      <c r="D30" s="88">
        <v>0</v>
      </c>
      <c r="E30" s="89">
        <v>0</v>
      </c>
      <c r="F30" s="89">
        <v>1</v>
      </c>
      <c r="G30" s="89">
        <v>0</v>
      </c>
      <c r="H30" s="90">
        <v>0</v>
      </c>
      <c r="I30" s="90">
        <v>1</v>
      </c>
      <c r="J30" s="90">
        <v>0</v>
      </c>
      <c r="K30" s="90">
        <v>76</v>
      </c>
      <c r="L30" s="78" t="str">
        <f>_xlfn.IFNA(HLOOKUP(1,B30:D$105,K30,FALSE),"NA")</f>
        <v>S</v>
      </c>
      <c r="M30" s="78" t="str">
        <f>_xlfn.IFNA(HLOOKUP(1,E30:G$105,K30,FALSE),"NA")</f>
        <v>M</v>
      </c>
      <c r="N30" s="78" t="str">
        <f>_xlfn.IFNA(HLOOKUP(1,H30:J$105,K30,FALSE),"NA")</f>
        <v>M</v>
      </c>
      <c r="O30" s="1" t="str">
        <f t="shared" si="0"/>
        <v>S,M,M</v>
      </c>
    </row>
    <row r="31" spans="1:23" x14ac:dyDescent="0.55000000000000004">
      <c r="A31" s="1">
        <v>27</v>
      </c>
      <c r="B31" s="88">
        <v>1</v>
      </c>
      <c r="C31" s="88">
        <v>0</v>
      </c>
      <c r="D31" s="88">
        <v>0</v>
      </c>
      <c r="E31" s="89">
        <v>0</v>
      </c>
      <c r="F31" s="89">
        <v>1</v>
      </c>
      <c r="G31" s="89">
        <v>0</v>
      </c>
      <c r="H31" s="90">
        <v>1</v>
      </c>
      <c r="I31" s="90">
        <v>0</v>
      </c>
      <c r="J31" s="90">
        <v>0</v>
      </c>
      <c r="K31" s="90">
        <v>75</v>
      </c>
      <c r="L31" s="78" t="str">
        <f>_xlfn.IFNA(HLOOKUP(1,B31:D$105,K31,FALSE),"NA")</f>
        <v>S</v>
      </c>
      <c r="M31" s="78" t="str">
        <f>_xlfn.IFNA(HLOOKUP(1,E31:G$105,K31,FALSE),"NA")</f>
        <v>M</v>
      </c>
      <c r="N31" s="78" t="str">
        <f>_xlfn.IFNA(HLOOKUP(1,H31:J$105,K31,FALSE),"NA")</f>
        <v>S</v>
      </c>
      <c r="O31" s="1" t="str">
        <f t="shared" si="0"/>
        <v>S,M,S</v>
      </c>
    </row>
    <row r="32" spans="1:23" x14ac:dyDescent="0.55000000000000004">
      <c r="A32" s="1">
        <v>28</v>
      </c>
      <c r="B32" s="88">
        <v>0</v>
      </c>
      <c r="C32" s="88">
        <v>0</v>
      </c>
      <c r="D32" s="88">
        <v>1</v>
      </c>
      <c r="E32" s="89">
        <v>0</v>
      </c>
      <c r="F32" s="89">
        <v>1</v>
      </c>
      <c r="G32" s="89">
        <v>0</v>
      </c>
      <c r="H32" s="90">
        <v>0</v>
      </c>
      <c r="I32" s="90">
        <v>1</v>
      </c>
      <c r="J32" s="90">
        <v>0</v>
      </c>
      <c r="K32" s="90">
        <v>74</v>
      </c>
      <c r="L32" s="78" t="str">
        <f>_xlfn.IFNA(HLOOKUP(1,B32:D$105,K32,FALSE),"NA")</f>
        <v>L</v>
      </c>
      <c r="M32" s="78" t="str">
        <f>_xlfn.IFNA(HLOOKUP(1,E32:G$105,K32,FALSE),"NA")</f>
        <v>M</v>
      </c>
      <c r="N32" s="78" t="str">
        <f>_xlfn.IFNA(HLOOKUP(1,H32:J$105,K32,FALSE),"NA")</f>
        <v>M</v>
      </c>
      <c r="O32" s="1" t="str">
        <f t="shared" si="0"/>
        <v>L,M,M</v>
      </c>
    </row>
    <row r="33" spans="1:15" x14ac:dyDescent="0.55000000000000004">
      <c r="A33" s="1">
        <v>29</v>
      </c>
      <c r="B33" s="88">
        <v>0</v>
      </c>
      <c r="C33" s="88">
        <v>0</v>
      </c>
      <c r="D33" s="88">
        <v>0</v>
      </c>
      <c r="E33" s="89">
        <v>0</v>
      </c>
      <c r="F33" s="89">
        <v>1</v>
      </c>
      <c r="G33" s="89">
        <v>0</v>
      </c>
      <c r="H33" s="90">
        <v>0</v>
      </c>
      <c r="I33" s="90">
        <v>1</v>
      </c>
      <c r="J33" s="90">
        <v>0</v>
      </c>
      <c r="K33" s="90">
        <v>73</v>
      </c>
      <c r="L33" s="78" t="str">
        <f>_xlfn.IFNA(HLOOKUP(1,B33:D$105,K33,FALSE),"NA")</f>
        <v>NA</v>
      </c>
      <c r="M33" s="78" t="str">
        <f>_xlfn.IFNA(HLOOKUP(1,E33:G$105,K33,FALSE),"NA")</f>
        <v>M</v>
      </c>
      <c r="N33" s="78" t="str">
        <f>_xlfn.IFNA(HLOOKUP(1,H33:J$105,K33,FALSE),"NA")</f>
        <v>M</v>
      </c>
      <c r="O33" s="1" t="str">
        <f t="shared" si="0"/>
        <v>NA,M,M</v>
      </c>
    </row>
    <row r="34" spans="1:15" x14ac:dyDescent="0.55000000000000004">
      <c r="A34" s="1">
        <v>30</v>
      </c>
      <c r="B34" s="88">
        <v>1</v>
      </c>
      <c r="C34" s="88">
        <v>0</v>
      </c>
      <c r="D34" s="88">
        <v>0</v>
      </c>
      <c r="E34" s="89">
        <v>1</v>
      </c>
      <c r="F34" s="89">
        <v>0</v>
      </c>
      <c r="G34" s="89">
        <v>0</v>
      </c>
      <c r="H34" s="90">
        <v>1</v>
      </c>
      <c r="I34" s="90">
        <v>0</v>
      </c>
      <c r="J34" s="90">
        <v>0</v>
      </c>
      <c r="K34" s="90">
        <v>72</v>
      </c>
      <c r="L34" s="78" t="str">
        <f>_xlfn.IFNA(HLOOKUP(1,B34:D$105,K34,FALSE),"NA")</f>
        <v>S</v>
      </c>
      <c r="M34" s="78" t="str">
        <f>_xlfn.IFNA(HLOOKUP(1,E34:G$105,K34,FALSE),"NA")</f>
        <v>S</v>
      </c>
      <c r="N34" s="78" t="str">
        <f>_xlfn.IFNA(HLOOKUP(1,H34:J$105,K34,FALSE),"NA")</f>
        <v>S</v>
      </c>
      <c r="O34" s="1" t="str">
        <f t="shared" si="0"/>
        <v>S,S,S</v>
      </c>
    </row>
    <row r="35" spans="1:15" x14ac:dyDescent="0.55000000000000004">
      <c r="A35" s="1">
        <v>31</v>
      </c>
      <c r="B35" s="88">
        <v>1</v>
      </c>
      <c r="C35" s="88">
        <v>0</v>
      </c>
      <c r="D35" s="88">
        <v>0</v>
      </c>
      <c r="E35" s="89">
        <v>0</v>
      </c>
      <c r="F35" s="89">
        <v>1</v>
      </c>
      <c r="G35" s="89">
        <v>0</v>
      </c>
      <c r="H35" s="90">
        <v>0</v>
      </c>
      <c r="I35" s="90">
        <v>0</v>
      </c>
      <c r="J35" s="90">
        <v>0</v>
      </c>
      <c r="K35" s="90">
        <v>71</v>
      </c>
      <c r="L35" s="78" t="str">
        <f>_xlfn.IFNA(HLOOKUP(1,B35:D$105,K35,FALSE),"NA")</f>
        <v>S</v>
      </c>
      <c r="M35" s="78" t="str">
        <f>_xlfn.IFNA(HLOOKUP(1,E35:G$105,K35,FALSE),"NA")</f>
        <v>M</v>
      </c>
      <c r="N35" s="78" t="str">
        <f>_xlfn.IFNA(HLOOKUP(1,H35:J$105,K35,FALSE),"NA")</f>
        <v>NA</v>
      </c>
      <c r="O35" s="1" t="str">
        <f t="shared" si="0"/>
        <v>S,M,NA</v>
      </c>
    </row>
    <row r="36" spans="1:15" x14ac:dyDescent="0.55000000000000004">
      <c r="A36" s="1">
        <v>32</v>
      </c>
      <c r="B36" s="88">
        <v>1</v>
      </c>
      <c r="C36" s="88">
        <v>0</v>
      </c>
      <c r="D36" s="88">
        <v>0</v>
      </c>
      <c r="E36" s="89">
        <v>0</v>
      </c>
      <c r="F36" s="89">
        <v>1</v>
      </c>
      <c r="G36" s="89">
        <v>0</v>
      </c>
      <c r="H36" s="90">
        <v>0</v>
      </c>
      <c r="I36" s="90">
        <v>1</v>
      </c>
      <c r="J36" s="90">
        <v>0</v>
      </c>
      <c r="K36" s="90">
        <v>70</v>
      </c>
      <c r="L36" s="78" t="str">
        <f>_xlfn.IFNA(HLOOKUP(1,B36:D$105,K36,FALSE),"NA")</f>
        <v>S</v>
      </c>
      <c r="M36" s="78" t="str">
        <f>_xlfn.IFNA(HLOOKUP(1,E36:G$105,K36,FALSE),"NA")</f>
        <v>M</v>
      </c>
      <c r="N36" s="78" t="str">
        <f>_xlfn.IFNA(HLOOKUP(1,H36:J$105,K36,FALSE),"NA")</f>
        <v>M</v>
      </c>
      <c r="O36" s="1" t="str">
        <f t="shared" si="0"/>
        <v>S,M,M</v>
      </c>
    </row>
    <row r="37" spans="1:15" x14ac:dyDescent="0.55000000000000004">
      <c r="A37" s="1">
        <v>33</v>
      </c>
      <c r="B37" s="88">
        <v>1</v>
      </c>
      <c r="C37" s="88">
        <v>0</v>
      </c>
      <c r="D37" s="88">
        <v>0</v>
      </c>
      <c r="E37" s="89">
        <v>1</v>
      </c>
      <c r="F37" s="89">
        <v>0</v>
      </c>
      <c r="G37" s="89">
        <v>0</v>
      </c>
      <c r="H37" s="90">
        <v>0</v>
      </c>
      <c r="I37" s="90">
        <v>0</v>
      </c>
      <c r="J37" s="90">
        <v>1</v>
      </c>
      <c r="K37" s="90">
        <v>69</v>
      </c>
      <c r="L37" s="78" t="str">
        <f>_xlfn.IFNA(HLOOKUP(1,B37:D$105,K37,FALSE),"NA")</f>
        <v>S</v>
      </c>
      <c r="M37" s="78" t="str">
        <f>_xlfn.IFNA(HLOOKUP(1,E37:G$105,K37,FALSE),"NA")</f>
        <v>S</v>
      </c>
      <c r="N37" s="78" t="str">
        <f>_xlfn.IFNA(HLOOKUP(1,H37:J$105,K37,FALSE),"NA")</f>
        <v>L</v>
      </c>
      <c r="O37" s="1" t="str">
        <f t="shared" si="0"/>
        <v>S,S,L</v>
      </c>
    </row>
    <row r="38" spans="1:15" x14ac:dyDescent="0.55000000000000004">
      <c r="A38" s="1">
        <v>34</v>
      </c>
      <c r="B38" s="88">
        <v>0</v>
      </c>
      <c r="C38" s="88">
        <v>1</v>
      </c>
      <c r="D38" s="88">
        <v>0</v>
      </c>
      <c r="E38" s="89">
        <v>1</v>
      </c>
      <c r="F38" s="89">
        <v>0</v>
      </c>
      <c r="G38" s="89">
        <v>0</v>
      </c>
      <c r="H38" s="90">
        <v>0</v>
      </c>
      <c r="I38" s="90">
        <v>1</v>
      </c>
      <c r="J38" s="90">
        <v>0</v>
      </c>
      <c r="K38" s="90">
        <v>68</v>
      </c>
      <c r="L38" s="78" t="str">
        <f>_xlfn.IFNA(HLOOKUP(1,B38:D$105,K38,FALSE),"NA")</f>
        <v>M</v>
      </c>
      <c r="M38" s="78" t="str">
        <f>_xlfn.IFNA(HLOOKUP(1,E38:G$105,K38,FALSE),"NA")</f>
        <v>S</v>
      </c>
      <c r="N38" s="78" t="str">
        <f>_xlfn.IFNA(HLOOKUP(1,H38:J$105,K38,FALSE),"NA")</f>
        <v>M</v>
      </c>
      <c r="O38" s="1" t="str">
        <f t="shared" si="0"/>
        <v>M,S,M</v>
      </c>
    </row>
    <row r="39" spans="1:15" x14ac:dyDescent="0.55000000000000004">
      <c r="A39" s="1">
        <v>35</v>
      </c>
      <c r="B39" s="88">
        <v>0</v>
      </c>
      <c r="C39" s="88">
        <v>1</v>
      </c>
      <c r="D39" s="88">
        <v>0</v>
      </c>
      <c r="E39" s="89">
        <v>0</v>
      </c>
      <c r="F39" s="89">
        <v>1</v>
      </c>
      <c r="G39" s="89">
        <v>0</v>
      </c>
      <c r="H39" s="90">
        <v>0</v>
      </c>
      <c r="I39" s="90">
        <v>0</v>
      </c>
      <c r="J39" s="90">
        <v>0</v>
      </c>
      <c r="K39" s="90">
        <v>67</v>
      </c>
      <c r="L39" s="78" t="str">
        <f>_xlfn.IFNA(HLOOKUP(1,B39:D$105,K39,FALSE),"NA")</f>
        <v>M</v>
      </c>
      <c r="M39" s="78" t="str">
        <f>_xlfn.IFNA(HLOOKUP(1,E39:G$105,K39,FALSE),"NA")</f>
        <v>M</v>
      </c>
      <c r="N39" s="78" t="str">
        <f>_xlfn.IFNA(HLOOKUP(1,H39:J$105,K39,FALSE),"NA")</f>
        <v>NA</v>
      </c>
      <c r="O39" s="1" t="str">
        <f t="shared" si="0"/>
        <v>M,M,NA</v>
      </c>
    </row>
    <row r="40" spans="1:15" x14ac:dyDescent="0.55000000000000004">
      <c r="A40" s="1">
        <v>36</v>
      </c>
      <c r="B40" s="88">
        <v>0</v>
      </c>
      <c r="C40" s="88">
        <v>0</v>
      </c>
      <c r="D40" s="88">
        <v>1</v>
      </c>
      <c r="E40" s="89">
        <v>0</v>
      </c>
      <c r="F40" s="89">
        <v>0</v>
      </c>
      <c r="G40" s="89">
        <v>1</v>
      </c>
      <c r="H40" s="90">
        <v>1</v>
      </c>
      <c r="I40" s="90">
        <v>0</v>
      </c>
      <c r="J40" s="90">
        <v>0</v>
      </c>
      <c r="K40" s="90">
        <v>66</v>
      </c>
      <c r="L40" s="78" t="str">
        <f>_xlfn.IFNA(HLOOKUP(1,B40:D$105,K40,FALSE),"NA")</f>
        <v>L</v>
      </c>
      <c r="M40" s="78" t="str">
        <f>_xlfn.IFNA(HLOOKUP(1,E40:G$105,K40,FALSE),"NA")</f>
        <v>L</v>
      </c>
      <c r="N40" s="78" t="str">
        <f>_xlfn.IFNA(HLOOKUP(1,H40:J$105,K40,FALSE),"NA")</f>
        <v>S</v>
      </c>
      <c r="O40" s="1" t="str">
        <f t="shared" si="0"/>
        <v>L,L,S</v>
      </c>
    </row>
    <row r="41" spans="1:15" x14ac:dyDescent="0.55000000000000004">
      <c r="A41" s="1">
        <v>37</v>
      </c>
      <c r="B41" s="88">
        <v>0</v>
      </c>
      <c r="C41" s="88">
        <v>0</v>
      </c>
      <c r="D41" s="88">
        <v>1</v>
      </c>
      <c r="E41" s="89">
        <v>1</v>
      </c>
      <c r="F41" s="89">
        <v>0</v>
      </c>
      <c r="G41" s="89">
        <v>0</v>
      </c>
      <c r="H41" s="90">
        <v>0</v>
      </c>
      <c r="I41" s="90">
        <v>1</v>
      </c>
      <c r="J41" s="90">
        <v>0</v>
      </c>
      <c r="K41" s="90">
        <v>65</v>
      </c>
      <c r="L41" s="78" t="str">
        <f>_xlfn.IFNA(HLOOKUP(1,B41:D$105,K41,FALSE),"NA")</f>
        <v>L</v>
      </c>
      <c r="M41" s="78" t="str">
        <f>_xlfn.IFNA(HLOOKUP(1,E41:G$105,K41,FALSE),"NA")</f>
        <v>S</v>
      </c>
      <c r="N41" s="78" t="str">
        <f>_xlfn.IFNA(HLOOKUP(1,H41:J$105,K41,FALSE),"NA")</f>
        <v>M</v>
      </c>
      <c r="O41" s="1" t="str">
        <f t="shared" si="0"/>
        <v>L,S,M</v>
      </c>
    </row>
    <row r="42" spans="1:15" x14ac:dyDescent="0.55000000000000004">
      <c r="A42" s="1">
        <v>38</v>
      </c>
      <c r="B42" s="88">
        <v>0</v>
      </c>
      <c r="C42" s="88">
        <v>1</v>
      </c>
      <c r="D42" s="88">
        <v>0</v>
      </c>
      <c r="E42" s="89">
        <v>1</v>
      </c>
      <c r="F42" s="89">
        <v>0</v>
      </c>
      <c r="G42" s="89">
        <v>0</v>
      </c>
      <c r="H42" s="90">
        <v>0</v>
      </c>
      <c r="I42" s="90">
        <v>1</v>
      </c>
      <c r="J42" s="90">
        <v>0</v>
      </c>
      <c r="K42" s="90">
        <v>64</v>
      </c>
      <c r="L42" s="78" t="str">
        <f>_xlfn.IFNA(HLOOKUP(1,B42:D$105,K42,FALSE),"NA")</f>
        <v>M</v>
      </c>
      <c r="M42" s="78" t="str">
        <f>_xlfn.IFNA(HLOOKUP(1,E42:G$105,K42,FALSE),"NA")</f>
        <v>S</v>
      </c>
      <c r="N42" s="78" t="str">
        <f>_xlfn.IFNA(HLOOKUP(1,H42:J$105,K42,FALSE),"NA")</f>
        <v>M</v>
      </c>
      <c r="O42" s="1" t="str">
        <f t="shared" si="0"/>
        <v>M,S,M</v>
      </c>
    </row>
    <row r="43" spans="1:15" x14ac:dyDescent="0.55000000000000004">
      <c r="A43" s="1">
        <v>39</v>
      </c>
      <c r="B43" s="88">
        <v>1</v>
      </c>
      <c r="C43" s="88">
        <v>0</v>
      </c>
      <c r="D43" s="88">
        <v>0</v>
      </c>
      <c r="E43" s="89">
        <v>1</v>
      </c>
      <c r="F43" s="89">
        <v>0</v>
      </c>
      <c r="G43" s="89">
        <v>0</v>
      </c>
      <c r="H43" s="90">
        <v>0</v>
      </c>
      <c r="I43" s="90">
        <v>1</v>
      </c>
      <c r="J43" s="90">
        <v>0</v>
      </c>
      <c r="K43" s="90">
        <v>63</v>
      </c>
      <c r="L43" s="78" t="str">
        <f>_xlfn.IFNA(HLOOKUP(1,B43:D$105,K43,FALSE),"NA")</f>
        <v>S</v>
      </c>
      <c r="M43" s="78" t="str">
        <f>_xlfn.IFNA(HLOOKUP(1,E43:G$105,K43,FALSE),"NA")</f>
        <v>S</v>
      </c>
      <c r="N43" s="78" t="str">
        <f>_xlfn.IFNA(HLOOKUP(1,H43:J$105,K43,FALSE),"NA")</f>
        <v>M</v>
      </c>
      <c r="O43" s="1" t="str">
        <f t="shared" si="0"/>
        <v>S,S,M</v>
      </c>
    </row>
    <row r="44" spans="1:15" x14ac:dyDescent="0.55000000000000004">
      <c r="A44" s="1">
        <v>40</v>
      </c>
      <c r="B44" s="88">
        <v>0</v>
      </c>
      <c r="C44" s="88">
        <v>0</v>
      </c>
      <c r="D44" s="88">
        <v>0</v>
      </c>
      <c r="E44" s="89">
        <v>0</v>
      </c>
      <c r="F44" s="89">
        <v>0</v>
      </c>
      <c r="G44" s="89">
        <v>0</v>
      </c>
      <c r="H44" s="90">
        <v>1</v>
      </c>
      <c r="I44" s="90">
        <v>0</v>
      </c>
      <c r="J44" s="90">
        <v>0</v>
      </c>
      <c r="K44" s="90">
        <v>62</v>
      </c>
      <c r="L44" s="78" t="str">
        <f>_xlfn.IFNA(HLOOKUP(1,B44:D$105,K44,FALSE),"NA")</f>
        <v>NA</v>
      </c>
      <c r="M44" s="78" t="str">
        <f>_xlfn.IFNA(HLOOKUP(1,E44:G$105,K44,FALSE),"NA")</f>
        <v>NA</v>
      </c>
      <c r="N44" s="78" t="str">
        <f>_xlfn.IFNA(HLOOKUP(1,H44:J$105,K44,FALSE),"NA")</f>
        <v>S</v>
      </c>
      <c r="O44" s="1" t="str">
        <f t="shared" si="0"/>
        <v>NA,NA,S</v>
      </c>
    </row>
    <row r="45" spans="1:15" x14ac:dyDescent="0.55000000000000004">
      <c r="A45" s="1">
        <v>41</v>
      </c>
      <c r="B45" s="88">
        <v>0</v>
      </c>
      <c r="C45" s="88">
        <v>0</v>
      </c>
      <c r="D45" s="88">
        <v>1</v>
      </c>
      <c r="E45" s="89">
        <v>0</v>
      </c>
      <c r="F45" s="89">
        <v>1</v>
      </c>
      <c r="G45" s="89">
        <v>0</v>
      </c>
      <c r="H45" s="90">
        <v>0</v>
      </c>
      <c r="I45" s="90">
        <v>1</v>
      </c>
      <c r="J45" s="90">
        <v>0</v>
      </c>
      <c r="K45" s="90">
        <v>61</v>
      </c>
      <c r="L45" s="78" t="str">
        <f>_xlfn.IFNA(HLOOKUP(1,B45:D$105,K45,FALSE),"NA")</f>
        <v>L</v>
      </c>
      <c r="M45" s="78" t="str">
        <f>_xlfn.IFNA(HLOOKUP(1,E45:G$105,K45,FALSE),"NA")</f>
        <v>M</v>
      </c>
      <c r="N45" s="78" t="str">
        <f>_xlfn.IFNA(HLOOKUP(1,H45:J$105,K45,FALSE),"NA")</f>
        <v>M</v>
      </c>
      <c r="O45" s="1" t="str">
        <f t="shared" si="0"/>
        <v>L,M,M</v>
      </c>
    </row>
    <row r="46" spans="1:15" x14ac:dyDescent="0.55000000000000004">
      <c r="A46" s="1">
        <v>42</v>
      </c>
      <c r="B46" s="88">
        <v>1</v>
      </c>
      <c r="C46" s="88">
        <v>0</v>
      </c>
      <c r="D46" s="88">
        <v>0</v>
      </c>
      <c r="E46" s="89">
        <v>1</v>
      </c>
      <c r="F46" s="89">
        <v>0</v>
      </c>
      <c r="G46" s="89">
        <v>0</v>
      </c>
      <c r="H46" s="90">
        <v>1</v>
      </c>
      <c r="I46" s="90">
        <v>0</v>
      </c>
      <c r="J46" s="90">
        <v>0</v>
      </c>
      <c r="K46" s="90">
        <v>60</v>
      </c>
      <c r="L46" s="78" t="str">
        <f>_xlfn.IFNA(HLOOKUP(1,B46:D$105,K46,FALSE),"NA")</f>
        <v>S</v>
      </c>
      <c r="M46" s="78" t="str">
        <f>_xlfn.IFNA(HLOOKUP(1,E46:G$105,K46,FALSE),"NA")</f>
        <v>S</v>
      </c>
      <c r="N46" s="78" t="str">
        <f>_xlfn.IFNA(HLOOKUP(1,H46:J$105,K46,FALSE),"NA")</f>
        <v>S</v>
      </c>
      <c r="O46" s="1" t="str">
        <f t="shared" si="0"/>
        <v>S,S,S</v>
      </c>
    </row>
    <row r="47" spans="1:15" x14ac:dyDescent="0.55000000000000004">
      <c r="A47" s="1">
        <v>43</v>
      </c>
      <c r="B47" s="88">
        <v>1</v>
      </c>
      <c r="C47" s="88">
        <v>0</v>
      </c>
      <c r="D47" s="88">
        <v>0</v>
      </c>
      <c r="E47" s="89">
        <v>0</v>
      </c>
      <c r="F47" s="89">
        <v>1</v>
      </c>
      <c r="G47" s="89">
        <v>0</v>
      </c>
      <c r="H47" s="90">
        <v>0</v>
      </c>
      <c r="I47" s="90">
        <v>1</v>
      </c>
      <c r="J47" s="90">
        <v>0</v>
      </c>
      <c r="K47" s="90">
        <v>59</v>
      </c>
      <c r="L47" s="78" t="str">
        <f>_xlfn.IFNA(HLOOKUP(1,B47:D$105,K47,FALSE),"NA")</f>
        <v>S</v>
      </c>
      <c r="M47" s="78" t="str">
        <f>_xlfn.IFNA(HLOOKUP(1,E47:G$105,K47,FALSE),"NA")</f>
        <v>M</v>
      </c>
      <c r="N47" s="78" t="str">
        <f>_xlfn.IFNA(HLOOKUP(1,H47:J$105,K47,FALSE),"NA")</f>
        <v>M</v>
      </c>
      <c r="O47" s="1" t="str">
        <f t="shared" si="0"/>
        <v>S,M,M</v>
      </c>
    </row>
    <row r="48" spans="1:15" x14ac:dyDescent="0.55000000000000004">
      <c r="A48" s="1">
        <v>44</v>
      </c>
      <c r="B48" s="88">
        <v>0</v>
      </c>
      <c r="C48" s="88">
        <v>0</v>
      </c>
      <c r="D48" s="88">
        <v>1</v>
      </c>
      <c r="E48" s="89">
        <v>0</v>
      </c>
      <c r="F48" s="89">
        <v>1</v>
      </c>
      <c r="G48" s="89">
        <v>0</v>
      </c>
      <c r="H48" s="90">
        <v>0</v>
      </c>
      <c r="I48" s="90">
        <v>1</v>
      </c>
      <c r="J48" s="90">
        <v>0</v>
      </c>
      <c r="K48" s="90">
        <v>58</v>
      </c>
      <c r="L48" s="78" t="str">
        <f>_xlfn.IFNA(HLOOKUP(1,B48:D$105,K48,FALSE),"NA")</f>
        <v>L</v>
      </c>
      <c r="M48" s="78" t="str">
        <f>_xlfn.IFNA(HLOOKUP(1,E48:G$105,K48,FALSE),"NA")</f>
        <v>M</v>
      </c>
      <c r="N48" s="78" t="str">
        <f>_xlfn.IFNA(HLOOKUP(1,H48:J$105,K48,FALSE),"NA")</f>
        <v>M</v>
      </c>
      <c r="O48" s="1" t="str">
        <f t="shared" si="0"/>
        <v>L,M,M</v>
      </c>
    </row>
    <row r="49" spans="1:15" x14ac:dyDescent="0.55000000000000004">
      <c r="A49" s="1">
        <v>45</v>
      </c>
      <c r="B49" s="88">
        <v>1</v>
      </c>
      <c r="C49" s="88">
        <v>0</v>
      </c>
      <c r="D49" s="88">
        <v>0</v>
      </c>
      <c r="E49" s="89">
        <v>0</v>
      </c>
      <c r="F49" s="89">
        <v>0</v>
      </c>
      <c r="G49" s="89">
        <v>0</v>
      </c>
      <c r="H49" s="90">
        <v>1</v>
      </c>
      <c r="I49" s="90">
        <v>0</v>
      </c>
      <c r="J49" s="90">
        <v>0</v>
      </c>
      <c r="K49" s="90">
        <v>57</v>
      </c>
      <c r="L49" s="78" t="str">
        <f>_xlfn.IFNA(HLOOKUP(1,B49:D$105,K49,FALSE),"NA")</f>
        <v>S</v>
      </c>
      <c r="M49" s="78" t="str">
        <f>_xlfn.IFNA(HLOOKUP(1,E49:G$105,K49,FALSE),"NA")</f>
        <v>NA</v>
      </c>
      <c r="N49" s="78" t="str">
        <f>_xlfn.IFNA(HLOOKUP(1,H49:J$105,K49,FALSE),"NA")</f>
        <v>S</v>
      </c>
      <c r="O49" s="1" t="str">
        <f t="shared" si="0"/>
        <v>S,NA,S</v>
      </c>
    </row>
    <row r="50" spans="1:15" x14ac:dyDescent="0.55000000000000004">
      <c r="A50" s="1">
        <v>46</v>
      </c>
      <c r="B50" s="88">
        <v>0</v>
      </c>
      <c r="C50" s="88">
        <v>1</v>
      </c>
      <c r="D50" s="88">
        <v>0</v>
      </c>
      <c r="E50" s="89">
        <v>1</v>
      </c>
      <c r="F50" s="89">
        <v>0</v>
      </c>
      <c r="G50" s="89">
        <v>0</v>
      </c>
      <c r="H50" s="90">
        <v>0</v>
      </c>
      <c r="I50" s="90">
        <v>0</v>
      </c>
      <c r="J50" s="90">
        <v>1</v>
      </c>
      <c r="K50" s="90">
        <v>56</v>
      </c>
      <c r="L50" s="78" t="str">
        <f>_xlfn.IFNA(HLOOKUP(1,B50:D$105,K50,FALSE),"NA")</f>
        <v>M</v>
      </c>
      <c r="M50" s="78" t="str">
        <f>_xlfn.IFNA(HLOOKUP(1,E50:G$105,K50,FALSE),"NA")</f>
        <v>S</v>
      </c>
      <c r="N50" s="78" t="str">
        <f>_xlfn.IFNA(HLOOKUP(1,H50:J$105,K50,FALSE),"NA")</f>
        <v>L</v>
      </c>
      <c r="O50" s="1" t="str">
        <f t="shared" si="0"/>
        <v>M,S,L</v>
      </c>
    </row>
    <row r="51" spans="1:15" x14ac:dyDescent="0.55000000000000004">
      <c r="A51" s="1">
        <v>47</v>
      </c>
      <c r="B51" s="88">
        <v>1</v>
      </c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90">
        <v>1</v>
      </c>
      <c r="I51" s="90">
        <v>0</v>
      </c>
      <c r="J51" s="90">
        <v>0</v>
      </c>
      <c r="K51" s="90">
        <v>55</v>
      </c>
      <c r="L51" s="78" t="str">
        <f>_xlfn.IFNA(HLOOKUP(1,B51:D$105,K51,FALSE),"NA")</f>
        <v>S</v>
      </c>
      <c r="M51" s="78" t="str">
        <f>_xlfn.IFNA(HLOOKUP(1,E51:G$105,K51,FALSE),"NA")</f>
        <v>NA</v>
      </c>
      <c r="N51" s="78" t="str">
        <f>_xlfn.IFNA(HLOOKUP(1,H51:J$105,K51,FALSE),"NA")</f>
        <v>S</v>
      </c>
      <c r="O51" s="1" t="str">
        <f t="shared" si="0"/>
        <v>S,NA,S</v>
      </c>
    </row>
    <row r="52" spans="1:15" x14ac:dyDescent="0.55000000000000004">
      <c r="A52" s="1">
        <v>48</v>
      </c>
      <c r="B52" s="88">
        <v>0</v>
      </c>
      <c r="C52" s="88">
        <v>1</v>
      </c>
      <c r="D52" s="88">
        <v>0</v>
      </c>
      <c r="E52" s="89">
        <v>0</v>
      </c>
      <c r="F52" s="89">
        <v>1</v>
      </c>
      <c r="G52" s="89">
        <v>0</v>
      </c>
      <c r="H52" s="90">
        <v>1</v>
      </c>
      <c r="I52" s="90">
        <v>0</v>
      </c>
      <c r="J52" s="90">
        <v>0</v>
      </c>
      <c r="K52" s="90">
        <v>54</v>
      </c>
      <c r="L52" s="78" t="str">
        <f>_xlfn.IFNA(HLOOKUP(1,B52:D$105,K52,FALSE),"NA")</f>
        <v>M</v>
      </c>
      <c r="M52" s="78" t="str">
        <f>_xlfn.IFNA(HLOOKUP(1,E52:G$105,K52,FALSE),"NA")</f>
        <v>M</v>
      </c>
      <c r="N52" s="78" t="str">
        <f>_xlfn.IFNA(HLOOKUP(1,H52:J$105,K52,FALSE),"NA")</f>
        <v>S</v>
      </c>
      <c r="O52" s="1" t="str">
        <f t="shared" si="0"/>
        <v>M,M,S</v>
      </c>
    </row>
    <row r="53" spans="1:15" x14ac:dyDescent="0.55000000000000004">
      <c r="A53" s="1">
        <v>49</v>
      </c>
      <c r="B53" s="88">
        <v>0</v>
      </c>
      <c r="C53" s="88">
        <v>1</v>
      </c>
      <c r="D53" s="88">
        <v>0</v>
      </c>
      <c r="E53" s="89">
        <v>1</v>
      </c>
      <c r="F53" s="89">
        <v>0</v>
      </c>
      <c r="G53" s="89">
        <v>0</v>
      </c>
      <c r="H53" s="90">
        <v>1</v>
      </c>
      <c r="I53" s="90">
        <v>0</v>
      </c>
      <c r="J53" s="90">
        <v>0</v>
      </c>
      <c r="K53" s="90">
        <v>53</v>
      </c>
      <c r="L53" s="78" t="str">
        <f>_xlfn.IFNA(HLOOKUP(1,B53:D$105,K53,FALSE),"NA")</f>
        <v>M</v>
      </c>
      <c r="M53" s="78" t="str">
        <f>_xlfn.IFNA(HLOOKUP(1,E53:G$105,K53,FALSE),"NA")</f>
        <v>S</v>
      </c>
      <c r="N53" s="78" t="str">
        <f>_xlfn.IFNA(HLOOKUP(1,H53:J$105,K53,FALSE),"NA")</f>
        <v>S</v>
      </c>
      <c r="O53" s="1" t="str">
        <f t="shared" si="0"/>
        <v>M,S,S</v>
      </c>
    </row>
    <row r="54" spans="1:15" x14ac:dyDescent="0.55000000000000004">
      <c r="A54" s="1">
        <v>50</v>
      </c>
      <c r="B54" s="88">
        <v>1</v>
      </c>
      <c r="C54" s="88">
        <v>0</v>
      </c>
      <c r="D54" s="88">
        <v>0</v>
      </c>
      <c r="E54" s="89">
        <v>1</v>
      </c>
      <c r="F54" s="89">
        <v>0</v>
      </c>
      <c r="G54" s="89">
        <v>0</v>
      </c>
      <c r="H54" s="90">
        <v>1</v>
      </c>
      <c r="I54" s="90">
        <v>0</v>
      </c>
      <c r="J54" s="90">
        <v>0</v>
      </c>
      <c r="K54" s="90">
        <v>52</v>
      </c>
      <c r="L54" s="78" t="str">
        <f>_xlfn.IFNA(HLOOKUP(1,B54:D$105,K54,FALSE),"NA")</f>
        <v>S</v>
      </c>
      <c r="M54" s="78" t="str">
        <f>_xlfn.IFNA(HLOOKUP(1,E54:G$105,K54,FALSE),"NA")</f>
        <v>S</v>
      </c>
      <c r="N54" s="78" t="str">
        <f>_xlfn.IFNA(HLOOKUP(1,H54:J$105,K54,FALSE),"NA")</f>
        <v>S</v>
      </c>
      <c r="O54" s="1" t="str">
        <f t="shared" si="0"/>
        <v>S,S,S</v>
      </c>
    </row>
    <row r="55" spans="1:15" x14ac:dyDescent="0.55000000000000004">
      <c r="A55" s="1">
        <v>51</v>
      </c>
      <c r="B55" s="88">
        <v>0</v>
      </c>
      <c r="C55" s="88">
        <v>0</v>
      </c>
      <c r="D55" s="88">
        <v>0</v>
      </c>
      <c r="E55" s="89">
        <v>0</v>
      </c>
      <c r="F55" s="89">
        <v>1</v>
      </c>
      <c r="G55" s="89">
        <v>0</v>
      </c>
      <c r="H55" s="90">
        <v>1</v>
      </c>
      <c r="I55" s="90">
        <v>0</v>
      </c>
      <c r="J55" s="90">
        <v>0</v>
      </c>
      <c r="K55" s="90">
        <v>51</v>
      </c>
      <c r="L55" s="78" t="str">
        <f>_xlfn.IFNA(HLOOKUP(1,B55:D$105,K55,FALSE),"NA")</f>
        <v>NA</v>
      </c>
      <c r="M55" s="78" t="str">
        <f>_xlfn.IFNA(HLOOKUP(1,E55:G$105,K55,FALSE),"NA")</f>
        <v>M</v>
      </c>
      <c r="N55" s="78" t="str">
        <f>_xlfn.IFNA(HLOOKUP(1,H55:J$105,K55,FALSE),"NA")</f>
        <v>S</v>
      </c>
      <c r="O55" s="1" t="str">
        <f t="shared" si="0"/>
        <v>NA,M,S</v>
      </c>
    </row>
    <row r="56" spans="1:15" x14ac:dyDescent="0.55000000000000004">
      <c r="A56" s="1">
        <v>52</v>
      </c>
      <c r="B56" s="88">
        <v>1</v>
      </c>
      <c r="C56" s="88">
        <v>0</v>
      </c>
      <c r="D56" s="88">
        <v>0</v>
      </c>
      <c r="E56" s="89">
        <v>1</v>
      </c>
      <c r="F56" s="89">
        <v>0</v>
      </c>
      <c r="G56" s="89">
        <v>0</v>
      </c>
      <c r="H56" s="90">
        <v>0</v>
      </c>
      <c r="I56" s="90">
        <v>1</v>
      </c>
      <c r="J56" s="90">
        <v>0</v>
      </c>
      <c r="K56" s="90">
        <v>50</v>
      </c>
      <c r="L56" s="78" t="str">
        <f>_xlfn.IFNA(HLOOKUP(1,B56:D$105,K56,FALSE),"NA")</f>
        <v>S</v>
      </c>
      <c r="M56" s="78" t="str">
        <f>_xlfn.IFNA(HLOOKUP(1,E56:G$105,K56,FALSE),"NA")</f>
        <v>S</v>
      </c>
      <c r="N56" s="78" t="str">
        <f>_xlfn.IFNA(HLOOKUP(1,H56:J$105,K56,FALSE),"NA")</f>
        <v>M</v>
      </c>
      <c r="O56" s="1" t="str">
        <f t="shared" si="0"/>
        <v>S,S,M</v>
      </c>
    </row>
    <row r="57" spans="1:15" x14ac:dyDescent="0.55000000000000004">
      <c r="A57" s="1">
        <v>53</v>
      </c>
      <c r="B57" s="88">
        <v>0</v>
      </c>
      <c r="C57" s="88">
        <v>1</v>
      </c>
      <c r="D57" s="88">
        <v>0</v>
      </c>
      <c r="E57" s="89">
        <v>1</v>
      </c>
      <c r="F57" s="89">
        <v>0</v>
      </c>
      <c r="G57" s="89">
        <v>0</v>
      </c>
      <c r="H57" s="90">
        <v>0</v>
      </c>
      <c r="I57" s="90">
        <v>0</v>
      </c>
      <c r="J57" s="90">
        <v>0</v>
      </c>
      <c r="K57" s="90">
        <v>49</v>
      </c>
      <c r="L57" s="78" t="str">
        <f>_xlfn.IFNA(HLOOKUP(1,B57:D$105,K57,FALSE),"NA")</f>
        <v>M</v>
      </c>
      <c r="M57" s="78" t="str">
        <f>_xlfn.IFNA(HLOOKUP(1,E57:G$105,K57,FALSE),"NA")</f>
        <v>S</v>
      </c>
      <c r="N57" s="78" t="str">
        <f>_xlfn.IFNA(HLOOKUP(1,H57:J$105,K57,FALSE),"NA")</f>
        <v>NA</v>
      </c>
      <c r="O57" s="1" t="str">
        <f t="shared" si="0"/>
        <v>M,S,NA</v>
      </c>
    </row>
    <row r="58" spans="1:15" x14ac:dyDescent="0.55000000000000004">
      <c r="A58" s="1">
        <v>54</v>
      </c>
      <c r="B58" s="88">
        <v>1</v>
      </c>
      <c r="C58" s="88">
        <v>0</v>
      </c>
      <c r="D58" s="88">
        <v>0</v>
      </c>
      <c r="E58" s="89">
        <v>0</v>
      </c>
      <c r="F58" s="89">
        <v>0</v>
      </c>
      <c r="G58" s="89">
        <v>1</v>
      </c>
      <c r="H58" s="90">
        <v>0</v>
      </c>
      <c r="I58" s="90">
        <v>1</v>
      </c>
      <c r="J58" s="90">
        <v>0</v>
      </c>
      <c r="K58" s="90">
        <v>48</v>
      </c>
      <c r="L58" s="78" t="str">
        <f>_xlfn.IFNA(HLOOKUP(1,B58:D$105,K58,FALSE),"NA")</f>
        <v>S</v>
      </c>
      <c r="M58" s="78" t="str">
        <f>_xlfn.IFNA(HLOOKUP(1,E58:G$105,K58,FALSE),"NA")</f>
        <v>L</v>
      </c>
      <c r="N58" s="78" t="str">
        <f>_xlfn.IFNA(HLOOKUP(1,H58:J$105,K58,FALSE),"NA")</f>
        <v>M</v>
      </c>
      <c r="O58" s="1" t="str">
        <f t="shared" si="0"/>
        <v>S,L,M</v>
      </c>
    </row>
    <row r="59" spans="1:15" x14ac:dyDescent="0.55000000000000004">
      <c r="A59" s="1">
        <v>55</v>
      </c>
      <c r="B59" s="88">
        <v>1</v>
      </c>
      <c r="C59" s="88">
        <v>0</v>
      </c>
      <c r="D59" s="88">
        <v>0</v>
      </c>
      <c r="E59" s="89">
        <v>0</v>
      </c>
      <c r="F59" s="89">
        <v>0</v>
      </c>
      <c r="G59" s="89">
        <v>1</v>
      </c>
      <c r="H59" s="90">
        <v>1</v>
      </c>
      <c r="I59" s="90">
        <v>0</v>
      </c>
      <c r="J59" s="90">
        <v>0</v>
      </c>
      <c r="K59" s="90">
        <v>47</v>
      </c>
      <c r="L59" s="78" t="str">
        <f>_xlfn.IFNA(HLOOKUP(1,B59:D$105,K59,FALSE),"NA")</f>
        <v>S</v>
      </c>
      <c r="M59" s="78" t="str">
        <f>_xlfn.IFNA(HLOOKUP(1,E59:G$105,K59,FALSE),"NA")</f>
        <v>L</v>
      </c>
      <c r="N59" s="78" t="str">
        <f>_xlfn.IFNA(HLOOKUP(1,H59:J$105,K59,FALSE),"NA")</f>
        <v>S</v>
      </c>
      <c r="O59" s="1" t="str">
        <f t="shared" si="0"/>
        <v>S,L,S</v>
      </c>
    </row>
    <row r="60" spans="1:15" x14ac:dyDescent="0.55000000000000004">
      <c r="A60" s="1">
        <v>56</v>
      </c>
      <c r="B60" s="88">
        <v>1</v>
      </c>
      <c r="C60" s="88">
        <v>0</v>
      </c>
      <c r="D60" s="88">
        <v>0</v>
      </c>
      <c r="E60" s="89">
        <v>0</v>
      </c>
      <c r="F60" s="89">
        <v>1</v>
      </c>
      <c r="G60" s="89">
        <v>0</v>
      </c>
      <c r="H60" s="90">
        <v>0</v>
      </c>
      <c r="I60" s="90">
        <v>1</v>
      </c>
      <c r="J60" s="90">
        <v>0</v>
      </c>
      <c r="K60" s="90">
        <v>46</v>
      </c>
      <c r="L60" s="78" t="str">
        <f>_xlfn.IFNA(HLOOKUP(1,B60:D$105,K60,FALSE),"NA")</f>
        <v>S</v>
      </c>
      <c r="M60" s="78" t="str">
        <f>_xlfn.IFNA(HLOOKUP(1,E60:G$105,K60,FALSE),"NA")</f>
        <v>M</v>
      </c>
      <c r="N60" s="78" t="str">
        <f>_xlfn.IFNA(HLOOKUP(1,H60:J$105,K60,FALSE),"NA")</f>
        <v>M</v>
      </c>
      <c r="O60" s="1" t="str">
        <f t="shared" si="0"/>
        <v>S,M,M</v>
      </c>
    </row>
    <row r="61" spans="1:15" x14ac:dyDescent="0.55000000000000004">
      <c r="A61" s="1">
        <v>57</v>
      </c>
      <c r="B61" s="88">
        <v>0</v>
      </c>
      <c r="C61" s="88">
        <v>1</v>
      </c>
      <c r="D61" s="88">
        <v>0</v>
      </c>
      <c r="E61" s="89">
        <v>1</v>
      </c>
      <c r="F61" s="89">
        <v>0</v>
      </c>
      <c r="G61" s="89">
        <v>0</v>
      </c>
      <c r="H61" s="90">
        <v>1</v>
      </c>
      <c r="I61" s="90">
        <v>0</v>
      </c>
      <c r="J61" s="90">
        <v>0</v>
      </c>
      <c r="K61" s="90">
        <v>45</v>
      </c>
      <c r="L61" s="78" t="str">
        <f>_xlfn.IFNA(HLOOKUP(1,B61:D$105,K61,FALSE),"NA")</f>
        <v>M</v>
      </c>
      <c r="M61" s="78" t="str">
        <f>_xlfn.IFNA(HLOOKUP(1,E61:G$105,K61,FALSE),"NA")</f>
        <v>S</v>
      </c>
      <c r="N61" s="78" t="str">
        <f>_xlfn.IFNA(HLOOKUP(1,H61:J$105,K61,FALSE),"NA")</f>
        <v>S</v>
      </c>
      <c r="O61" s="1" t="str">
        <f t="shared" si="0"/>
        <v>M,S,S</v>
      </c>
    </row>
    <row r="62" spans="1:15" x14ac:dyDescent="0.55000000000000004">
      <c r="A62" s="1">
        <v>58</v>
      </c>
      <c r="B62" s="88">
        <v>0</v>
      </c>
      <c r="C62" s="88">
        <v>0</v>
      </c>
      <c r="D62" s="88">
        <v>1</v>
      </c>
      <c r="E62" s="89">
        <v>1</v>
      </c>
      <c r="F62" s="89">
        <v>0</v>
      </c>
      <c r="G62" s="89">
        <v>0</v>
      </c>
      <c r="H62" s="90">
        <v>0</v>
      </c>
      <c r="I62" s="90">
        <v>1</v>
      </c>
      <c r="J62" s="90">
        <v>0</v>
      </c>
      <c r="K62" s="90">
        <v>44</v>
      </c>
      <c r="L62" s="78" t="str">
        <f>_xlfn.IFNA(HLOOKUP(1,B62:D$105,K62,FALSE),"NA")</f>
        <v>L</v>
      </c>
      <c r="M62" s="78" t="str">
        <f>_xlfn.IFNA(HLOOKUP(1,E62:G$105,K62,FALSE),"NA")</f>
        <v>S</v>
      </c>
      <c r="N62" s="78" t="str">
        <f>_xlfn.IFNA(HLOOKUP(1,H62:J$105,K62,FALSE),"NA")</f>
        <v>M</v>
      </c>
      <c r="O62" s="1" t="str">
        <f t="shared" si="0"/>
        <v>L,S,M</v>
      </c>
    </row>
    <row r="63" spans="1:15" x14ac:dyDescent="0.55000000000000004">
      <c r="A63" s="1">
        <v>59</v>
      </c>
      <c r="B63" s="88">
        <v>1</v>
      </c>
      <c r="C63" s="88">
        <v>0</v>
      </c>
      <c r="D63" s="88">
        <v>0</v>
      </c>
      <c r="E63" s="89">
        <v>0</v>
      </c>
      <c r="F63" s="89">
        <v>1</v>
      </c>
      <c r="G63" s="89">
        <v>0</v>
      </c>
      <c r="H63" s="90">
        <v>0</v>
      </c>
      <c r="I63" s="90">
        <v>0</v>
      </c>
      <c r="J63" s="90">
        <v>0</v>
      </c>
      <c r="K63" s="90">
        <v>43</v>
      </c>
      <c r="L63" s="78" t="str">
        <f>_xlfn.IFNA(HLOOKUP(1,B63:D$105,K63,FALSE),"NA")</f>
        <v>S</v>
      </c>
      <c r="M63" s="78" t="str">
        <f>_xlfn.IFNA(HLOOKUP(1,E63:G$105,K63,FALSE),"NA")</f>
        <v>M</v>
      </c>
      <c r="N63" s="78" t="str">
        <f>_xlfn.IFNA(HLOOKUP(1,H63:J$105,K63,FALSE),"NA")</f>
        <v>NA</v>
      </c>
      <c r="O63" s="1" t="str">
        <f t="shared" si="0"/>
        <v>S,M,NA</v>
      </c>
    </row>
    <row r="64" spans="1:15" x14ac:dyDescent="0.55000000000000004">
      <c r="A64" s="1">
        <v>60</v>
      </c>
      <c r="B64" s="88">
        <v>1</v>
      </c>
      <c r="C64" s="88">
        <v>0</v>
      </c>
      <c r="D64" s="88">
        <v>0</v>
      </c>
      <c r="E64" s="89">
        <v>0</v>
      </c>
      <c r="F64" s="89">
        <v>1</v>
      </c>
      <c r="G64" s="89">
        <v>0</v>
      </c>
      <c r="H64" s="90">
        <v>0</v>
      </c>
      <c r="I64" s="90">
        <v>1</v>
      </c>
      <c r="J64" s="90">
        <v>0</v>
      </c>
      <c r="K64" s="90">
        <v>42</v>
      </c>
      <c r="L64" s="78" t="str">
        <f>_xlfn.IFNA(HLOOKUP(1,B64:D$105,K64,FALSE),"NA")</f>
        <v>S</v>
      </c>
      <c r="M64" s="78" t="str">
        <f>_xlfn.IFNA(HLOOKUP(1,E64:G$105,K64,FALSE),"NA")</f>
        <v>M</v>
      </c>
      <c r="N64" s="78" t="str">
        <f>_xlfn.IFNA(HLOOKUP(1,H64:J$105,K64,FALSE),"NA")</f>
        <v>M</v>
      </c>
      <c r="O64" s="1" t="str">
        <f t="shared" si="0"/>
        <v>S,M,M</v>
      </c>
    </row>
    <row r="65" spans="1:15" x14ac:dyDescent="0.55000000000000004">
      <c r="A65" s="1">
        <v>61</v>
      </c>
      <c r="B65" s="88">
        <v>0</v>
      </c>
      <c r="C65" s="88">
        <v>0</v>
      </c>
      <c r="D65" s="88">
        <v>0</v>
      </c>
      <c r="E65" s="89">
        <v>1</v>
      </c>
      <c r="F65" s="89">
        <v>0</v>
      </c>
      <c r="G65" s="89">
        <v>0</v>
      </c>
      <c r="H65" s="90">
        <v>1</v>
      </c>
      <c r="I65" s="90">
        <v>0</v>
      </c>
      <c r="J65" s="90">
        <v>0</v>
      </c>
      <c r="K65" s="90">
        <v>41</v>
      </c>
      <c r="L65" s="78" t="str">
        <f>_xlfn.IFNA(HLOOKUP(1,B65:D$105,K65,FALSE),"NA")</f>
        <v>NA</v>
      </c>
      <c r="M65" s="78" t="str">
        <f>_xlfn.IFNA(HLOOKUP(1,E65:G$105,K65,FALSE),"NA")</f>
        <v>S</v>
      </c>
      <c r="N65" s="78" t="str">
        <f>_xlfn.IFNA(HLOOKUP(1,H65:J$105,K65,FALSE),"NA")</f>
        <v>S</v>
      </c>
      <c r="O65" s="1" t="str">
        <f t="shared" si="0"/>
        <v>NA,S,S</v>
      </c>
    </row>
    <row r="66" spans="1:15" x14ac:dyDescent="0.55000000000000004">
      <c r="A66" s="1">
        <v>62</v>
      </c>
      <c r="B66" s="88">
        <v>1</v>
      </c>
      <c r="C66" s="88">
        <v>0</v>
      </c>
      <c r="D66" s="88">
        <v>0</v>
      </c>
      <c r="E66" s="89">
        <v>0</v>
      </c>
      <c r="F66" s="89">
        <v>1</v>
      </c>
      <c r="G66" s="89">
        <v>0</v>
      </c>
      <c r="H66" s="90">
        <v>1</v>
      </c>
      <c r="I66" s="90">
        <v>0</v>
      </c>
      <c r="J66" s="90">
        <v>0</v>
      </c>
      <c r="K66" s="90">
        <v>40</v>
      </c>
      <c r="L66" s="78" t="str">
        <f>_xlfn.IFNA(HLOOKUP(1,B66:D$105,K66,FALSE),"NA")</f>
        <v>S</v>
      </c>
      <c r="M66" s="78" t="str">
        <f>_xlfn.IFNA(HLOOKUP(1,E66:G$105,K66,FALSE),"NA")</f>
        <v>M</v>
      </c>
      <c r="N66" s="78" t="str">
        <f>_xlfn.IFNA(HLOOKUP(1,H66:J$105,K66,FALSE),"NA")</f>
        <v>S</v>
      </c>
      <c r="O66" s="1" t="str">
        <f t="shared" si="0"/>
        <v>S,M,S</v>
      </c>
    </row>
    <row r="67" spans="1:15" x14ac:dyDescent="0.55000000000000004">
      <c r="A67" s="1">
        <v>63</v>
      </c>
      <c r="B67" s="88">
        <v>0</v>
      </c>
      <c r="C67" s="88">
        <v>0</v>
      </c>
      <c r="D67" s="88">
        <v>1</v>
      </c>
      <c r="E67" s="89">
        <v>0</v>
      </c>
      <c r="F67" s="89">
        <v>1</v>
      </c>
      <c r="G67" s="89">
        <v>0</v>
      </c>
      <c r="H67" s="90">
        <v>1</v>
      </c>
      <c r="I67" s="90">
        <v>0</v>
      </c>
      <c r="J67" s="90">
        <v>0</v>
      </c>
      <c r="K67" s="90">
        <v>39</v>
      </c>
      <c r="L67" s="78" t="str">
        <f>_xlfn.IFNA(HLOOKUP(1,B67:D$105,K67,FALSE),"NA")</f>
        <v>L</v>
      </c>
      <c r="M67" s="78" t="str">
        <f>_xlfn.IFNA(HLOOKUP(1,E67:G$105,K67,FALSE),"NA")</f>
        <v>M</v>
      </c>
      <c r="N67" s="78" t="str">
        <f>_xlfn.IFNA(HLOOKUP(1,H67:J$105,K67,FALSE),"NA")</f>
        <v>S</v>
      </c>
      <c r="O67" s="1" t="str">
        <f t="shared" si="0"/>
        <v>L,M,S</v>
      </c>
    </row>
    <row r="68" spans="1:15" x14ac:dyDescent="0.55000000000000004">
      <c r="A68" s="1">
        <v>64</v>
      </c>
      <c r="B68" s="88">
        <v>1</v>
      </c>
      <c r="C68" s="88">
        <v>0</v>
      </c>
      <c r="D68" s="88">
        <v>0</v>
      </c>
      <c r="E68" s="89">
        <v>1</v>
      </c>
      <c r="F68" s="89">
        <v>0</v>
      </c>
      <c r="G68" s="89">
        <v>0</v>
      </c>
      <c r="H68" s="90">
        <v>0</v>
      </c>
      <c r="I68" s="90">
        <v>0</v>
      </c>
      <c r="J68" s="90">
        <v>0</v>
      </c>
      <c r="K68" s="90">
        <v>38</v>
      </c>
      <c r="L68" s="78" t="str">
        <f>_xlfn.IFNA(HLOOKUP(1,B68:D$105,K68,FALSE),"NA")</f>
        <v>S</v>
      </c>
      <c r="M68" s="78" t="str">
        <f>_xlfn.IFNA(HLOOKUP(1,E68:G$105,K68,FALSE),"NA")</f>
        <v>S</v>
      </c>
      <c r="N68" s="78" t="str">
        <f>_xlfn.IFNA(HLOOKUP(1,H68:J$105,K68,FALSE),"NA")</f>
        <v>NA</v>
      </c>
      <c r="O68" s="1" t="str">
        <f t="shared" si="0"/>
        <v>S,S,NA</v>
      </c>
    </row>
    <row r="69" spans="1:15" x14ac:dyDescent="0.55000000000000004">
      <c r="A69" s="1">
        <v>65</v>
      </c>
      <c r="B69" s="88">
        <v>0</v>
      </c>
      <c r="C69" s="88">
        <v>0</v>
      </c>
      <c r="D69" s="88">
        <v>1</v>
      </c>
      <c r="E69" s="89">
        <v>0</v>
      </c>
      <c r="F69" s="89">
        <v>0</v>
      </c>
      <c r="G69" s="89">
        <v>1</v>
      </c>
      <c r="H69" s="90">
        <v>0</v>
      </c>
      <c r="I69" s="90">
        <v>1</v>
      </c>
      <c r="J69" s="90">
        <v>0</v>
      </c>
      <c r="K69" s="90">
        <v>37</v>
      </c>
      <c r="L69" s="78" t="str">
        <f>_xlfn.IFNA(HLOOKUP(1,B69:D$105,K69,FALSE),"NA")</f>
        <v>L</v>
      </c>
      <c r="M69" s="78" t="str">
        <f>_xlfn.IFNA(HLOOKUP(1,E69:G$105,K69,FALSE),"NA")</f>
        <v>L</v>
      </c>
      <c r="N69" s="78" t="str">
        <f>_xlfn.IFNA(HLOOKUP(1,H69:J$105,K69,FALSE),"NA")</f>
        <v>M</v>
      </c>
      <c r="O69" s="1" t="str">
        <f t="shared" si="0"/>
        <v>L,L,M</v>
      </c>
    </row>
    <row r="70" spans="1:15" x14ac:dyDescent="0.55000000000000004">
      <c r="A70" s="1">
        <v>66</v>
      </c>
      <c r="B70" s="88">
        <v>0</v>
      </c>
      <c r="C70" s="88">
        <v>1</v>
      </c>
      <c r="D70" s="88">
        <v>0</v>
      </c>
      <c r="E70" s="89">
        <v>1</v>
      </c>
      <c r="F70" s="89">
        <v>0</v>
      </c>
      <c r="G70" s="89">
        <v>0</v>
      </c>
      <c r="H70" s="90">
        <v>1</v>
      </c>
      <c r="I70" s="90">
        <v>0</v>
      </c>
      <c r="J70" s="90">
        <v>0</v>
      </c>
      <c r="K70" s="90">
        <v>36</v>
      </c>
      <c r="L70" s="78" t="str">
        <f>_xlfn.IFNA(HLOOKUP(1,B70:D$105,K70,FALSE),"NA")</f>
        <v>M</v>
      </c>
      <c r="M70" s="78" t="str">
        <f>_xlfn.IFNA(HLOOKUP(1,E70:G$105,K70,FALSE),"NA")</f>
        <v>S</v>
      </c>
      <c r="N70" s="78" t="str">
        <f>_xlfn.IFNA(HLOOKUP(1,H70:J$105,K70,FALSE),"NA")</f>
        <v>S</v>
      </c>
      <c r="O70" s="1" t="str">
        <f t="shared" ref="O70:O104" si="3">_xlfn.CONCAT(L70,",",M70,",",N70)</f>
        <v>M,S,S</v>
      </c>
    </row>
    <row r="71" spans="1:15" x14ac:dyDescent="0.55000000000000004">
      <c r="A71" s="1">
        <v>67</v>
      </c>
      <c r="B71" s="88">
        <v>0</v>
      </c>
      <c r="C71" s="88">
        <v>1</v>
      </c>
      <c r="D71" s="88">
        <v>0</v>
      </c>
      <c r="E71" s="89">
        <v>0</v>
      </c>
      <c r="F71" s="89">
        <v>1</v>
      </c>
      <c r="G71" s="89">
        <v>0</v>
      </c>
      <c r="H71" s="90">
        <v>0</v>
      </c>
      <c r="I71" s="90">
        <v>1</v>
      </c>
      <c r="J71" s="90">
        <v>0</v>
      </c>
      <c r="K71" s="90">
        <v>35</v>
      </c>
      <c r="L71" s="78" t="str">
        <f>_xlfn.IFNA(HLOOKUP(1,B71:D$105,K71,FALSE),"NA")</f>
        <v>M</v>
      </c>
      <c r="M71" s="78" t="str">
        <f>_xlfn.IFNA(HLOOKUP(1,E71:G$105,K71,FALSE),"NA")</f>
        <v>M</v>
      </c>
      <c r="N71" s="78" t="str">
        <f>_xlfn.IFNA(HLOOKUP(1,H71:J$105,K71,FALSE),"NA")</f>
        <v>M</v>
      </c>
      <c r="O71" s="1" t="str">
        <f t="shared" si="3"/>
        <v>M,M,M</v>
      </c>
    </row>
    <row r="72" spans="1:15" x14ac:dyDescent="0.55000000000000004">
      <c r="A72" s="1">
        <v>68</v>
      </c>
      <c r="B72" s="88">
        <v>0</v>
      </c>
      <c r="C72" s="88">
        <v>1</v>
      </c>
      <c r="D72" s="88">
        <v>0</v>
      </c>
      <c r="E72" s="89">
        <v>1</v>
      </c>
      <c r="F72" s="89">
        <v>0</v>
      </c>
      <c r="G72" s="89">
        <v>0</v>
      </c>
      <c r="H72" s="90">
        <v>0</v>
      </c>
      <c r="I72" s="90">
        <v>1</v>
      </c>
      <c r="J72" s="90">
        <v>0</v>
      </c>
      <c r="K72" s="90">
        <v>34</v>
      </c>
      <c r="L72" s="78" t="str">
        <f>_xlfn.IFNA(HLOOKUP(1,B72:D$105,K72,FALSE),"NA")</f>
        <v>M</v>
      </c>
      <c r="M72" s="78" t="str">
        <f>_xlfn.IFNA(HLOOKUP(1,E72:G$105,K72,FALSE),"NA")</f>
        <v>S</v>
      </c>
      <c r="N72" s="78" t="str">
        <f>_xlfn.IFNA(HLOOKUP(1,H72:J$105,K72,FALSE),"NA")</f>
        <v>M</v>
      </c>
      <c r="O72" s="1" t="str">
        <f t="shared" si="3"/>
        <v>M,S,M</v>
      </c>
    </row>
    <row r="73" spans="1:15" x14ac:dyDescent="0.55000000000000004">
      <c r="A73" s="1">
        <v>69</v>
      </c>
      <c r="B73" s="88">
        <v>0</v>
      </c>
      <c r="C73" s="88">
        <v>0</v>
      </c>
      <c r="D73" s="88">
        <v>1</v>
      </c>
      <c r="E73" s="89">
        <v>0</v>
      </c>
      <c r="F73" s="89">
        <v>0</v>
      </c>
      <c r="G73" s="89">
        <v>1</v>
      </c>
      <c r="H73" s="90">
        <v>0</v>
      </c>
      <c r="I73" s="90">
        <v>0</v>
      </c>
      <c r="J73" s="90">
        <v>1</v>
      </c>
      <c r="K73" s="90">
        <v>33</v>
      </c>
      <c r="L73" s="78" t="str">
        <f>_xlfn.IFNA(HLOOKUP(1,B73:D$105,K73,FALSE),"NA")</f>
        <v>L</v>
      </c>
      <c r="M73" s="78" t="str">
        <f>_xlfn.IFNA(HLOOKUP(1,E73:G$105,K73,FALSE),"NA")</f>
        <v>L</v>
      </c>
      <c r="N73" s="78" t="str">
        <f>_xlfn.IFNA(HLOOKUP(1,H73:J$105,K73,FALSE),"NA")</f>
        <v>L</v>
      </c>
      <c r="O73" s="1" t="str">
        <f t="shared" si="3"/>
        <v>L,L,L</v>
      </c>
    </row>
    <row r="74" spans="1:15" x14ac:dyDescent="0.55000000000000004">
      <c r="A74" s="1">
        <v>70</v>
      </c>
      <c r="B74" s="88">
        <v>0</v>
      </c>
      <c r="C74" s="88">
        <v>1</v>
      </c>
      <c r="D74" s="88">
        <v>0</v>
      </c>
      <c r="E74" s="89">
        <v>0</v>
      </c>
      <c r="F74" s="89">
        <v>0</v>
      </c>
      <c r="G74" s="89">
        <v>0</v>
      </c>
      <c r="H74" s="90">
        <v>0</v>
      </c>
      <c r="I74" s="90">
        <v>1</v>
      </c>
      <c r="J74" s="90">
        <v>0</v>
      </c>
      <c r="K74" s="90">
        <v>32</v>
      </c>
      <c r="L74" s="78" t="str">
        <f>_xlfn.IFNA(HLOOKUP(1,B74:D$105,K74,FALSE),"NA")</f>
        <v>M</v>
      </c>
      <c r="M74" s="78" t="str">
        <f>_xlfn.IFNA(HLOOKUP(1,E74:G$105,K74,FALSE),"NA")</f>
        <v>NA</v>
      </c>
      <c r="N74" s="78" t="str">
        <f>_xlfn.IFNA(HLOOKUP(1,H74:J$105,K74,FALSE),"NA")</f>
        <v>M</v>
      </c>
      <c r="O74" s="1" t="str">
        <f t="shared" si="3"/>
        <v>M,NA,M</v>
      </c>
    </row>
    <row r="75" spans="1:15" x14ac:dyDescent="0.55000000000000004">
      <c r="A75" s="1">
        <v>71</v>
      </c>
      <c r="B75" s="88">
        <v>0</v>
      </c>
      <c r="C75" s="88">
        <v>0</v>
      </c>
      <c r="D75" s="88">
        <v>0</v>
      </c>
      <c r="E75" s="89">
        <v>1</v>
      </c>
      <c r="F75" s="89">
        <v>0</v>
      </c>
      <c r="G75" s="89">
        <v>0</v>
      </c>
      <c r="H75" s="90">
        <v>1</v>
      </c>
      <c r="I75" s="90">
        <v>0</v>
      </c>
      <c r="J75" s="90">
        <v>0</v>
      </c>
      <c r="K75" s="90">
        <v>31</v>
      </c>
      <c r="L75" s="78" t="str">
        <f>_xlfn.IFNA(HLOOKUP(1,B75:D$105,K75,FALSE),"NA")</f>
        <v>NA</v>
      </c>
      <c r="M75" s="78" t="str">
        <f>_xlfn.IFNA(HLOOKUP(1,E75:G$105,K75,FALSE),"NA")</f>
        <v>S</v>
      </c>
      <c r="N75" s="78" t="str">
        <f>_xlfn.IFNA(HLOOKUP(1,H75:J$105,K75,FALSE),"NA")</f>
        <v>S</v>
      </c>
      <c r="O75" s="1" t="str">
        <f t="shared" si="3"/>
        <v>NA,S,S</v>
      </c>
    </row>
    <row r="76" spans="1:15" x14ac:dyDescent="0.55000000000000004">
      <c r="A76" s="1">
        <v>72</v>
      </c>
      <c r="B76" s="88">
        <v>1</v>
      </c>
      <c r="C76" s="88">
        <v>0</v>
      </c>
      <c r="D76" s="88">
        <v>0</v>
      </c>
      <c r="E76" s="89">
        <v>0</v>
      </c>
      <c r="F76" s="89">
        <v>0</v>
      </c>
      <c r="G76" s="89">
        <v>1</v>
      </c>
      <c r="H76" s="90">
        <v>0</v>
      </c>
      <c r="I76" s="90">
        <v>0</v>
      </c>
      <c r="J76" s="90">
        <v>0</v>
      </c>
      <c r="K76" s="90">
        <v>30</v>
      </c>
      <c r="L76" s="78" t="str">
        <f>_xlfn.IFNA(HLOOKUP(1,B76:D$105,K76,FALSE),"NA")</f>
        <v>S</v>
      </c>
      <c r="M76" s="78" t="str">
        <f>_xlfn.IFNA(HLOOKUP(1,E76:G$105,K76,FALSE),"NA")</f>
        <v>L</v>
      </c>
      <c r="N76" s="78" t="str">
        <f>_xlfn.IFNA(HLOOKUP(1,H76:J$105,K76,FALSE),"NA")</f>
        <v>NA</v>
      </c>
      <c r="O76" s="1" t="str">
        <f t="shared" si="3"/>
        <v>S,L,NA</v>
      </c>
    </row>
    <row r="77" spans="1:15" x14ac:dyDescent="0.55000000000000004">
      <c r="A77" s="1">
        <v>73</v>
      </c>
      <c r="B77" s="88">
        <v>1</v>
      </c>
      <c r="C77" s="88">
        <v>0</v>
      </c>
      <c r="D77" s="88">
        <v>0</v>
      </c>
      <c r="E77" s="89">
        <v>0</v>
      </c>
      <c r="F77" s="89">
        <v>0</v>
      </c>
      <c r="G77" s="89">
        <v>0</v>
      </c>
      <c r="H77" s="90">
        <v>0</v>
      </c>
      <c r="I77" s="90">
        <v>0</v>
      </c>
      <c r="J77" s="90">
        <v>0</v>
      </c>
      <c r="K77" s="90">
        <v>29</v>
      </c>
      <c r="L77" s="78" t="str">
        <f>_xlfn.IFNA(HLOOKUP(1,B77:D$105,K77,FALSE),"NA")</f>
        <v>S</v>
      </c>
      <c r="M77" s="78" t="str">
        <f>_xlfn.IFNA(HLOOKUP(1,E77:G$105,K77,FALSE),"NA")</f>
        <v>NA</v>
      </c>
      <c r="N77" s="78" t="str">
        <f>_xlfn.IFNA(HLOOKUP(1,H77:J$105,K77,FALSE),"NA")</f>
        <v>NA</v>
      </c>
      <c r="O77" s="1" t="str">
        <f t="shared" si="3"/>
        <v>S,NA,NA</v>
      </c>
    </row>
    <row r="78" spans="1:15" x14ac:dyDescent="0.55000000000000004">
      <c r="A78" s="1">
        <v>74</v>
      </c>
      <c r="B78" s="88">
        <v>0</v>
      </c>
      <c r="C78" s="88">
        <v>0</v>
      </c>
      <c r="D78" s="88">
        <v>1</v>
      </c>
      <c r="E78" s="89">
        <v>1</v>
      </c>
      <c r="F78" s="89">
        <v>0</v>
      </c>
      <c r="G78" s="89">
        <v>0</v>
      </c>
      <c r="H78" s="90">
        <v>0</v>
      </c>
      <c r="I78" s="90">
        <v>1</v>
      </c>
      <c r="J78" s="90">
        <v>0</v>
      </c>
      <c r="K78" s="90">
        <v>28</v>
      </c>
      <c r="L78" s="78" t="str">
        <f>_xlfn.IFNA(HLOOKUP(1,B78:D$105,K78,FALSE),"NA")</f>
        <v>L</v>
      </c>
      <c r="M78" s="78" t="str">
        <f>_xlfn.IFNA(HLOOKUP(1,E78:G$105,K78,FALSE),"NA")</f>
        <v>S</v>
      </c>
      <c r="N78" s="78" t="str">
        <f>_xlfn.IFNA(HLOOKUP(1,H78:J$105,K78,FALSE),"NA")</f>
        <v>M</v>
      </c>
      <c r="O78" s="1" t="str">
        <f t="shared" si="3"/>
        <v>L,S,M</v>
      </c>
    </row>
    <row r="79" spans="1:15" x14ac:dyDescent="0.55000000000000004">
      <c r="A79" s="1">
        <v>75</v>
      </c>
      <c r="B79" s="88">
        <v>0</v>
      </c>
      <c r="C79" s="88">
        <v>0</v>
      </c>
      <c r="D79" s="88">
        <v>0</v>
      </c>
      <c r="E79" s="89">
        <v>0</v>
      </c>
      <c r="F79" s="89">
        <v>0</v>
      </c>
      <c r="G79" s="89">
        <v>0</v>
      </c>
      <c r="H79" s="90">
        <v>1</v>
      </c>
      <c r="I79" s="90">
        <v>0</v>
      </c>
      <c r="J79" s="90">
        <v>0</v>
      </c>
      <c r="K79" s="90">
        <v>27</v>
      </c>
      <c r="L79" s="78" t="str">
        <f>_xlfn.IFNA(HLOOKUP(1,B79:D$105,K79,FALSE),"NA")</f>
        <v>NA</v>
      </c>
      <c r="M79" s="78" t="str">
        <f>_xlfn.IFNA(HLOOKUP(1,E79:G$105,K79,FALSE),"NA")</f>
        <v>NA</v>
      </c>
      <c r="N79" s="78" t="str">
        <f>_xlfn.IFNA(HLOOKUP(1,H79:J$105,K79,FALSE),"NA")</f>
        <v>S</v>
      </c>
      <c r="O79" s="1" t="str">
        <f t="shared" si="3"/>
        <v>NA,NA,S</v>
      </c>
    </row>
    <row r="80" spans="1:15" x14ac:dyDescent="0.55000000000000004">
      <c r="A80" s="1">
        <v>76</v>
      </c>
      <c r="B80" s="88">
        <v>0</v>
      </c>
      <c r="C80" s="88">
        <v>0</v>
      </c>
      <c r="D80" s="88">
        <v>0</v>
      </c>
      <c r="E80" s="89">
        <v>0</v>
      </c>
      <c r="F80" s="89">
        <v>0</v>
      </c>
      <c r="G80" s="89">
        <v>0</v>
      </c>
      <c r="H80" s="90">
        <v>0</v>
      </c>
      <c r="I80" s="90">
        <v>1</v>
      </c>
      <c r="J80" s="90">
        <v>0</v>
      </c>
      <c r="K80" s="90">
        <v>26</v>
      </c>
      <c r="L80" s="78" t="str">
        <f>_xlfn.IFNA(HLOOKUP(1,B80:D$105,K80,FALSE),"NA")</f>
        <v>NA</v>
      </c>
      <c r="M80" s="78" t="str">
        <f>_xlfn.IFNA(HLOOKUP(1,E80:G$105,K80,FALSE),"NA")</f>
        <v>NA</v>
      </c>
      <c r="N80" s="78" t="str">
        <f>_xlfn.IFNA(HLOOKUP(1,H80:J$105,K80,FALSE),"NA")</f>
        <v>M</v>
      </c>
      <c r="O80" s="1" t="str">
        <f t="shared" si="3"/>
        <v>NA,NA,M</v>
      </c>
    </row>
    <row r="81" spans="1:15" x14ac:dyDescent="0.55000000000000004">
      <c r="A81" s="1">
        <v>77</v>
      </c>
      <c r="B81" s="88">
        <v>0</v>
      </c>
      <c r="C81" s="88">
        <v>0</v>
      </c>
      <c r="D81" s="88">
        <v>1</v>
      </c>
      <c r="E81" s="89">
        <v>0</v>
      </c>
      <c r="F81" s="89">
        <v>1</v>
      </c>
      <c r="G81" s="89">
        <v>0</v>
      </c>
      <c r="H81" s="90">
        <v>1</v>
      </c>
      <c r="I81" s="90">
        <v>0</v>
      </c>
      <c r="J81" s="90">
        <v>0</v>
      </c>
      <c r="K81" s="90">
        <v>25</v>
      </c>
      <c r="L81" s="78" t="str">
        <f>_xlfn.IFNA(HLOOKUP(1,B81:D$105,K81,FALSE),"NA")</f>
        <v>L</v>
      </c>
      <c r="M81" s="78" t="str">
        <f>_xlfn.IFNA(HLOOKUP(1,E81:G$105,K81,FALSE),"NA")</f>
        <v>M</v>
      </c>
      <c r="N81" s="78" t="str">
        <f>_xlfn.IFNA(HLOOKUP(1,H81:J$105,K81,FALSE),"NA")</f>
        <v>S</v>
      </c>
      <c r="O81" s="1" t="str">
        <f t="shared" si="3"/>
        <v>L,M,S</v>
      </c>
    </row>
    <row r="82" spans="1:15" x14ac:dyDescent="0.55000000000000004">
      <c r="A82" s="1">
        <v>78</v>
      </c>
      <c r="B82" s="88">
        <v>0</v>
      </c>
      <c r="C82" s="88">
        <v>0</v>
      </c>
      <c r="D82" s="88">
        <v>1</v>
      </c>
      <c r="E82" s="89">
        <v>1</v>
      </c>
      <c r="F82" s="89">
        <v>0</v>
      </c>
      <c r="G82" s="89">
        <v>0</v>
      </c>
      <c r="H82" s="90">
        <v>1</v>
      </c>
      <c r="I82" s="90">
        <v>0</v>
      </c>
      <c r="J82" s="90">
        <v>0</v>
      </c>
      <c r="K82" s="90">
        <v>24</v>
      </c>
      <c r="L82" s="78" t="str">
        <f>_xlfn.IFNA(HLOOKUP(1,B82:D$105,K82,FALSE),"NA")</f>
        <v>L</v>
      </c>
      <c r="M82" s="78" t="str">
        <f>_xlfn.IFNA(HLOOKUP(1,E82:G$105,K82,FALSE),"NA")</f>
        <v>S</v>
      </c>
      <c r="N82" s="78" t="str">
        <f>_xlfn.IFNA(HLOOKUP(1,H82:J$105,K82,FALSE),"NA")</f>
        <v>S</v>
      </c>
      <c r="O82" s="1" t="str">
        <f t="shared" si="3"/>
        <v>L,S,S</v>
      </c>
    </row>
    <row r="83" spans="1:15" x14ac:dyDescent="0.55000000000000004">
      <c r="A83" s="1">
        <v>79</v>
      </c>
      <c r="B83" s="88">
        <v>1</v>
      </c>
      <c r="C83" s="88">
        <v>0</v>
      </c>
      <c r="D83" s="88">
        <v>0</v>
      </c>
      <c r="E83" s="89">
        <v>1</v>
      </c>
      <c r="F83" s="89">
        <v>0</v>
      </c>
      <c r="G83" s="89">
        <v>0</v>
      </c>
      <c r="H83" s="90">
        <v>0</v>
      </c>
      <c r="I83" s="90">
        <v>0</v>
      </c>
      <c r="J83" s="90">
        <v>1</v>
      </c>
      <c r="K83" s="90">
        <v>23</v>
      </c>
      <c r="L83" s="78" t="str">
        <f>_xlfn.IFNA(HLOOKUP(1,B83:D$105,K83,FALSE),"NA")</f>
        <v>S</v>
      </c>
      <c r="M83" s="78" t="str">
        <f>_xlfn.IFNA(HLOOKUP(1,E83:G$105,K83,FALSE),"NA")</f>
        <v>S</v>
      </c>
      <c r="N83" s="78" t="str">
        <f>_xlfn.IFNA(HLOOKUP(1,H83:J$105,K83,FALSE),"NA")</f>
        <v>L</v>
      </c>
      <c r="O83" s="1" t="str">
        <f t="shared" si="3"/>
        <v>S,S,L</v>
      </c>
    </row>
    <row r="84" spans="1:15" x14ac:dyDescent="0.55000000000000004">
      <c r="A84" s="1">
        <v>80</v>
      </c>
      <c r="B84" s="88">
        <v>0</v>
      </c>
      <c r="C84" s="88">
        <v>0</v>
      </c>
      <c r="D84" s="88">
        <v>0</v>
      </c>
      <c r="E84" s="89">
        <v>1</v>
      </c>
      <c r="F84" s="89">
        <v>0</v>
      </c>
      <c r="G84" s="89">
        <v>0</v>
      </c>
      <c r="H84" s="90">
        <v>1</v>
      </c>
      <c r="I84" s="90">
        <v>0</v>
      </c>
      <c r="J84" s="90">
        <v>0</v>
      </c>
      <c r="K84" s="90">
        <v>22</v>
      </c>
      <c r="L84" s="78" t="str">
        <f>_xlfn.IFNA(HLOOKUP(1,B84:D$105,K84,FALSE),"NA")</f>
        <v>NA</v>
      </c>
      <c r="M84" s="78" t="str">
        <f>_xlfn.IFNA(HLOOKUP(1,E84:G$105,K84,FALSE),"NA")</f>
        <v>S</v>
      </c>
      <c r="N84" s="78" t="str">
        <f>_xlfn.IFNA(HLOOKUP(1,H84:J$105,K84,FALSE),"NA")</f>
        <v>S</v>
      </c>
      <c r="O84" s="1" t="str">
        <f t="shared" si="3"/>
        <v>NA,S,S</v>
      </c>
    </row>
    <row r="85" spans="1:15" x14ac:dyDescent="0.55000000000000004">
      <c r="A85" s="1">
        <v>81</v>
      </c>
      <c r="B85" s="88">
        <v>1</v>
      </c>
      <c r="C85" s="88">
        <v>0</v>
      </c>
      <c r="D85" s="88">
        <v>0</v>
      </c>
      <c r="E85" s="89">
        <v>0</v>
      </c>
      <c r="F85" s="89">
        <v>0</v>
      </c>
      <c r="G85" s="89">
        <v>0</v>
      </c>
      <c r="H85" s="90">
        <v>0</v>
      </c>
      <c r="I85" s="90">
        <v>0</v>
      </c>
      <c r="J85" s="90">
        <v>1</v>
      </c>
      <c r="K85" s="90">
        <v>21</v>
      </c>
      <c r="L85" s="78" t="str">
        <f>_xlfn.IFNA(HLOOKUP(1,B85:D$105,K85,FALSE),"NA")</f>
        <v>S</v>
      </c>
      <c r="M85" s="78" t="str">
        <f>_xlfn.IFNA(HLOOKUP(1,E85:G$105,K85,FALSE),"NA")</f>
        <v>NA</v>
      </c>
      <c r="N85" s="78" t="str">
        <f>_xlfn.IFNA(HLOOKUP(1,H85:J$105,K85,FALSE),"NA")</f>
        <v>L</v>
      </c>
      <c r="O85" s="1" t="str">
        <f t="shared" si="3"/>
        <v>S,NA,L</v>
      </c>
    </row>
    <row r="86" spans="1:15" x14ac:dyDescent="0.55000000000000004">
      <c r="A86" s="1">
        <v>82</v>
      </c>
      <c r="B86" s="88">
        <v>1</v>
      </c>
      <c r="C86" s="88">
        <v>0</v>
      </c>
      <c r="D86" s="88">
        <v>0</v>
      </c>
      <c r="E86" s="89">
        <v>0</v>
      </c>
      <c r="F86" s="89">
        <v>1</v>
      </c>
      <c r="G86" s="89">
        <v>0</v>
      </c>
      <c r="H86" s="90">
        <v>1</v>
      </c>
      <c r="I86" s="90">
        <v>0</v>
      </c>
      <c r="J86" s="90">
        <v>0</v>
      </c>
      <c r="K86" s="90">
        <v>20</v>
      </c>
      <c r="L86" s="78" t="str">
        <f>_xlfn.IFNA(HLOOKUP(1,B86:D$105,K86,FALSE),"NA")</f>
        <v>S</v>
      </c>
      <c r="M86" s="78" t="str">
        <f>_xlfn.IFNA(HLOOKUP(1,E86:G$105,K86,FALSE),"NA")</f>
        <v>M</v>
      </c>
      <c r="N86" s="78" t="str">
        <f>_xlfn.IFNA(HLOOKUP(1,H86:J$105,K86,FALSE),"NA")</f>
        <v>S</v>
      </c>
      <c r="O86" s="1" t="str">
        <f t="shared" si="3"/>
        <v>S,M,S</v>
      </c>
    </row>
    <row r="87" spans="1:15" x14ac:dyDescent="0.55000000000000004">
      <c r="A87" s="1">
        <v>83</v>
      </c>
      <c r="B87" s="88">
        <v>0</v>
      </c>
      <c r="C87" s="88">
        <v>0</v>
      </c>
      <c r="D87" s="88">
        <v>1</v>
      </c>
      <c r="E87" s="89">
        <v>0</v>
      </c>
      <c r="F87" s="89">
        <v>1</v>
      </c>
      <c r="G87" s="89">
        <v>0</v>
      </c>
      <c r="H87" s="90">
        <v>1</v>
      </c>
      <c r="I87" s="90">
        <v>0</v>
      </c>
      <c r="J87" s="90">
        <v>0</v>
      </c>
      <c r="K87" s="90">
        <v>19</v>
      </c>
      <c r="L87" s="78" t="str">
        <f>_xlfn.IFNA(HLOOKUP(1,B87:D$105,K87,FALSE),"NA")</f>
        <v>L</v>
      </c>
      <c r="M87" s="78" t="str">
        <f>_xlfn.IFNA(HLOOKUP(1,E87:G$105,K87,FALSE),"NA")</f>
        <v>M</v>
      </c>
      <c r="N87" s="78" t="str">
        <f>_xlfn.IFNA(HLOOKUP(1,H87:J$105,K87,FALSE),"NA")</f>
        <v>S</v>
      </c>
      <c r="O87" s="1" t="str">
        <f t="shared" si="3"/>
        <v>L,M,S</v>
      </c>
    </row>
    <row r="88" spans="1:15" x14ac:dyDescent="0.55000000000000004">
      <c r="A88" s="1">
        <v>84</v>
      </c>
      <c r="B88" s="88">
        <v>1</v>
      </c>
      <c r="C88" s="88">
        <v>0</v>
      </c>
      <c r="D88" s="88">
        <v>0</v>
      </c>
      <c r="E88" s="89">
        <v>0</v>
      </c>
      <c r="F88" s="89">
        <v>0</v>
      </c>
      <c r="G88" s="89">
        <v>0</v>
      </c>
      <c r="H88" s="90">
        <v>0</v>
      </c>
      <c r="I88" s="90">
        <v>0</v>
      </c>
      <c r="J88" s="90">
        <v>1</v>
      </c>
      <c r="K88" s="90">
        <v>18</v>
      </c>
      <c r="L88" s="78" t="str">
        <f>_xlfn.IFNA(HLOOKUP(1,B88:D$105,K88,FALSE),"NA")</f>
        <v>S</v>
      </c>
      <c r="M88" s="78" t="str">
        <f>_xlfn.IFNA(HLOOKUP(1,E88:G$105,K88,FALSE),"NA")</f>
        <v>NA</v>
      </c>
      <c r="N88" s="78" t="str">
        <f>_xlfn.IFNA(HLOOKUP(1,H88:J$105,K88,FALSE),"NA")</f>
        <v>L</v>
      </c>
      <c r="O88" s="1" t="str">
        <f t="shared" si="3"/>
        <v>S,NA,L</v>
      </c>
    </row>
    <row r="89" spans="1:15" x14ac:dyDescent="0.55000000000000004">
      <c r="A89" s="1">
        <v>85</v>
      </c>
      <c r="B89" s="88">
        <v>1</v>
      </c>
      <c r="C89" s="88">
        <v>0</v>
      </c>
      <c r="D89" s="88">
        <v>0</v>
      </c>
      <c r="E89" s="89">
        <v>1</v>
      </c>
      <c r="F89" s="89">
        <v>0</v>
      </c>
      <c r="G89" s="89">
        <v>0</v>
      </c>
      <c r="H89" s="90">
        <v>0</v>
      </c>
      <c r="I89" s="90">
        <v>1</v>
      </c>
      <c r="J89" s="90">
        <v>0</v>
      </c>
      <c r="K89" s="90">
        <v>17</v>
      </c>
      <c r="L89" s="78" t="str">
        <f>_xlfn.IFNA(HLOOKUP(1,B89:D$105,K89,FALSE),"NA")</f>
        <v>S</v>
      </c>
      <c r="M89" s="78" t="str">
        <f>_xlfn.IFNA(HLOOKUP(1,E89:G$105,K89,FALSE),"NA")</f>
        <v>S</v>
      </c>
      <c r="N89" s="78" t="str">
        <f>_xlfn.IFNA(HLOOKUP(1,H89:J$105,K89,FALSE),"NA")</f>
        <v>M</v>
      </c>
      <c r="O89" s="1" t="str">
        <f t="shared" si="3"/>
        <v>S,S,M</v>
      </c>
    </row>
    <row r="90" spans="1:15" x14ac:dyDescent="0.55000000000000004">
      <c r="A90" s="1">
        <v>86</v>
      </c>
      <c r="B90" s="88">
        <v>0</v>
      </c>
      <c r="C90" s="88">
        <v>1</v>
      </c>
      <c r="D90" s="88">
        <v>0</v>
      </c>
      <c r="E90" s="89">
        <v>1</v>
      </c>
      <c r="F90" s="89">
        <v>0</v>
      </c>
      <c r="G90" s="89">
        <v>0</v>
      </c>
      <c r="H90" s="90">
        <v>1</v>
      </c>
      <c r="I90" s="90">
        <v>0</v>
      </c>
      <c r="J90" s="90">
        <v>0</v>
      </c>
      <c r="K90" s="90">
        <v>16</v>
      </c>
      <c r="L90" s="78" t="str">
        <f>_xlfn.IFNA(HLOOKUP(1,B90:D$105,K90,FALSE),"NA")</f>
        <v>M</v>
      </c>
      <c r="M90" s="78" t="str">
        <f>_xlfn.IFNA(HLOOKUP(1,E90:G$105,K90,FALSE),"NA")</f>
        <v>S</v>
      </c>
      <c r="N90" s="78" t="str">
        <f>_xlfn.IFNA(HLOOKUP(1,H90:J$105,K90,FALSE),"NA")</f>
        <v>S</v>
      </c>
      <c r="O90" s="1" t="str">
        <f t="shared" si="3"/>
        <v>M,S,S</v>
      </c>
    </row>
    <row r="91" spans="1:15" x14ac:dyDescent="0.55000000000000004">
      <c r="A91" s="1">
        <v>87</v>
      </c>
      <c r="B91" s="88">
        <v>0</v>
      </c>
      <c r="C91" s="88">
        <v>0</v>
      </c>
      <c r="D91" s="88">
        <v>0</v>
      </c>
      <c r="E91" s="89">
        <v>0</v>
      </c>
      <c r="F91" s="89">
        <v>1</v>
      </c>
      <c r="G91" s="89">
        <v>0</v>
      </c>
      <c r="H91" s="90">
        <v>0</v>
      </c>
      <c r="I91" s="90">
        <v>1</v>
      </c>
      <c r="J91" s="90">
        <v>0</v>
      </c>
      <c r="K91" s="90">
        <v>15</v>
      </c>
      <c r="L91" s="78" t="str">
        <f>_xlfn.IFNA(HLOOKUP(1,B91:D$105,K91,FALSE),"NA")</f>
        <v>NA</v>
      </c>
      <c r="M91" s="78" t="str">
        <f>_xlfn.IFNA(HLOOKUP(1,E91:G$105,K91,FALSE),"NA")</f>
        <v>M</v>
      </c>
      <c r="N91" s="78" t="str">
        <f>_xlfn.IFNA(HLOOKUP(1,H91:J$105,K91,FALSE),"NA")</f>
        <v>M</v>
      </c>
      <c r="O91" s="1" t="str">
        <f t="shared" si="3"/>
        <v>NA,M,M</v>
      </c>
    </row>
    <row r="92" spans="1:15" x14ac:dyDescent="0.55000000000000004">
      <c r="A92" s="1">
        <v>88</v>
      </c>
      <c r="B92" s="88">
        <v>1</v>
      </c>
      <c r="C92" s="88">
        <v>0</v>
      </c>
      <c r="D92" s="88">
        <v>0</v>
      </c>
      <c r="E92" s="89">
        <v>0</v>
      </c>
      <c r="F92" s="89">
        <v>1</v>
      </c>
      <c r="G92" s="89">
        <v>0</v>
      </c>
      <c r="H92" s="90">
        <v>1</v>
      </c>
      <c r="I92" s="90">
        <v>0</v>
      </c>
      <c r="J92" s="90">
        <v>0</v>
      </c>
      <c r="K92" s="90">
        <v>14</v>
      </c>
      <c r="L92" s="78" t="str">
        <f>_xlfn.IFNA(HLOOKUP(1,B92:D$105,K92,FALSE),"NA")</f>
        <v>S</v>
      </c>
      <c r="M92" s="78" t="str">
        <f>_xlfn.IFNA(HLOOKUP(1,E92:G$105,K92,FALSE),"NA")</f>
        <v>M</v>
      </c>
      <c r="N92" s="78" t="str">
        <f>_xlfn.IFNA(HLOOKUP(1,H92:J$105,K92,FALSE),"NA")</f>
        <v>S</v>
      </c>
      <c r="O92" s="1" t="str">
        <f t="shared" si="3"/>
        <v>S,M,S</v>
      </c>
    </row>
    <row r="93" spans="1:15" x14ac:dyDescent="0.55000000000000004">
      <c r="A93" s="1">
        <v>89</v>
      </c>
      <c r="B93" s="88">
        <v>1</v>
      </c>
      <c r="C93" s="88">
        <v>0</v>
      </c>
      <c r="D93" s="88">
        <v>0</v>
      </c>
      <c r="E93" s="89">
        <v>1</v>
      </c>
      <c r="F93" s="89">
        <v>0</v>
      </c>
      <c r="G93" s="89">
        <v>0</v>
      </c>
      <c r="H93" s="90">
        <v>0</v>
      </c>
      <c r="I93" s="90">
        <v>1</v>
      </c>
      <c r="J93" s="90">
        <v>0</v>
      </c>
      <c r="K93" s="90">
        <v>13</v>
      </c>
      <c r="L93" s="78" t="str">
        <f>_xlfn.IFNA(HLOOKUP(1,B93:D$105,K93,FALSE),"NA")</f>
        <v>S</v>
      </c>
      <c r="M93" s="78" t="str">
        <f>_xlfn.IFNA(HLOOKUP(1,E93:G$105,K93,FALSE),"NA")</f>
        <v>S</v>
      </c>
      <c r="N93" s="78" t="str">
        <f>_xlfn.IFNA(HLOOKUP(1,H93:J$105,K93,FALSE),"NA")</f>
        <v>M</v>
      </c>
      <c r="O93" s="1" t="str">
        <f t="shared" si="3"/>
        <v>S,S,M</v>
      </c>
    </row>
    <row r="94" spans="1:15" x14ac:dyDescent="0.55000000000000004">
      <c r="A94" s="1">
        <v>90</v>
      </c>
      <c r="B94" s="88">
        <v>0</v>
      </c>
      <c r="C94" s="88">
        <v>1</v>
      </c>
      <c r="D94" s="88">
        <v>0</v>
      </c>
      <c r="E94" s="89">
        <v>1</v>
      </c>
      <c r="F94" s="89">
        <v>0</v>
      </c>
      <c r="G94" s="89">
        <v>0</v>
      </c>
      <c r="H94" s="90">
        <v>1</v>
      </c>
      <c r="I94" s="90">
        <v>0</v>
      </c>
      <c r="J94" s="90">
        <v>0</v>
      </c>
      <c r="K94" s="90">
        <v>12</v>
      </c>
      <c r="L94" s="78" t="str">
        <f>_xlfn.IFNA(HLOOKUP(1,B94:D$105,K94,FALSE),"NA")</f>
        <v>M</v>
      </c>
      <c r="M94" s="78" t="str">
        <f>_xlfn.IFNA(HLOOKUP(1,E94:G$105,K94,FALSE),"NA")</f>
        <v>S</v>
      </c>
      <c r="N94" s="78" t="str">
        <f>_xlfn.IFNA(HLOOKUP(1,H94:J$105,K94,FALSE),"NA")</f>
        <v>S</v>
      </c>
      <c r="O94" s="1" t="str">
        <f t="shared" si="3"/>
        <v>M,S,S</v>
      </c>
    </row>
    <row r="95" spans="1:15" x14ac:dyDescent="0.55000000000000004">
      <c r="A95" s="1">
        <v>91</v>
      </c>
      <c r="B95" s="88">
        <v>1</v>
      </c>
      <c r="C95" s="88">
        <v>0</v>
      </c>
      <c r="D95" s="88">
        <v>0</v>
      </c>
      <c r="E95" s="89">
        <v>1</v>
      </c>
      <c r="F95" s="89">
        <v>0</v>
      </c>
      <c r="G95" s="89">
        <v>0</v>
      </c>
      <c r="H95" s="90">
        <v>1</v>
      </c>
      <c r="I95" s="90">
        <v>0</v>
      </c>
      <c r="J95" s="90">
        <v>0</v>
      </c>
      <c r="K95" s="90">
        <v>11</v>
      </c>
      <c r="L95" s="78" t="str">
        <f>_xlfn.IFNA(HLOOKUP(1,B95:D$105,K95,FALSE),"NA")</f>
        <v>S</v>
      </c>
      <c r="M95" s="78" t="str">
        <f>_xlfn.IFNA(HLOOKUP(1,E95:G$105,K95,FALSE),"NA")</f>
        <v>S</v>
      </c>
      <c r="N95" s="78" t="str">
        <f>_xlfn.IFNA(HLOOKUP(1,H95:J$105,K95,FALSE),"NA")</f>
        <v>S</v>
      </c>
      <c r="O95" s="1" t="str">
        <f t="shared" si="3"/>
        <v>S,S,S</v>
      </c>
    </row>
    <row r="96" spans="1:15" x14ac:dyDescent="0.55000000000000004">
      <c r="A96" s="1">
        <v>92</v>
      </c>
      <c r="B96" s="88">
        <v>1</v>
      </c>
      <c r="C96" s="88">
        <v>0</v>
      </c>
      <c r="D96" s="88">
        <v>0</v>
      </c>
      <c r="E96" s="89">
        <v>1</v>
      </c>
      <c r="F96" s="89">
        <v>0</v>
      </c>
      <c r="G96" s="89">
        <v>0</v>
      </c>
      <c r="H96" s="90">
        <v>1</v>
      </c>
      <c r="I96" s="90">
        <v>0</v>
      </c>
      <c r="J96" s="90">
        <v>0</v>
      </c>
      <c r="K96" s="90">
        <v>10</v>
      </c>
      <c r="L96" s="78" t="str">
        <f>_xlfn.IFNA(HLOOKUP(1,B96:D$105,K96,FALSE),"NA")</f>
        <v>S</v>
      </c>
      <c r="M96" s="78" t="str">
        <f>_xlfn.IFNA(HLOOKUP(1,E96:G$105,K96,FALSE),"NA")</f>
        <v>S</v>
      </c>
      <c r="N96" s="78" t="str">
        <f>_xlfn.IFNA(HLOOKUP(1,H96:J$105,K96,FALSE),"NA")</f>
        <v>S</v>
      </c>
      <c r="O96" s="1" t="str">
        <f t="shared" si="3"/>
        <v>S,S,S</v>
      </c>
    </row>
    <row r="97" spans="1:15" x14ac:dyDescent="0.55000000000000004">
      <c r="A97" s="1">
        <v>93</v>
      </c>
      <c r="B97" s="88">
        <v>1</v>
      </c>
      <c r="C97" s="88">
        <v>0</v>
      </c>
      <c r="D97" s="88">
        <v>0</v>
      </c>
      <c r="E97" s="89">
        <v>0</v>
      </c>
      <c r="F97" s="89">
        <v>1</v>
      </c>
      <c r="G97" s="89">
        <v>0</v>
      </c>
      <c r="H97" s="90">
        <v>0</v>
      </c>
      <c r="I97" s="90">
        <v>0</v>
      </c>
      <c r="J97" s="90">
        <v>1</v>
      </c>
      <c r="K97" s="90">
        <v>9</v>
      </c>
      <c r="L97" s="78" t="str">
        <f>_xlfn.IFNA(HLOOKUP(1,B97:D$105,K97,FALSE),"NA")</f>
        <v>S</v>
      </c>
      <c r="M97" s="78" t="str">
        <f>_xlfn.IFNA(HLOOKUP(1,E97:G$105,K97,FALSE),"NA")</f>
        <v>M</v>
      </c>
      <c r="N97" s="78" t="str">
        <f>_xlfn.IFNA(HLOOKUP(1,H97:J$105,K97,FALSE),"NA")</f>
        <v>L</v>
      </c>
      <c r="O97" s="1" t="str">
        <f t="shared" si="3"/>
        <v>S,M,L</v>
      </c>
    </row>
    <row r="98" spans="1:15" x14ac:dyDescent="0.55000000000000004">
      <c r="A98" s="1">
        <v>94</v>
      </c>
      <c r="B98" s="88">
        <v>0</v>
      </c>
      <c r="C98" s="88">
        <v>1</v>
      </c>
      <c r="D98" s="88">
        <v>0</v>
      </c>
      <c r="E98" s="89">
        <v>1</v>
      </c>
      <c r="F98" s="89">
        <v>0</v>
      </c>
      <c r="G98" s="89">
        <v>0</v>
      </c>
      <c r="H98" s="90">
        <v>0</v>
      </c>
      <c r="I98" s="90">
        <v>1</v>
      </c>
      <c r="J98" s="90">
        <v>0</v>
      </c>
      <c r="K98" s="90">
        <v>8</v>
      </c>
      <c r="L98" s="78" t="str">
        <f>_xlfn.IFNA(HLOOKUP(1,B98:D$105,K98,FALSE),"NA")</f>
        <v>M</v>
      </c>
      <c r="M98" s="78" t="str">
        <f>_xlfn.IFNA(HLOOKUP(1,E98:G$105,K98,FALSE),"NA")</f>
        <v>S</v>
      </c>
      <c r="N98" s="78" t="str">
        <f>_xlfn.IFNA(HLOOKUP(1,H98:J$105,K98,FALSE),"NA")</f>
        <v>M</v>
      </c>
      <c r="O98" s="1" t="str">
        <f t="shared" si="3"/>
        <v>M,S,M</v>
      </c>
    </row>
    <row r="99" spans="1:15" x14ac:dyDescent="0.55000000000000004">
      <c r="A99" s="1">
        <v>95</v>
      </c>
      <c r="B99" s="88">
        <v>1</v>
      </c>
      <c r="C99" s="88">
        <v>0</v>
      </c>
      <c r="D99" s="88">
        <v>0</v>
      </c>
      <c r="E99" s="89">
        <v>1</v>
      </c>
      <c r="F99" s="89">
        <v>0</v>
      </c>
      <c r="G99" s="89">
        <v>0</v>
      </c>
      <c r="H99" s="90">
        <v>0</v>
      </c>
      <c r="I99" s="90">
        <v>1</v>
      </c>
      <c r="J99" s="90">
        <v>0</v>
      </c>
      <c r="K99" s="90">
        <v>7</v>
      </c>
      <c r="L99" s="78" t="str">
        <f>_xlfn.IFNA(HLOOKUP(1,B99:D$105,K99,FALSE),"NA")</f>
        <v>S</v>
      </c>
      <c r="M99" s="78" t="str">
        <f>_xlfn.IFNA(HLOOKUP(1,E99:G$105,K99,FALSE),"NA")</f>
        <v>S</v>
      </c>
      <c r="N99" s="78" t="str">
        <f>_xlfn.IFNA(HLOOKUP(1,H99:J$105,K99,FALSE),"NA")</f>
        <v>M</v>
      </c>
      <c r="O99" s="1" t="str">
        <f t="shared" si="3"/>
        <v>S,S,M</v>
      </c>
    </row>
    <row r="100" spans="1:15" x14ac:dyDescent="0.55000000000000004">
      <c r="A100" s="1">
        <v>96</v>
      </c>
      <c r="B100" s="88">
        <v>0</v>
      </c>
      <c r="C100" s="88">
        <v>0</v>
      </c>
      <c r="D100" s="88">
        <v>1</v>
      </c>
      <c r="E100" s="89">
        <v>1</v>
      </c>
      <c r="F100" s="89">
        <v>0</v>
      </c>
      <c r="G100" s="89">
        <v>0</v>
      </c>
      <c r="H100" s="90">
        <v>1</v>
      </c>
      <c r="I100" s="90">
        <v>0</v>
      </c>
      <c r="J100" s="90">
        <v>0</v>
      </c>
      <c r="K100" s="90">
        <v>6</v>
      </c>
      <c r="L100" s="78" t="str">
        <f>_xlfn.IFNA(HLOOKUP(1,B100:D$105,K100,FALSE),"NA")</f>
        <v>L</v>
      </c>
      <c r="M100" s="78" t="str">
        <f>_xlfn.IFNA(HLOOKUP(1,E100:G$105,K100,FALSE),"NA")</f>
        <v>S</v>
      </c>
      <c r="N100" s="78" t="str">
        <f>_xlfn.IFNA(HLOOKUP(1,H100:J$105,K100,FALSE),"NA")</f>
        <v>S</v>
      </c>
      <c r="O100" s="1" t="str">
        <f t="shared" si="3"/>
        <v>L,S,S</v>
      </c>
    </row>
    <row r="101" spans="1:15" x14ac:dyDescent="0.55000000000000004">
      <c r="A101" s="1">
        <v>97</v>
      </c>
      <c r="B101" s="88">
        <v>0</v>
      </c>
      <c r="C101" s="88">
        <v>1</v>
      </c>
      <c r="D101" s="88">
        <v>0</v>
      </c>
      <c r="E101" s="89">
        <v>1</v>
      </c>
      <c r="F101" s="89">
        <v>0</v>
      </c>
      <c r="G101" s="89">
        <v>0</v>
      </c>
      <c r="H101" s="90">
        <v>0</v>
      </c>
      <c r="I101" s="90">
        <v>0</v>
      </c>
      <c r="J101" s="90">
        <v>0</v>
      </c>
      <c r="K101" s="90">
        <v>5</v>
      </c>
      <c r="L101" s="78" t="str">
        <f>_xlfn.IFNA(HLOOKUP(1,B101:D$105,K101,FALSE),"NA")</f>
        <v>M</v>
      </c>
      <c r="M101" s="78" t="str">
        <f>_xlfn.IFNA(HLOOKUP(1,E101:G$105,K101,FALSE),"NA")</f>
        <v>S</v>
      </c>
      <c r="N101" s="78" t="str">
        <f>_xlfn.IFNA(HLOOKUP(1,H101:J$105,K101,FALSE),"NA")</f>
        <v>NA</v>
      </c>
      <c r="O101" s="1" t="str">
        <f t="shared" si="3"/>
        <v>M,S,NA</v>
      </c>
    </row>
    <row r="102" spans="1:15" x14ac:dyDescent="0.55000000000000004">
      <c r="A102" s="1">
        <v>98</v>
      </c>
      <c r="B102" s="88">
        <v>0</v>
      </c>
      <c r="C102" s="88">
        <v>1</v>
      </c>
      <c r="D102" s="88">
        <v>0</v>
      </c>
      <c r="E102" s="89">
        <v>0</v>
      </c>
      <c r="F102" s="89">
        <v>1</v>
      </c>
      <c r="G102" s="89">
        <v>0</v>
      </c>
      <c r="H102" s="90">
        <v>0</v>
      </c>
      <c r="I102" s="90">
        <v>1</v>
      </c>
      <c r="J102" s="90">
        <v>0</v>
      </c>
      <c r="K102" s="90">
        <v>4</v>
      </c>
      <c r="L102" s="78" t="str">
        <f>_xlfn.IFNA(HLOOKUP(1,B102:D$105,K102,FALSE),"NA")</f>
        <v>M</v>
      </c>
      <c r="M102" s="78" t="str">
        <f>_xlfn.IFNA(HLOOKUP(1,E102:G$105,K102,FALSE),"NA")</f>
        <v>M</v>
      </c>
      <c r="N102" s="78" t="str">
        <f>_xlfn.IFNA(HLOOKUP(1,H102:J$105,K102,FALSE),"NA")</f>
        <v>M</v>
      </c>
      <c r="O102" s="1" t="str">
        <f t="shared" si="3"/>
        <v>M,M,M</v>
      </c>
    </row>
    <row r="103" spans="1:15" x14ac:dyDescent="0.55000000000000004">
      <c r="A103" s="1">
        <v>99</v>
      </c>
      <c r="B103" s="88">
        <v>1</v>
      </c>
      <c r="C103" s="88">
        <v>0</v>
      </c>
      <c r="D103" s="88">
        <v>0</v>
      </c>
      <c r="E103" s="89">
        <v>1</v>
      </c>
      <c r="F103" s="89">
        <v>0</v>
      </c>
      <c r="G103" s="89">
        <v>0</v>
      </c>
      <c r="H103" s="90">
        <v>1</v>
      </c>
      <c r="I103" s="90">
        <v>0</v>
      </c>
      <c r="J103" s="90">
        <v>0</v>
      </c>
      <c r="K103" s="90">
        <v>3</v>
      </c>
      <c r="L103" s="78" t="str">
        <f>_xlfn.IFNA(HLOOKUP(1,B103:D$105,K103,FALSE),"NA")</f>
        <v>S</v>
      </c>
      <c r="M103" s="78" t="str">
        <f>_xlfn.IFNA(HLOOKUP(1,E103:G$105,K103,FALSE),"NA")</f>
        <v>S</v>
      </c>
      <c r="N103" s="78" t="str">
        <f>_xlfn.IFNA(HLOOKUP(1,H103:J$105,K103,FALSE),"NA")</f>
        <v>S</v>
      </c>
      <c r="O103" s="1" t="str">
        <f t="shared" si="3"/>
        <v>S,S,S</v>
      </c>
    </row>
    <row r="104" spans="1:15" x14ac:dyDescent="0.55000000000000004">
      <c r="A104" s="1">
        <v>100</v>
      </c>
      <c r="B104" s="88">
        <v>0</v>
      </c>
      <c r="C104" s="88">
        <v>1</v>
      </c>
      <c r="D104" s="88">
        <v>0</v>
      </c>
      <c r="E104" s="89">
        <v>0</v>
      </c>
      <c r="F104" s="89">
        <v>0</v>
      </c>
      <c r="G104" s="89">
        <v>1</v>
      </c>
      <c r="H104" s="90">
        <v>0</v>
      </c>
      <c r="I104" s="90">
        <v>0</v>
      </c>
      <c r="J104" s="90">
        <v>0</v>
      </c>
      <c r="K104" s="90">
        <v>2</v>
      </c>
      <c r="L104" s="78" t="str">
        <f>_xlfn.IFNA(HLOOKUP(1,B104:D$105,K104,FALSE),"NA")</f>
        <v>M</v>
      </c>
      <c r="M104" s="78" t="str">
        <f>_xlfn.IFNA(HLOOKUP(1,E104:G$105,K104,FALSE),"NA")</f>
        <v>L</v>
      </c>
      <c r="N104" s="78" t="str">
        <f>_xlfn.IFNA(HLOOKUP(1,H104:J$105,K104,FALSE),"NA")</f>
        <v>NA</v>
      </c>
      <c r="O104" s="1" t="str">
        <f t="shared" si="3"/>
        <v>M,L,NA</v>
      </c>
    </row>
    <row r="105" spans="1:15" x14ac:dyDescent="0.55000000000000004">
      <c r="B105" s="77" t="s">
        <v>113</v>
      </c>
      <c r="C105" s="77" t="s">
        <v>115</v>
      </c>
      <c r="D105" s="77" t="s">
        <v>117</v>
      </c>
      <c r="E105" s="77" t="s">
        <v>113</v>
      </c>
      <c r="F105" s="77" t="s">
        <v>115</v>
      </c>
      <c r="G105" s="77" t="s">
        <v>117</v>
      </c>
      <c r="H105" s="77" t="s">
        <v>113</v>
      </c>
      <c r="I105" s="77" t="s">
        <v>115</v>
      </c>
      <c r="J105" s="77" t="s">
        <v>117</v>
      </c>
      <c r="K105" s="77"/>
    </row>
  </sheetData>
  <mergeCells count="15">
    <mergeCell ref="A1:O2"/>
    <mergeCell ref="W15:W16"/>
    <mergeCell ref="V15:V16"/>
    <mergeCell ref="Q15:Q16"/>
    <mergeCell ref="Q10:Q12"/>
    <mergeCell ref="Q7:Q9"/>
    <mergeCell ref="B3:D3"/>
    <mergeCell ref="E3:G3"/>
    <mergeCell ref="H3:J3"/>
    <mergeCell ref="Q4:Q6"/>
    <mergeCell ref="R15:R16"/>
    <mergeCell ref="U15:U16"/>
    <mergeCell ref="S15:S16"/>
    <mergeCell ref="T15:T16"/>
    <mergeCell ref="L3:N3"/>
  </mergeCells>
  <phoneticPr fontId="9"/>
  <conditionalFormatting sqref="S17:S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V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W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グラフ</vt:lpstr>
      </vt:variant>
      <vt:variant>
        <vt:i4>1</vt:i4>
      </vt:variant>
    </vt:vector>
  </HeadingPairs>
  <TitlesOfParts>
    <vt:vector size="9" baseType="lpstr">
      <vt:lpstr>Ex-12-1</vt:lpstr>
      <vt:lpstr>Ex-12-2</vt:lpstr>
      <vt:lpstr>Ex-12-3</vt:lpstr>
      <vt:lpstr>Ex-12-4</vt:lpstr>
      <vt:lpstr>Ex-12-5</vt:lpstr>
      <vt:lpstr>Ex-12-6</vt:lpstr>
      <vt:lpstr>Ex-12-7</vt:lpstr>
      <vt:lpstr>Ex-12-8</vt:lpstr>
      <vt:lpstr>Fig-1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Ryusuke Kimura</cp:lastModifiedBy>
  <dcterms:created xsi:type="dcterms:W3CDTF">2020-03-23T12:25:54Z</dcterms:created>
  <dcterms:modified xsi:type="dcterms:W3CDTF">2025-07-28T03:51:41Z</dcterms:modified>
</cp:coreProperties>
</file>