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nagawau-my.sharepoint.com/personal/ft101958cu_jindai_jp/Documents/Pricing analytics翻訳/Digital_Resources/Excel - Examples/"/>
    </mc:Choice>
  </mc:AlternateContent>
  <xr:revisionPtr revIDLastSave="108" documentId="13_ncr:1_{D8C82247-E7F9-490B-BE8A-37A0FE65C9AB}" xr6:coauthVersionLast="47" xr6:coauthVersionMax="47" xr10:uidLastSave="{E5A4671E-7E1C-D843-A991-DA538043A36F}"/>
  <bookViews>
    <workbookView xWindow="80" yWindow="2220" windowWidth="29400" windowHeight="17500" activeTab="4" xr2:uid="{6388F8DA-D048-4932-910D-BBAD88C1A32E}"/>
  </bookViews>
  <sheets>
    <sheet name="Fig-5-1" sheetId="1" r:id="rId1"/>
    <sheet name="Ex-5-1" sheetId="2" r:id="rId2"/>
    <sheet name="Ex-5-2" sheetId="3" r:id="rId3"/>
    <sheet name="Ex-5-3" sheetId="4" r:id="rId4"/>
    <sheet name="Ex-5-4" sheetId="7" r:id="rId5"/>
    <sheet name="Ex-5-5" sheetId="8" r:id="rId6"/>
    <sheet name="Ex-5-6" sheetId="10" r:id="rId7"/>
    <sheet name="Ex-5-7" sheetId="6" r:id="rId8"/>
  </sheets>
  <definedNames>
    <definedName name="solver_adj" localSheetId="0" hidden="1">'Fig-5-1'!$J$16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'Fig-5-1'!$J$16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'Fig-5-1'!$J$7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84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8" l="1"/>
  <c r="E11" i="8"/>
  <c r="B11" i="8" s="1"/>
  <c r="C5" i="3"/>
  <c r="D5" i="3"/>
  <c r="E5" i="3"/>
  <c r="B6" i="8"/>
  <c r="I5" i="4"/>
  <c r="H5" i="4"/>
  <c r="E5" i="4"/>
  <c r="E6" i="3"/>
  <c r="E7" i="3"/>
  <c r="E8" i="3"/>
  <c r="G11" i="2"/>
  <c r="F11" i="2"/>
  <c r="C11" i="2"/>
  <c r="B11" i="2"/>
  <c r="E5" i="8"/>
  <c r="B5" i="8"/>
  <c r="E6" i="10"/>
  <c r="E7" i="10"/>
  <c r="E8" i="10"/>
  <c r="E9" i="10"/>
  <c r="E10" i="10"/>
  <c r="E11" i="10"/>
  <c r="E12" i="10"/>
  <c r="E13" i="10"/>
  <c r="E14" i="10"/>
  <c r="E15" i="10"/>
  <c r="E5" i="10"/>
  <c r="B5" i="10"/>
  <c r="B6" i="10"/>
  <c r="B7" i="10"/>
  <c r="B8" i="10"/>
  <c r="B9" i="10"/>
  <c r="B10" i="10"/>
  <c r="B11" i="10"/>
  <c r="B12" i="10"/>
  <c r="B13" i="10"/>
  <c r="B14" i="10"/>
  <c r="B15" i="10"/>
  <c r="D5" i="10"/>
  <c r="D6" i="10"/>
  <c r="D7" i="10"/>
  <c r="D8" i="10"/>
  <c r="D9" i="10"/>
  <c r="D10" i="10"/>
  <c r="D11" i="10"/>
  <c r="D12" i="10"/>
  <c r="D13" i="10"/>
  <c r="D14" i="10"/>
  <c r="D15" i="10"/>
  <c r="C5" i="10"/>
  <c r="C6" i="10"/>
  <c r="C7" i="10"/>
  <c r="C8" i="10"/>
  <c r="C9" i="10"/>
  <c r="C10" i="10"/>
  <c r="C11" i="10"/>
  <c r="C12" i="10"/>
  <c r="C13" i="10"/>
  <c r="C14" i="10"/>
  <c r="C15" i="10"/>
  <c r="E6" i="8"/>
  <c r="B7" i="8"/>
  <c r="B8" i="8"/>
  <c r="B9" i="8"/>
  <c r="B10" i="8"/>
  <c r="B12" i="8"/>
  <c r="B13" i="8"/>
  <c r="B14" i="8"/>
  <c r="B15" i="8"/>
  <c r="C5" i="8"/>
  <c r="C6" i="8"/>
  <c r="E7" i="8"/>
  <c r="E8" i="8"/>
  <c r="E9" i="8"/>
  <c r="E10" i="8"/>
  <c r="E12" i="8"/>
  <c r="E13" i="8"/>
  <c r="E14" i="8"/>
  <c r="E15" i="8"/>
  <c r="C7" i="8"/>
  <c r="C8" i="8"/>
  <c r="C9" i="8"/>
  <c r="E15" i="7"/>
  <c r="E14" i="7"/>
  <c r="E13" i="7"/>
  <c r="E12" i="7"/>
  <c r="E11" i="7"/>
  <c r="E10" i="7"/>
  <c r="E9" i="7"/>
  <c r="E8" i="7"/>
  <c r="E7" i="7"/>
  <c r="E6" i="7"/>
  <c r="E5" i="7"/>
  <c r="D5" i="7"/>
  <c r="D6" i="7"/>
  <c r="D7" i="7"/>
  <c r="D8" i="7"/>
  <c r="D9" i="7"/>
  <c r="D10" i="7"/>
  <c r="D11" i="7"/>
  <c r="D12" i="7"/>
  <c r="D13" i="7"/>
  <c r="D14" i="7"/>
  <c r="D15" i="7"/>
  <c r="C5" i="7"/>
  <c r="C6" i="7"/>
  <c r="C7" i="7"/>
  <c r="C8" i="7"/>
  <c r="C9" i="7"/>
  <c r="C10" i="7"/>
  <c r="C11" i="7"/>
  <c r="C12" i="7"/>
  <c r="C13" i="7"/>
  <c r="C14" i="7"/>
  <c r="C15" i="7"/>
  <c r="J8" i="6"/>
  <c r="T33" i="6"/>
  <c r="S33" i="6"/>
  <c r="R33" i="6"/>
  <c r="T32" i="6"/>
  <c r="S32" i="6"/>
  <c r="R32" i="6"/>
  <c r="L32" i="6"/>
  <c r="K32" i="6"/>
  <c r="J32" i="6"/>
  <c r="D32" i="6"/>
  <c r="T31" i="6"/>
  <c r="S31" i="6"/>
  <c r="R31" i="6"/>
  <c r="L31" i="6"/>
  <c r="K31" i="6"/>
  <c r="J31" i="6"/>
  <c r="D31" i="6"/>
  <c r="T30" i="6"/>
  <c r="S30" i="6"/>
  <c r="R30" i="6"/>
  <c r="L30" i="6"/>
  <c r="K30" i="6"/>
  <c r="J30" i="6"/>
  <c r="D30" i="6"/>
  <c r="T29" i="6"/>
  <c r="S29" i="6"/>
  <c r="R29" i="6"/>
  <c r="L29" i="6"/>
  <c r="K29" i="6"/>
  <c r="J29" i="6"/>
  <c r="D29" i="6"/>
  <c r="T28" i="6"/>
  <c r="S28" i="6"/>
  <c r="R28" i="6"/>
  <c r="L28" i="6"/>
  <c r="K28" i="6"/>
  <c r="J28" i="6"/>
  <c r="D28" i="6"/>
  <c r="T27" i="6"/>
  <c r="S27" i="6"/>
  <c r="R27" i="6"/>
  <c r="L27" i="6"/>
  <c r="K27" i="6"/>
  <c r="J27" i="6"/>
  <c r="D27" i="6"/>
  <c r="T26" i="6"/>
  <c r="S26" i="6"/>
  <c r="R26" i="6"/>
  <c r="L26" i="6"/>
  <c r="K26" i="6"/>
  <c r="J26" i="6"/>
  <c r="D26" i="6"/>
  <c r="T25" i="6"/>
  <c r="S25" i="6"/>
  <c r="R25" i="6"/>
  <c r="L25" i="6"/>
  <c r="K25" i="6"/>
  <c r="J25" i="6"/>
  <c r="D25" i="6"/>
  <c r="T24" i="6"/>
  <c r="S24" i="6"/>
  <c r="R24" i="6"/>
  <c r="L24" i="6"/>
  <c r="K24" i="6"/>
  <c r="J24" i="6"/>
  <c r="D24" i="6"/>
  <c r="T23" i="6"/>
  <c r="S23" i="6"/>
  <c r="R23" i="6"/>
  <c r="L23" i="6"/>
  <c r="K23" i="6"/>
  <c r="J23" i="6"/>
  <c r="D23" i="6"/>
  <c r="T22" i="6"/>
  <c r="S22" i="6"/>
  <c r="R22" i="6"/>
  <c r="L22" i="6"/>
  <c r="K22" i="6"/>
  <c r="J22" i="6"/>
  <c r="D22" i="6"/>
  <c r="T21" i="6"/>
  <c r="S21" i="6"/>
  <c r="R21" i="6"/>
  <c r="L21" i="6"/>
  <c r="K21" i="6"/>
  <c r="J21" i="6"/>
  <c r="D21" i="6"/>
  <c r="T20" i="6"/>
  <c r="S20" i="6"/>
  <c r="R20" i="6"/>
  <c r="L20" i="6"/>
  <c r="K20" i="6"/>
  <c r="J20" i="6"/>
  <c r="D20" i="6"/>
  <c r="T19" i="6"/>
  <c r="S19" i="6"/>
  <c r="R19" i="6"/>
  <c r="L19" i="6"/>
  <c r="K19" i="6"/>
  <c r="J19" i="6"/>
  <c r="D19" i="6"/>
  <c r="T18" i="6"/>
  <c r="S18" i="6"/>
  <c r="R18" i="6"/>
  <c r="L18" i="6"/>
  <c r="K18" i="6"/>
  <c r="J18" i="6"/>
  <c r="D18" i="6"/>
  <c r="T17" i="6"/>
  <c r="S17" i="6"/>
  <c r="R17" i="6"/>
  <c r="L17" i="6"/>
  <c r="K17" i="6"/>
  <c r="J17" i="6"/>
  <c r="D17" i="6"/>
  <c r="T16" i="6"/>
  <c r="S16" i="6"/>
  <c r="R16" i="6"/>
  <c r="L16" i="6"/>
  <c r="K16" i="6"/>
  <c r="J16" i="6"/>
  <c r="D16" i="6"/>
  <c r="T15" i="6"/>
  <c r="S15" i="6"/>
  <c r="R15" i="6"/>
  <c r="L15" i="6"/>
  <c r="K15" i="6"/>
  <c r="J15" i="6"/>
  <c r="D15" i="6"/>
  <c r="T14" i="6"/>
  <c r="S14" i="6"/>
  <c r="R14" i="6"/>
  <c r="L14" i="6"/>
  <c r="K14" i="6"/>
  <c r="J14" i="6"/>
  <c r="D14" i="6"/>
  <c r="T13" i="6"/>
  <c r="S13" i="6"/>
  <c r="R13" i="6"/>
  <c r="L13" i="6"/>
  <c r="K13" i="6"/>
  <c r="J13" i="6"/>
  <c r="D13" i="6"/>
  <c r="T12" i="6"/>
  <c r="S12" i="6"/>
  <c r="R12" i="6"/>
  <c r="L12" i="6"/>
  <c r="K12" i="6"/>
  <c r="J12" i="6"/>
  <c r="D12" i="6"/>
  <c r="T11" i="6"/>
  <c r="S11" i="6"/>
  <c r="R11" i="6"/>
  <c r="L11" i="6"/>
  <c r="K11" i="6"/>
  <c r="J11" i="6"/>
  <c r="D11" i="6"/>
  <c r="T10" i="6"/>
  <c r="S10" i="6"/>
  <c r="R10" i="6"/>
  <c r="L10" i="6"/>
  <c r="K10" i="6"/>
  <c r="J10" i="6"/>
  <c r="D10" i="6"/>
  <c r="T9" i="6"/>
  <c r="S9" i="6"/>
  <c r="R9" i="6"/>
  <c r="L9" i="6"/>
  <c r="K9" i="6"/>
  <c r="J9" i="6"/>
  <c r="D9" i="6"/>
  <c r="T8" i="6"/>
  <c r="S8" i="6"/>
  <c r="R8" i="6"/>
  <c r="L8" i="6"/>
  <c r="K8" i="6"/>
  <c r="D8" i="6"/>
  <c r="AB4" i="6"/>
  <c r="AB30" i="6"/>
  <c r="AA4" i="6"/>
  <c r="AA29" i="6"/>
  <c r="Z4" i="6"/>
  <c r="Z28" i="6"/>
  <c r="Z8" i="6"/>
  <c r="AA8" i="6"/>
  <c r="AA13" i="6"/>
  <c r="AA21" i="6"/>
  <c r="AA15" i="6"/>
  <c r="AA27" i="6"/>
  <c r="AA9" i="6"/>
  <c r="AB16" i="6"/>
  <c r="Z20" i="6"/>
  <c r="AB14" i="6"/>
  <c r="AB20" i="6"/>
  <c r="Z32" i="6"/>
  <c r="AB13" i="6"/>
  <c r="AB19" i="6"/>
  <c r="AB21" i="6"/>
  <c r="AB25" i="6"/>
  <c r="AB28" i="6"/>
  <c r="AB15" i="6"/>
  <c r="AB10" i="6"/>
  <c r="AB9" i="6"/>
  <c r="AB8" i="6"/>
  <c r="Z14" i="6"/>
  <c r="AB22" i="6"/>
  <c r="Z26" i="6"/>
  <c r="AA12" i="6"/>
  <c r="AA18" i="6"/>
  <c r="AA11" i="6"/>
  <c r="Z9" i="6"/>
  <c r="AA10" i="6"/>
  <c r="AB11" i="6"/>
  <c r="Z15" i="6"/>
  <c r="AA16" i="6"/>
  <c r="AB17" i="6"/>
  <c r="Z21" i="6"/>
  <c r="AA22" i="6"/>
  <c r="AB23" i="6"/>
  <c r="Z27" i="6"/>
  <c r="AA28" i="6"/>
  <c r="AB29" i="6"/>
  <c r="Z13" i="6"/>
  <c r="AA14" i="6"/>
  <c r="Z19" i="6"/>
  <c r="AA20" i="6"/>
  <c r="Z25" i="6"/>
  <c r="AA26" i="6"/>
  <c r="AB27" i="6"/>
  <c r="Z31" i="6"/>
  <c r="AA32" i="6"/>
  <c r="Z33" i="6"/>
  <c r="Z12" i="6"/>
  <c r="Z18" i="6"/>
  <c r="AA19" i="6"/>
  <c r="Z24" i="6"/>
  <c r="AA25" i="6"/>
  <c r="AB26" i="6"/>
  <c r="Z30" i="6"/>
  <c r="AA31" i="6"/>
  <c r="AB32" i="6"/>
  <c r="AA33" i="6"/>
  <c r="Z11" i="6"/>
  <c r="Z23" i="6"/>
  <c r="Z29" i="6"/>
  <c r="AA30" i="6"/>
  <c r="AB31" i="6"/>
  <c r="AB33" i="6"/>
  <c r="Z17" i="6"/>
  <c r="AA24" i="6"/>
  <c r="Z10" i="6"/>
  <c r="AB12" i="6"/>
  <c r="Z16" i="6"/>
  <c r="AA17" i="6"/>
  <c r="AB18" i="6"/>
  <c r="Z22" i="6"/>
  <c r="AA23" i="6"/>
  <c r="AB24" i="6"/>
  <c r="E6" i="4"/>
  <c r="E7" i="4"/>
  <c r="E8" i="4"/>
  <c r="E9" i="4"/>
  <c r="E10" i="4"/>
  <c r="D5" i="4"/>
  <c r="D6" i="4"/>
  <c r="D7" i="4"/>
  <c r="D8" i="4"/>
  <c r="D9" i="4"/>
  <c r="D10" i="4"/>
  <c r="C6" i="4"/>
  <c r="C5" i="4"/>
  <c r="C7" i="4"/>
  <c r="C8" i="4"/>
  <c r="C9" i="4"/>
  <c r="C10" i="4"/>
  <c r="D6" i="3"/>
  <c r="D7" i="3"/>
  <c r="D8" i="3"/>
  <c r="C6" i="3"/>
  <c r="C7" i="3"/>
  <c r="C8" i="3"/>
  <c r="J11" i="2"/>
  <c r="N4" i="1"/>
  <c r="N6" i="1"/>
  <c r="N10" i="1"/>
  <c r="N8" i="1"/>
  <c r="N7" i="1"/>
  <c r="E13" i="1"/>
  <c r="J13" i="1"/>
  <c r="I13" i="1"/>
  <c r="B7" i="1"/>
  <c r="F13" i="1"/>
  <c r="G13" i="1"/>
  <c r="H13" i="1"/>
  <c r="E12" i="1"/>
  <c r="F12" i="1"/>
  <c r="E3" i="1"/>
  <c r="J3" i="1"/>
  <c r="E4" i="1"/>
  <c r="J4" i="1"/>
  <c r="E5" i="1"/>
  <c r="J5" i="1"/>
  <c r="E6" i="1"/>
  <c r="J6" i="1"/>
  <c r="J7" i="1"/>
  <c r="E8" i="1"/>
  <c r="J8" i="1"/>
  <c r="E9" i="1"/>
  <c r="J9" i="1"/>
  <c r="E10" i="1"/>
  <c r="J10" i="1"/>
  <c r="E11" i="1"/>
  <c r="J11" i="1"/>
  <c r="J12" i="1"/>
  <c r="E2" i="1"/>
  <c r="J2" i="1"/>
  <c r="I3" i="1"/>
  <c r="I4" i="1"/>
  <c r="I5" i="1"/>
  <c r="I6" i="1"/>
  <c r="I7" i="1"/>
  <c r="I8" i="1"/>
  <c r="I9" i="1"/>
  <c r="I10" i="1"/>
  <c r="I11" i="1"/>
  <c r="I12" i="1"/>
  <c r="I2" i="1"/>
  <c r="G12" i="1"/>
  <c r="H12" i="1"/>
  <c r="F11" i="1"/>
  <c r="G11" i="1"/>
  <c r="H11" i="1"/>
  <c r="F10" i="1"/>
  <c r="G10" i="1"/>
  <c r="H10" i="1"/>
  <c r="B4" i="1"/>
  <c r="B6" i="1"/>
  <c r="B10" i="1"/>
  <c r="F9" i="1"/>
  <c r="G9" i="1"/>
  <c r="H9" i="1"/>
  <c r="F8" i="1"/>
  <c r="G8" i="1"/>
  <c r="H8" i="1"/>
  <c r="B8" i="1"/>
  <c r="F7" i="1"/>
  <c r="G7" i="1"/>
  <c r="H7" i="1"/>
  <c r="F6" i="1"/>
  <c r="G6" i="1"/>
  <c r="H6" i="1"/>
  <c r="F5" i="1"/>
  <c r="G5" i="1"/>
  <c r="H5" i="1"/>
  <c r="F4" i="1"/>
  <c r="G4" i="1"/>
  <c r="H4" i="1"/>
  <c r="F3" i="1"/>
  <c r="G3" i="1"/>
  <c r="H3" i="1"/>
  <c r="F2" i="1"/>
  <c r="G2" i="1"/>
  <c r="H2" i="1"/>
  <c r="C11" i="8" l="1"/>
  <c r="C12" i="8" s="1"/>
  <c r="C13" i="8" s="1"/>
  <c r="C14" i="8" s="1"/>
  <c r="C15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</calcChain>
</file>

<file path=xl/sharedStrings.xml><?xml version="1.0" encoding="utf-8"?>
<sst xmlns="http://schemas.openxmlformats.org/spreadsheetml/2006/main" count="123" uniqueCount="68">
  <si>
    <t>D1</t>
  </si>
  <si>
    <t>D2</t>
  </si>
  <si>
    <t>P1</t>
  </si>
  <si>
    <t>P2</t>
  </si>
  <si>
    <t>D</t>
  </si>
  <si>
    <t>C</t>
  </si>
  <si>
    <t>a</t>
  </si>
  <si>
    <t>m</t>
  </si>
  <si>
    <t>E</t>
  </si>
  <si>
    <t>E=-0.5</t>
  </si>
  <si>
    <t>E=-1</t>
  </si>
  <si>
    <t>E=-2</t>
  </si>
  <si>
    <t>a=10000,b=3</t>
  </si>
  <si>
    <t>a=10000,b=4</t>
  </si>
  <si>
    <t>a=10000,b=5</t>
  </si>
  <si>
    <t>a=-12,b=1</t>
  </si>
  <si>
    <t>a=-6,b=0.5</t>
  </si>
  <si>
    <t>a=-3,b=0.25</t>
  </si>
  <si>
    <t>b</t>
  </si>
  <si>
    <t>d(p1)</t>
  </si>
  <si>
    <t>d(p2)</t>
  </si>
  <si>
    <t>p1</t>
  </si>
  <si>
    <t>p2</t>
  </si>
  <si>
    <t>1杯あたりの価格</t>
    <rPh sb="1" eb="2">
      <t>ハイアタリ</t>
    </rPh>
    <phoneticPr fontId="2"/>
  </si>
  <si>
    <t>1日の販売数 (杯)</t>
    <rPh sb="1" eb="2">
      <t>ニティ</t>
    </rPh>
    <rPh sb="3" eb="6">
      <t>ハn</t>
    </rPh>
    <rPh sb="8" eb="9">
      <t>🫡</t>
    </rPh>
    <phoneticPr fontId="2"/>
  </si>
  <si>
    <t>収益</t>
    <rPh sb="0" eb="2">
      <t>シュウエキ</t>
    </rPh>
    <phoneticPr fontId="2"/>
  </si>
  <si>
    <t>1杯あたりの変動費</t>
    <rPh sb="1" eb="2">
      <t>ハイアタリ</t>
    </rPh>
    <rPh sb="6" eb="9">
      <t>ヘn</t>
    </rPh>
    <phoneticPr fontId="2"/>
  </si>
  <si>
    <t>変動費</t>
    <rPh sb="0" eb="3">
      <t>ヘn</t>
    </rPh>
    <phoneticPr fontId="2"/>
  </si>
  <si>
    <t>1杯当たりの利益</t>
    <rPh sb="1" eb="2">
      <t>ハイアタリ</t>
    </rPh>
    <rPh sb="2" eb="3">
      <t xml:space="preserve">アタリ </t>
    </rPh>
    <rPh sb="6" eb="8">
      <t>リエキ</t>
    </rPh>
    <phoneticPr fontId="2"/>
  </si>
  <si>
    <t>利益</t>
    <rPh sb="0" eb="2">
      <t>リエキ</t>
    </rPh>
    <phoneticPr fontId="2"/>
  </si>
  <si>
    <t>固定費</t>
    <rPh sb="0" eb="3">
      <t>コテイ</t>
    </rPh>
    <phoneticPr fontId="2"/>
  </si>
  <si>
    <t>利益</t>
    <rPh sb="0" eb="1">
      <t>リエキ</t>
    </rPh>
    <phoneticPr fontId="2"/>
  </si>
  <si>
    <t>価格変更前</t>
    <rPh sb="0" eb="5">
      <t>カカク</t>
    </rPh>
    <phoneticPr fontId="6"/>
  </si>
  <si>
    <t>価格の変化</t>
    <rPh sb="0" eb="2">
      <t>カカク</t>
    </rPh>
    <rPh sb="3" eb="5">
      <t>ヘンカ</t>
    </rPh>
    <phoneticPr fontId="2"/>
  </si>
  <si>
    <t>価格</t>
    <rPh sb="0" eb="2">
      <t>カカク</t>
    </rPh>
    <phoneticPr fontId="2"/>
  </si>
  <si>
    <t>損益分岐点売上高の変化</t>
  </si>
  <si>
    <t>損益分岐点販売数の変化</t>
    <rPh sb="5" eb="8">
      <t>ハンバイ</t>
    </rPh>
    <rPh sb="9" eb="11">
      <t>ヘンカ</t>
    </rPh>
    <phoneticPr fontId="2"/>
  </si>
  <si>
    <t>損益分岐点販売数</t>
  </si>
  <si>
    <t>非弾力的需要</t>
    <rPh sb="0" eb="3">
      <t>ヒダn</t>
    </rPh>
    <rPh sb="3" eb="6">
      <t>テキジュヨ</t>
    </rPh>
    <phoneticPr fontId="6"/>
  </si>
  <si>
    <t>弾力的需要</t>
    <rPh sb="0" eb="5">
      <t>ダンリョク</t>
    </rPh>
    <phoneticPr fontId="6"/>
  </si>
  <si>
    <t>切片</t>
    <rPh sb="0" eb="2">
      <t>セッペn</t>
    </rPh>
    <phoneticPr fontId="6"/>
  </si>
  <si>
    <t>傾き</t>
    <rPh sb="0" eb="1">
      <t>カタムキ</t>
    </rPh>
    <phoneticPr fontId="6"/>
  </si>
  <si>
    <t>価格反応関数の傾き (ドル)</t>
    <rPh sb="0" eb="6">
      <t>カカク</t>
    </rPh>
    <phoneticPr fontId="6"/>
  </si>
  <si>
    <t>非弾力的</t>
    <rPh sb="0" eb="4">
      <t>ヒダンリョク</t>
    </rPh>
    <phoneticPr fontId="6"/>
  </si>
  <si>
    <t>弾力的</t>
    <rPh sb="0" eb="3">
      <t>ダンリョク</t>
    </rPh>
    <phoneticPr fontId="6"/>
  </si>
  <si>
    <t>価格反応関数の傾き (セント)</t>
    <phoneticPr fontId="6"/>
  </si>
  <si>
    <t>価格反応関数の傾きと点弾力性</t>
    <rPh sb="10" eb="14">
      <t>テn</t>
    </rPh>
    <phoneticPr fontId="6"/>
  </si>
  <si>
    <t>点弾力性</t>
    <rPh sb="0" eb="4">
      <t>テn</t>
    </rPh>
    <phoneticPr fontId="6"/>
  </si>
  <si>
    <t>弾力性値</t>
    <rPh sb="0" eb="4">
      <t>ダンリョク</t>
    </rPh>
    <phoneticPr fontId="6"/>
  </si>
  <si>
    <t>価格 (p)</t>
    <rPh sb="0" eb="2">
      <t>カカク</t>
    </rPh>
    <phoneticPr fontId="2"/>
  </si>
  <si>
    <t xml:space="preserve">留保価格がRP=pの顧客数 </t>
    <rPh sb="0" eb="4">
      <t>リュウホ</t>
    </rPh>
    <rPh sb="10" eb="13">
      <t>コキャク</t>
    </rPh>
    <phoneticPr fontId="2"/>
  </si>
  <si>
    <t>留保価格がRP≤pの顧客数</t>
    <rPh sb="0" eb="4">
      <t>リュウホ</t>
    </rPh>
    <rPh sb="10" eb="13">
      <t>コキャク</t>
    </rPh>
    <phoneticPr fontId="2"/>
  </si>
  <si>
    <t>留保価格がRP≥pの
顧客数 (d(p))</t>
    <rPh sb="0" eb="4">
      <t>リュウホ</t>
    </rPh>
    <rPh sb="10" eb="13">
      <t>コキャク</t>
    </rPh>
    <phoneticPr fontId="2"/>
  </si>
  <si>
    <t>RP=pの顧客の割合</t>
    <rPh sb="5" eb="7">
      <t>コキャク</t>
    </rPh>
    <rPh sb="8" eb="10">
      <t>ワリアイ</t>
    </rPh>
    <phoneticPr fontId="2"/>
  </si>
  <si>
    <t>留保価格（最大支払い意思額）と価格反応関数の形状</t>
    <phoneticPr fontId="6"/>
  </si>
  <si>
    <t>D (切片)</t>
    <rPh sb="3" eb="5">
      <t>セッペn</t>
    </rPh>
    <phoneticPr fontId="6"/>
  </si>
  <si>
    <t>m (傾き)</t>
    <rPh sb="3" eb="4">
      <t>カタムキ</t>
    </rPh>
    <phoneticPr fontId="6"/>
  </si>
  <si>
    <t>市場サイズ</t>
    <rPh sb="0" eb="2">
      <t>シジョウサイズ</t>
    </rPh>
    <phoneticPr fontId="6"/>
  </si>
  <si>
    <t>二項分布の確率</t>
    <rPh sb="0" eb="4">
      <t>ニコウ</t>
    </rPh>
    <rPh sb="5" eb="7">
      <t>カクリテゥ</t>
    </rPh>
    <phoneticPr fontId="6"/>
  </si>
  <si>
    <t>正規分布の確率</t>
    <rPh sb="0" eb="4">
      <t>セイキ</t>
    </rPh>
    <phoneticPr fontId="6"/>
  </si>
  <si>
    <t>線型価格反応関数</t>
    <rPh sb="0" eb="6">
      <t>センケイ</t>
    </rPh>
    <rPh sb="6" eb="8">
      <t>カンスウ</t>
    </rPh>
    <phoneticPr fontId="6"/>
  </si>
  <si>
    <t>一定弾力性</t>
    <rPh sb="0" eb="5">
      <t>イッテ</t>
    </rPh>
    <phoneticPr fontId="6"/>
  </si>
  <si>
    <t>べき乗価格反応関数</t>
    <rPh sb="2" eb="3">
      <t>🔒</t>
    </rPh>
    <rPh sb="3" eb="9">
      <t>カカク</t>
    </rPh>
    <phoneticPr fontId="6"/>
  </si>
  <si>
    <t>価格</t>
    <rPh sb="0" eb="2">
      <t>カカク</t>
    </rPh>
    <phoneticPr fontId="6"/>
  </si>
  <si>
    <t>線型</t>
    <rPh sb="0" eb="2">
      <t>センケイ</t>
    </rPh>
    <phoneticPr fontId="6"/>
  </si>
  <si>
    <t>ロジット価格反応関数</t>
    <phoneticPr fontId="6"/>
  </si>
  <si>
    <t>演習問題5.11のデータ</t>
    <rPh sb="0" eb="4">
      <t>エンシュウ</t>
    </rPh>
    <phoneticPr fontId="6"/>
  </si>
  <si>
    <t>演習問題5.13のデータ</t>
    <rPh sb="0" eb="4">
      <t>エンシュウ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</si>
</sst>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$-409]#,##0.00"/>
    <numFmt numFmtId="177" formatCode="0.0%"/>
    <numFmt numFmtId="178" formatCode="_(&quot;$&quot;* #,##0.00_);_(&quot;$&quot;* \(#,##0.00\);_(&quot;$&quot;* &quot;-&quot;??_);_(@_)"/>
    <numFmt numFmtId="179" formatCode="0.0"/>
  </numFmts>
  <fonts count="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1"/>
      <color theme="1"/>
      <name val="Symbol"/>
      <family val="1"/>
      <charset val="2"/>
    </font>
    <font>
      <sz val="6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</cellStyleXfs>
  <cellXfs count="61">
    <xf numFmtId="0" fontId="0" fillId="0" borderId="0" xfId="0"/>
    <xf numFmtId="176" fontId="0" fillId="0" borderId="0" xfId="0" applyNumberFormat="1"/>
    <xf numFmtId="9" fontId="0" fillId="0" borderId="2" xfId="1" applyFont="1" applyBorder="1"/>
    <xf numFmtId="2" fontId="0" fillId="0" borderId="3" xfId="0" applyNumberFormat="1" applyBorder="1"/>
    <xf numFmtId="177" fontId="0" fillId="0" borderId="3" xfId="1" applyNumberFormat="1" applyFont="1" applyBorder="1"/>
    <xf numFmtId="1" fontId="0" fillId="0" borderId="3" xfId="0" applyNumberFormat="1" applyBorder="1"/>
    <xf numFmtId="0" fontId="0" fillId="0" borderId="3" xfId="0" applyBorder="1"/>
    <xf numFmtId="0" fontId="0" fillId="0" borderId="1" xfId="0" applyBorder="1"/>
    <xf numFmtId="9" fontId="0" fillId="0" borderId="4" xfId="1" applyFont="1" applyBorder="1"/>
    <xf numFmtId="177" fontId="0" fillId="0" borderId="5" xfId="1" applyNumberFormat="1" applyFont="1" applyBorder="1"/>
    <xf numFmtId="1" fontId="0" fillId="0" borderId="5" xfId="0" applyNumberFormat="1" applyBorder="1"/>
    <xf numFmtId="0" fontId="0" fillId="0" borderId="5" xfId="0" applyBorder="1"/>
    <xf numFmtId="0" fontId="0" fillId="0" borderId="6" xfId="0" applyBorder="1"/>
    <xf numFmtId="176" fontId="0" fillId="0" borderId="6" xfId="0" applyNumberFormat="1" applyBorder="1"/>
    <xf numFmtId="176" fontId="0" fillId="0" borderId="1" xfId="0" applyNumberFormat="1" applyBorder="1"/>
    <xf numFmtId="2" fontId="0" fillId="0" borderId="5" xfId="0" applyNumberFormat="1" applyBorder="1"/>
    <xf numFmtId="0" fontId="0" fillId="0" borderId="7" xfId="0" applyBorder="1"/>
    <xf numFmtId="176" fontId="0" fillId="0" borderId="7" xfId="0" applyNumberFormat="1" applyBorder="1"/>
    <xf numFmtId="9" fontId="0" fillId="0" borderId="8" xfId="1" applyFont="1" applyBorder="1"/>
    <xf numFmtId="2" fontId="0" fillId="0" borderId="9" xfId="0" applyNumberFormat="1" applyBorder="1"/>
    <xf numFmtId="177" fontId="0" fillId="0" borderId="9" xfId="1" applyNumberFormat="1" applyFont="1" applyBorder="1"/>
    <xf numFmtId="1" fontId="0" fillId="0" borderId="9" xfId="0" applyNumberFormat="1" applyBorder="1"/>
    <xf numFmtId="0" fontId="0" fillId="0" borderId="9" xfId="0" applyBorder="1"/>
    <xf numFmtId="0" fontId="0" fillId="2" borderId="5" xfId="0" applyFill="1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0" xfId="0" applyNumberFormat="1"/>
    <xf numFmtId="176" fontId="0" fillId="0" borderId="0" xfId="2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3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3" borderId="5" xfId="0" applyFill="1" applyBorder="1"/>
    <xf numFmtId="1" fontId="0" fillId="0" borderId="0" xfId="0" applyNumberFormat="1" applyAlignment="1">
      <alignment horizontal="right" vertical="center" wrapText="1"/>
    </xf>
    <xf numFmtId="1" fontId="1" fillId="0" borderId="0" xfId="2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0" fontId="0" fillId="0" borderId="0" xfId="1" applyNumberFormat="1" applyFont="1" applyAlignment="1">
      <alignment vertical="center" wrapText="1"/>
    </xf>
    <xf numFmtId="176" fontId="0" fillId="4" borderId="5" xfId="2" applyNumberFormat="1" applyFont="1" applyFill="1" applyBorder="1" applyAlignment="1">
      <alignment horizontal="right"/>
    </xf>
    <xf numFmtId="1" fontId="1" fillId="4" borderId="5" xfId="2" applyNumberFormat="1" applyFont="1" applyFill="1" applyBorder="1" applyAlignment="1">
      <alignment horizontal="right"/>
    </xf>
    <xf numFmtId="0" fontId="5" fillId="0" borderId="5" xfId="0" applyFont="1" applyBorder="1"/>
    <xf numFmtId="0" fontId="2" fillId="0" borderId="5" xfId="0" applyFont="1" applyBorder="1" applyAlignment="1">
      <alignment horizontal="center"/>
    </xf>
    <xf numFmtId="179" fontId="0" fillId="0" borderId="5" xfId="0" applyNumberFormat="1" applyBorder="1"/>
    <xf numFmtId="0" fontId="2" fillId="0" borderId="5" xfId="0" applyFont="1" applyBorder="1" applyAlignment="1">
      <alignment horizontal="center" vertical="center" wrapText="1"/>
    </xf>
    <xf numFmtId="176" fontId="0" fillId="0" borderId="5" xfId="2" applyNumberFormat="1" applyFont="1" applyBorder="1" applyAlignment="1">
      <alignment horizontal="right"/>
    </xf>
    <xf numFmtId="3" fontId="0" fillId="0" borderId="5" xfId="2" applyNumberFormat="1" applyFont="1" applyBorder="1" applyAlignment="1">
      <alignment horizontal="right"/>
    </xf>
    <xf numFmtId="3" fontId="0" fillId="0" borderId="5" xfId="0" applyNumberFormat="1" applyBorder="1"/>
    <xf numFmtId="1" fontId="0" fillId="0" borderId="5" xfId="0" applyNumberFormat="1" applyBorder="1" applyAlignment="1">
      <alignment horizontal="right" vertical="center" wrapText="1"/>
    </xf>
    <xf numFmtId="1" fontId="1" fillId="0" borderId="5" xfId="2" applyNumberFormat="1" applyFont="1" applyBorder="1" applyAlignment="1">
      <alignment horizontal="right"/>
    </xf>
    <xf numFmtId="10" fontId="0" fillId="0" borderId="5" xfId="1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7" fillId="0" borderId="0" xfId="0" applyFont="1"/>
  </cellXfs>
  <cellStyles count="3">
    <cellStyle name="Currency 2" xfId="2" xr:uid="{6E2DF8BE-1D1C-4834-8934-74F04FA78499}"/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価格変化が利益に与える影響：非弾力的需要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損益分岐点における販売数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3333333333333332E-3"/>
                  <c:y val="-3.2407407407407489E-2"/>
                </c:manualLayout>
              </c:layout>
              <c:tx>
                <c:rich>
                  <a:bodyPr/>
                  <a:lstStyle/>
                  <a:p>
                    <a:fld id="{5E7EE33A-2390-014D-87F2-46DC2FC1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D58-41CB-8826-584EF48FAE34}"/>
                </c:ext>
              </c:extLst>
            </c:dLbl>
            <c:dLbl>
              <c:idx val="1"/>
              <c:layout>
                <c:manualLayout>
                  <c:x val="1.139601310033023E-2"/>
                  <c:y val="-9.1899915790030595E-2"/>
                </c:manualLayout>
              </c:layout>
              <c:tx>
                <c:rich>
                  <a:bodyPr/>
                  <a:lstStyle/>
                  <a:p>
                    <a:fld id="{57D993E0-0D76-C44E-8FB2-76036F7412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58-41CB-8826-584EF48FAE34}"/>
                </c:ext>
              </c:extLst>
            </c:dLbl>
            <c:dLbl>
              <c:idx val="2"/>
              <c:layout>
                <c:manualLayout>
                  <c:x val="2.075016574319578E-2"/>
                  <c:y val="-8.7270296366185579E-2"/>
                </c:manualLayout>
              </c:layout>
              <c:tx>
                <c:rich>
                  <a:bodyPr/>
                  <a:lstStyle/>
                  <a:p>
                    <a:fld id="{D463E1C7-7D85-384B-B548-7051338F64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D58-41CB-8826-584EF48FAE34}"/>
                </c:ext>
              </c:extLst>
            </c:dLbl>
            <c:dLbl>
              <c:idx val="3"/>
              <c:layout>
                <c:manualLayout>
                  <c:x val="1.6809119322987089E-2"/>
                  <c:y val="-7.9031717618841868E-2"/>
                </c:manualLayout>
              </c:layout>
              <c:tx>
                <c:rich>
                  <a:bodyPr/>
                  <a:lstStyle/>
                  <a:p>
                    <a:fld id="{FE7B1116-4527-E549-8047-45B4FB6222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D58-41CB-8826-584EF48FAE34}"/>
                </c:ext>
              </c:extLst>
            </c:dLbl>
            <c:dLbl>
              <c:idx val="4"/>
              <c:layout>
                <c:manualLayout>
                  <c:x val="2.5284941454852123E-2"/>
                  <c:y val="-5.927378821413147E-2"/>
                </c:manualLayout>
              </c:layout>
              <c:tx>
                <c:rich>
                  <a:bodyPr/>
                  <a:lstStyle/>
                  <a:p>
                    <a:fld id="{468783D5-A6E0-244B-9929-21773214F2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D58-41CB-8826-584EF48FAE34}"/>
                </c:ext>
              </c:extLst>
            </c:dLbl>
            <c:dLbl>
              <c:idx val="5"/>
              <c:layout>
                <c:manualLayout>
                  <c:x val="1.6666666666666566E-2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5CFD8B67-52D8-8543-A6F8-37DB919109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58-41CB-8826-584EF48FAE34}"/>
                </c:ext>
              </c:extLst>
            </c:dLbl>
            <c:dLbl>
              <c:idx val="6"/>
              <c:layout>
                <c:manualLayout>
                  <c:x val="1.6666666666666666E-2"/>
                  <c:y val="-2.7777777777777863E-2"/>
                </c:manualLayout>
              </c:layout>
              <c:tx>
                <c:rich>
                  <a:bodyPr/>
                  <a:lstStyle/>
                  <a:p>
                    <a:fld id="{273793FE-6FB8-054B-B9A6-F0C0D7790C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D58-41CB-8826-584EF48FAE34}"/>
                </c:ext>
              </c:extLst>
            </c:dLbl>
            <c:dLbl>
              <c:idx val="7"/>
              <c:layout>
                <c:manualLayout>
                  <c:x val="1.6666666666666666E-2"/>
                  <c:y val="-1.3888888888888973E-2"/>
                </c:manualLayout>
              </c:layout>
              <c:tx>
                <c:rich>
                  <a:bodyPr/>
                  <a:lstStyle/>
                  <a:p>
                    <a:fld id="{367AA209-CE78-AA47-93CE-FA558EE6018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D58-41CB-8826-584EF48FAE34}"/>
                </c:ext>
              </c:extLst>
            </c:dLbl>
            <c:dLbl>
              <c:idx val="8"/>
              <c:layout>
                <c:manualLayout>
                  <c:x val="1.6666666666666614E-2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C17CBC13-698F-B743-9031-42482BC6BB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D58-41CB-8826-584EF48FAE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0F951B-1C7D-A54D-B7BF-02FBFDE26E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58-41CB-8826-584EF48FAE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88C82B0-7C82-C143-9C98-11722310F0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58-41CB-8826-584EF48FAE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D8C2F6C-52F1-8145-8930-819B09276D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58-41CB-8826-584EF48FA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'Fig-5-1'!$E$2:$E$13</c:f>
              <c:numCache>
                <c:formatCode>0.00</c:formatCode>
                <c:ptCount val="12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</c:numCache>
            </c:numRef>
          </c:xVal>
          <c:yVal>
            <c:numRef>
              <c:f>'Fig-5-1'!$H$2:$H$13</c:f>
              <c:numCache>
                <c:formatCode>0</c:formatCode>
                <c:ptCount val="12"/>
                <c:pt idx="0">
                  <c:v>63</c:v>
                </c:pt>
                <c:pt idx="1">
                  <c:v>66.31578947368422</c:v>
                </c:pt>
                <c:pt idx="2">
                  <c:v>70</c:v>
                </c:pt>
                <c:pt idx="3">
                  <c:v>74.117647058823522</c:v>
                </c:pt>
                <c:pt idx="4">
                  <c:v>78.75</c:v>
                </c:pt>
                <c:pt idx="5">
                  <c:v>84</c:v>
                </c:pt>
                <c:pt idx="6">
                  <c:v>90</c:v>
                </c:pt>
                <c:pt idx="7">
                  <c:v>96.92307692307692</c:v>
                </c:pt>
                <c:pt idx="8">
                  <c:v>105</c:v>
                </c:pt>
                <c:pt idx="9">
                  <c:v>114.54545454545453</c:v>
                </c:pt>
                <c:pt idx="10">
                  <c:v>126</c:v>
                </c:pt>
                <c:pt idx="11">
                  <c:v>140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'Fig-5-1'!$F$2:$F$13</c15:f>
                <c15:dlblRangeCache>
                  <c:ptCount val="12"/>
                  <c:pt idx="0">
                    <c:v>-25.0%</c:v>
                  </c:pt>
                  <c:pt idx="1">
                    <c:v>-21.1%</c:v>
                  </c:pt>
                  <c:pt idx="2">
                    <c:v>-16.7%</c:v>
                  </c:pt>
                  <c:pt idx="3">
                    <c:v>-11.8%</c:v>
                  </c:pt>
                  <c:pt idx="4">
                    <c:v>-6.3%</c:v>
                  </c:pt>
                  <c:pt idx="5">
                    <c:v>0.0%</c:v>
                  </c:pt>
                  <c:pt idx="6">
                    <c:v>7.1%</c:v>
                  </c:pt>
                  <c:pt idx="7">
                    <c:v>15.4%</c:v>
                  </c:pt>
                  <c:pt idx="8">
                    <c:v>25.0%</c:v>
                  </c:pt>
                  <c:pt idx="9">
                    <c:v>36.4%</c:v>
                  </c:pt>
                  <c:pt idx="10">
                    <c:v>50.0%</c:v>
                  </c:pt>
                  <c:pt idx="11">
                    <c:v>66.7%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58-41CB-8826-584EF48FAE34}"/>
            </c:ext>
          </c:extLst>
        </c:ser>
        <c:ser>
          <c:idx val="1"/>
          <c:order val="1"/>
          <c:tx>
            <c:v>非弾力的需要関数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'Fig-5-1'!$E$2:$E$13</c:f>
              <c:numCache>
                <c:formatCode>0.00</c:formatCode>
                <c:ptCount val="12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</c:numCache>
            </c:numRef>
          </c:xVal>
          <c:yVal>
            <c:numRef>
              <c:f>'Fig-5-1'!$I$2:$I$13</c:f>
              <c:numCache>
                <c:formatCode>General</c:formatCode>
                <c:ptCount val="12"/>
                <c:pt idx="0">
                  <c:v>73.75</c:v>
                </c:pt>
                <c:pt idx="1">
                  <c:v>75.800000000000011</c:v>
                </c:pt>
                <c:pt idx="2">
                  <c:v>77.849999999999994</c:v>
                </c:pt>
                <c:pt idx="3">
                  <c:v>79.900000000000006</c:v>
                </c:pt>
                <c:pt idx="4">
                  <c:v>81.949999999999989</c:v>
                </c:pt>
                <c:pt idx="5">
                  <c:v>84</c:v>
                </c:pt>
                <c:pt idx="6">
                  <c:v>86.050000000000011</c:v>
                </c:pt>
                <c:pt idx="7">
                  <c:v>88.1</c:v>
                </c:pt>
                <c:pt idx="8">
                  <c:v>90.15</c:v>
                </c:pt>
                <c:pt idx="9">
                  <c:v>92.199999999999989</c:v>
                </c:pt>
                <c:pt idx="10">
                  <c:v>94.25</c:v>
                </c:pt>
                <c:pt idx="11">
                  <c:v>96.3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8-41CB-8826-584EF48F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04687"/>
        <c:axId val="1036851615"/>
      </c:scatterChart>
      <c:valAx>
        <c:axId val="1106504687"/>
        <c:scaling>
          <c:orientation val="minMax"/>
          <c:max val="2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価格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851615"/>
        <c:crosses val="autoZero"/>
        <c:crossBetween val="midCat"/>
      </c:valAx>
      <c:valAx>
        <c:axId val="103685161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販売数(杯)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50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'Ex-5-5'!$A$5:$A$15</c:f>
              <c:numCache>
                <c:formatCode>[$$-409]#,##0.00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'Ex-5-5'!$E$5:$E$15</c:f>
              <c:numCache>
                <c:formatCode>0.00%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0-4AB8-8711-4B9782FF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11512"/>
        <c:axId val="450606264"/>
      </c:barChart>
      <c:catAx>
        <c:axId val="45061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06264"/>
        <c:crosses val="autoZero"/>
        <c:auto val="1"/>
        <c:lblAlgn val="ctr"/>
        <c:lblOffset val="100"/>
        <c:noMultiLvlLbl val="0"/>
      </c:catAx>
      <c:valAx>
        <c:axId val="4506062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ja-JP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支払い意思額WTP=Pの割合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'Ex-5-6'!$D$4</c:f>
              <c:strCache>
                <c:ptCount val="1"/>
                <c:pt idx="0">
                  <c:v>留保価格がRP≥pの
顧客数 (d(p))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xVal>
            <c:numRef>
              <c:f>'Ex-5-6'!$A$5:$A$15</c:f>
              <c:numCache>
                <c:formatCode>[$$-409]#,##0.00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'Ex-5-6'!$D$5:$D$15</c:f>
              <c:numCache>
                <c:formatCode>#,##0</c:formatCode>
                <c:ptCount val="11"/>
                <c:pt idx="0">
                  <c:v>71.607171899290151</c:v>
                </c:pt>
                <c:pt idx="1">
                  <c:v>70.976153081521687</c:v>
                </c:pt>
                <c:pt idx="2">
                  <c:v>69.032478287046914</c:v>
                </c:pt>
                <c:pt idx="3">
                  <c:v>64.369844843074816</c:v>
                </c:pt>
                <c:pt idx="4">
                  <c:v>55.658898760385654</c:v>
                </c:pt>
                <c:pt idx="5">
                  <c:v>42.984546996870868</c:v>
                </c:pt>
                <c:pt idx="6">
                  <c:v>28.62262490241929</c:v>
                </c:pt>
                <c:pt idx="7">
                  <c:v>15.948273138904506</c:v>
                </c:pt>
                <c:pt idx="8">
                  <c:v>7.237327056215344</c:v>
                </c:pt>
                <c:pt idx="9">
                  <c:v>2.5746936122432409</c:v>
                </c:pt>
                <c:pt idx="10">
                  <c:v>0.63101881776847057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4-4D12-9522-E9317B3D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0000"/>
        <c:axId val="608862456"/>
      </c:scatterChart>
      <c:valAx>
        <c:axId val="608870000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62456"/>
        <c:crosses val="autoZero"/>
        <c:crossBetween val="midCat"/>
      </c:valAx>
      <c:valAx>
        <c:axId val="6088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'Ex-5-6'!$A$5:$A$15</c:f>
              <c:numCache>
                <c:formatCode>[$$-409]#,##0.00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'Ex-5-6'!$E$5:$E$15</c:f>
              <c:numCache>
                <c:formatCode>General</c:formatCode>
                <c:ptCount val="11"/>
                <c:pt idx="0">
                  <c:v>8.7641502467842702E-3</c:v>
                </c:pt>
                <c:pt idx="1">
                  <c:v>2.6995483256594031E-2</c:v>
                </c:pt>
                <c:pt idx="2">
                  <c:v>6.4758797832945872E-2</c:v>
                </c:pt>
                <c:pt idx="3">
                  <c:v>0.12098536225957168</c:v>
                </c:pt>
                <c:pt idx="4">
                  <c:v>0.17603266338214976</c:v>
                </c:pt>
                <c:pt idx="5">
                  <c:v>0.19947114020071635</c:v>
                </c:pt>
                <c:pt idx="6">
                  <c:v>0.17603266338214976</c:v>
                </c:pt>
                <c:pt idx="7">
                  <c:v>0.12098536225957168</c:v>
                </c:pt>
                <c:pt idx="8">
                  <c:v>6.4758797832945872E-2</c:v>
                </c:pt>
                <c:pt idx="9">
                  <c:v>2.6995483256594031E-2</c:v>
                </c:pt>
                <c:pt idx="10">
                  <c:v>8.7641502467842702E-3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A-4EFE-A0BA-39612A52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11512"/>
        <c:axId val="450606264"/>
      </c:barChart>
      <c:catAx>
        <c:axId val="45061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06264"/>
        <c:crosses val="autoZero"/>
        <c:auto val="1"/>
        <c:lblAlgn val="ctr"/>
        <c:lblOffset val="100"/>
        <c:noMultiLvlLbl val="0"/>
      </c:catAx>
      <c:valAx>
        <c:axId val="4506062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ja-JP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支払い意思額WTP=Pの割合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線形関数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" alt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'Ex-5-7'!$D$7</c:f>
              <c:strCache>
                <c:ptCount val="1"/>
                <c:pt idx="0">
                  <c:v>線型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'Ex-5-7'!$D$8:$D$32</c:f>
              <c:numCache>
                <c:formatCode>General</c:formatCode>
                <c:ptCount val="25"/>
                <c:pt idx="0">
                  <c:v>960</c:v>
                </c:pt>
                <c:pt idx="1">
                  <c:v>920</c:v>
                </c:pt>
                <c:pt idx="2">
                  <c:v>880</c:v>
                </c:pt>
                <c:pt idx="3">
                  <c:v>840</c:v>
                </c:pt>
                <c:pt idx="4">
                  <c:v>800</c:v>
                </c:pt>
                <c:pt idx="5">
                  <c:v>760</c:v>
                </c:pt>
                <c:pt idx="6">
                  <c:v>720</c:v>
                </c:pt>
                <c:pt idx="7">
                  <c:v>680</c:v>
                </c:pt>
                <c:pt idx="8">
                  <c:v>640</c:v>
                </c:pt>
                <c:pt idx="9">
                  <c:v>600</c:v>
                </c:pt>
                <c:pt idx="10">
                  <c:v>560</c:v>
                </c:pt>
                <c:pt idx="11">
                  <c:v>520</c:v>
                </c:pt>
                <c:pt idx="12">
                  <c:v>480</c:v>
                </c:pt>
                <c:pt idx="13">
                  <c:v>440</c:v>
                </c:pt>
                <c:pt idx="14">
                  <c:v>400</c:v>
                </c:pt>
                <c:pt idx="15">
                  <c:v>360</c:v>
                </c:pt>
                <c:pt idx="16">
                  <c:v>320</c:v>
                </c:pt>
                <c:pt idx="17">
                  <c:v>280</c:v>
                </c:pt>
                <c:pt idx="18">
                  <c:v>240</c:v>
                </c:pt>
                <c:pt idx="19">
                  <c:v>200</c:v>
                </c:pt>
                <c:pt idx="20">
                  <c:v>160</c:v>
                </c:pt>
                <c:pt idx="21">
                  <c:v>120</c:v>
                </c:pt>
                <c:pt idx="22">
                  <c:v>80</c:v>
                </c:pt>
                <c:pt idx="23">
                  <c:v>40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B-4E9A-90E5-5970FD47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5570736"/>
        <c:axId val="145571128"/>
      </c:lineChart>
      <c:catAx>
        <c:axId val="1455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71128"/>
        <c:crosses val="autoZero"/>
        <c:auto val="1"/>
        <c:lblAlgn val="ctr"/>
        <c:lblOffset val="100"/>
        <c:noMultiLvlLbl val="0"/>
      </c:catAx>
      <c:valAx>
        <c:axId val="1455711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一定弾力性価格反応関数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'Ex-5-7'!$J$7</c:f>
              <c:strCache>
                <c:ptCount val="1"/>
                <c:pt idx="0">
                  <c:v>E=-0.5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'Ex-5-7'!$J$8:$J$32</c:f>
              <c:numCache>
                <c:formatCode>General</c:formatCode>
                <c:ptCount val="25"/>
                <c:pt idx="0">
                  <c:v>1000</c:v>
                </c:pt>
                <c:pt idx="1">
                  <c:v>707.10678118654744</c:v>
                </c:pt>
                <c:pt idx="2">
                  <c:v>577.35026918962581</c:v>
                </c:pt>
                <c:pt idx="3">
                  <c:v>500</c:v>
                </c:pt>
                <c:pt idx="4">
                  <c:v>447.21359549995793</c:v>
                </c:pt>
                <c:pt idx="5">
                  <c:v>408.2482904638631</c:v>
                </c:pt>
                <c:pt idx="6">
                  <c:v>377.96447300922722</c:v>
                </c:pt>
                <c:pt idx="7">
                  <c:v>353.55339059327372</c:v>
                </c:pt>
                <c:pt idx="8">
                  <c:v>333.33333333333331</c:v>
                </c:pt>
                <c:pt idx="9">
                  <c:v>316.22776601683796</c:v>
                </c:pt>
                <c:pt idx="10">
                  <c:v>301.51134457776362</c:v>
                </c:pt>
                <c:pt idx="11">
                  <c:v>288.6751345948129</c:v>
                </c:pt>
                <c:pt idx="12">
                  <c:v>277.35009811261455</c:v>
                </c:pt>
                <c:pt idx="13">
                  <c:v>267.2612419124244</c:v>
                </c:pt>
                <c:pt idx="14">
                  <c:v>258.1988897471611</c:v>
                </c:pt>
                <c:pt idx="15">
                  <c:v>250</c:v>
                </c:pt>
                <c:pt idx="16">
                  <c:v>242.53562503633296</c:v>
                </c:pt>
                <c:pt idx="17">
                  <c:v>235.70226039551588</c:v>
                </c:pt>
                <c:pt idx="18">
                  <c:v>229.41573387056175</c:v>
                </c:pt>
                <c:pt idx="19">
                  <c:v>223.60679774997897</c:v>
                </c:pt>
                <c:pt idx="20">
                  <c:v>218.2178902359924</c:v>
                </c:pt>
                <c:pt idx="21">
                  <c:v>213.20071635561041</c:v>
                </c:pt>
                <c:pt idx="22">
                  <c:v>208.51441405707476</c:v>
                </c:pt>
                <c:pt idx="23">
                  <c:v>204.12414523193155</c:v>
                </c:pt>
                <c:pt idx="24">
                  <c:v>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58-4D35-9BA4-35703A763757}"/>
            </c:ext>
          </c:extLst>
        </c:ser>
        <c:ser>
          <c:idx val="1"/>
          <c:order val="1"/>
          <c:tx>
            <c:strRef>
              <c:f>'Ex-5-7'!$K$7</c:f>
              <c:strCache>
                <c:ptCount val="1"/>
                <c:pt idx="0">
                  <c:v>E=-1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'Ex-5-7'!$K$8:$K$32</c:f>
              <c:numCache>
                <c:formatCode>General</c:formatCode>
                <c:ptCount val="25"/>
                <c:pt idx="0">
                  <c:v>1000</c:v>
                </c:pt>
                <c:pt idx="1">
                  <c:v>500</c:v>
                </c:pt>
                <c:pt idx="2">
                  <c:v>333.33333333333331</c:v>
                </c:pt>
                <c:pt idx="3">
                  <c:v>250</c:v>
                </c:pt>
                <c:pt idx="4">
                  <c:v>200</c:v>
                </c:pt>
                <c:pt idx="5">
                  <c:v>166.66666666666666</c:v>
                </c:pt>
                <c:pt idx="6">
                  <c:v>142.85714285714286</c:v>
                </c:pt>
                <c:pt idx="7">
                  <c:v>125</c:v>
                </c:pt>
                <c:pt idx="8">
                  <c:v>111.1111111111111</c:v>
                </c:pt>
                <c:pt idx="9">
                  <c:v>100</c:v>
                </c:pt>
                <c:pt idx="10">
                  <c:v>90.909090909090907</c:v>
                </c:pt>
                <c:pt idx="11">
                  <c:v>83.333333333333329</c:v>
                </c:pt>
                <c:pt idx="12">
                  <c:v>76.923076923076934</c:v>
                </c:pt>
                <c:pt idx="13">
                  <c:v>71.428571428571431</c:v>
                </c:pt>
                <c:pt idx="14">
                  <c:v>66.666666666666671</c:v>
                </c:pt>
                <c:pt idx="15">
                  <c:v>62.5</c:v>
                </c:pt>
                <c:pt idx="16">
                  <c:v>58.823529411764703</c:v>
                </c:pt>
                <c:pt idx="17">
                  <c:v>55.55555555555555</c:v>
                </c:pt>
                <c:pt idx="18">
                  <c:v>52.631578947368418</c:v>
                </c:pt>
                <c:pt idx="19">
                  <c:v>50</c:v>
                </c:pt>
                <c:pt idx="20">
                  <c:v>47.619047619047613</c:v>
                </c:pt>
                <c:pt idx="21">
                  <c:v>45.454545454545453</c:v>
                </c:pt>
                <c:pt idx="22">
                  <c:v>43.478260869565219</c:v>
                </c:pt>
                <c:pt idx="23">
                  <c:v>41.666666666666664</c:v>
                </c:pt>
                <c:pt idx="24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358-4D35-9BA4-35703A763757}"/>
            </c:ext>
          </c:extLst>
        </c:ser>
        <c:ser>
          <c:idx val="2"/>
          <c:order val="2"/>
          <c:tx>
            <c:strRef>
              <c:f>'Ex-5-7'!$L$7</c:f>
              <c:strCache>
                <c:ptCount val="1"/>
                <c:pt idx="0">
                  <c:v>E=-2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'Ex-5-7'!$L$8:$L$32</c:f>
              <c:numCache>
                <c:formatCode>General</c:formatCode>
                <c:ptCount val="25"/>
                <c:pt idx="0">
                  <c:v>1000</c:v>
                </c:pt>
                <c:pt idx="1">
                  <c:v>250</c:v>
                </c:pt>
                <c:pt idx="2">
                  <c:v>111.1111111111111</c:v>
                </c:pt>
                <c:pt idx="3">
                  <c:v>62.5</c:v>
                </c:pt>
                <c:pt idx="4">
                  <c:v>40</c:v>
                </c:pt>
                <c:pt idx="5">
                  <c:v>27.777777777777775</c:v>
                </c:pt>
                <c:pt idx="6">
                  <c:v>20.408163265306122</c:v>
                </c:pt>
                <c:pt idx="7">
                  <c:v>15.625</c:v>
                </c:pt>
                <c:pt idx="8">
                  <c:v>12.345679012345679</c:v>
                </c:pt>
                <c:pt idx="9">
                  <c:v>10</c:v>
                </c:pt>
                <c:pt idx="10">
                  <c:v>8.2644628099173563</c:v>
                </c:pt>
                <c:pt idx="11">
                  <c:v>6.9444444444444438</c:v>
                </c:pt>
                <c:pt idx="12">
                  <c:v>5.9171597633136095</c:v>
                </c:pt>
                <c:pt idx="13">
                  <c:v>5.1020408163265305</c:v>
                </c:pt>
                <c:pt idx="14">
                  <c:v>4.4444444444444446</c:v>
                </c:pt>
                <c:pt idx="15">
                  <c:v>3.90625</c:v>
                </c:pt>
                <c:pt idx="16">
                  <c:v>3.4602076124567476</c:v>
                </c:pt>
                <c:pt idx="17">
                  <c:v>3.0864197530864197</c:v>
                </c:pt>
                <c:pt idx="18">
                  <c:v>2.770083102493075</c:v>
                </c:pt>
                <c:pt idx="19">
                  <c:v>2.5</c:v>
                </c:pt>
                <c:pt idx="20">
                  <c:v>2.2675736961451247</c:v>
                </c:pt>
                <c:pt idx="21">
                  <c:v>2.0661157024793391</c:v>
                </c:pt>
                <c:pt idx="22">
                  <c:v>1.890359168241966</c:v>
                </c:pt>
                <c:pt idx="23">
                  <c:v>1.7361111111111109</c:v>
                </c:pt>
                <c:pt idx="24">
                  <c:v>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358-4D35-9BA4-35703A76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1912"/>
        <c:axId val="145572304"/>
      </c:lineChart>
      <c:catAx>
        <c:axId val="14557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72304"/>
        <c:crosses val="autoZero"/>
        <c:auto val="1"/>
        <c:lblAlgn val="ctr"/>
        <c:lblOffset val="100"/>
        <c:noMultiLvlLbl val="0"/>
      </c:catAx>
      <c:valAx>
        <c:axId val="1455723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7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べき乗価格反応関数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'Ex-5-7'!$R$7</c:f>
              <c:strCache>
                <c:ptCount val="1"/>
                <c:pt idx="0">
                  <c:v>a=10000,b=3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'Ex-5-7'!$R$8:$R$33</c:f>
              <c:numCache>
                <c:formatCode>General</c:formatCode>
                <c:ptCount val="26"/>
                <c:pt idx="0">
                  <c:v>1000</c:v>
                </c:pt>
                <c:pt idx="1">
                  <c:v>999.90000999900008</c:v>
                </c:pt>
                <c:pt idx="2">
                  <c:v>999.20063948840925</c:v>
                </c:pt>
                <c:pt idx="3">
                  <c:v>997.30727037000099</c:v>
                </c:pt>
                <c:pt idx="4">
                  <c:v>993.64069952305249</c:v>
                </c:pt>
                <c:pt idx="5">
                  <c:v>987.65432098765427</c:v>
                </c:pt>
                <c:pt idx="6">
                  <c:v>978.85669537979641</c:v>
                </c:pt>
                <c:pt idx="7">
                  <c:v>966.83747462051633</c:v>
                </c:pt>
                <c:pt idx="8">
                  <c:v>951.29375951293764</c:v>
                </c:pt>
                <c:pt idx="9">
                  <c:v>932.05331344952936</c:v>
                </c:pt>
                <c:pt idx="10">
                  <c:v>909.09090909090912</c:v>
                </c:pt>
                <c:pt idx="11">
                  <c:v>882.53463948459978</c:v>
                </c:pt>
                <c:pt idx="12">
                  <c:v>852.66030013642569</c:v>
                </c:pt>
                <c:pt idx="13">
                  <c:v>819.87373944412559</c:v>
                </c:pt>
                <c:pt idx="14">
                  <c:v>784.6829880728186</c:v>
                </c:pt>
                <c:pt idx="15">
                  <c:v>747.6635514018692</c:v>
                </c:pt>
                <c:pt idx="16">
                  <c:v>709.42111237230415</c:v>
                </c:pt>
                <c:pt idx="17">
                  <c:v>670.55589083350094</c:v>
                </c:pt>
                <c:pt idx="18">
                  <c:v>631.63213744315306</c:v>
                </c:pt>
                <c:pt idx="19">
                  <c:v>593.15499139925259</c:v>
                </c:pt>
                <c:pt idx="20">
                  <c:v>555.55555555555554</c:v>
                </c:pt>
                <c:pt idx="21">
                  <c:v>519.18384299880586</c:v>
                </c:pt>
                <c:pt idx="22">
                  <c:v>484.30840759395585</c:v>
                </c:pt>
                <c:pt idx="23">
                  <c:v>451.12103577389814</c:v>
                </c:pt>
                <c:pt idx="24">
                  <c:v>419.74479516453994</c:v>
                </c:pt>
                <c:pt idx="25">
                  <c:v>390.2439024390244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B-4914-86D1-D80CDB6E4FE7}"/>
            </c:ext>
          </c:extLst>
        </c:ser>
        <c:ser>
          <c:idx val="1"/>
          <c:order val="1"/>
          <c:tx>
            <c:strRef>
              <c:f>'Ex-5-7'!$S$7</c:f>
              <c:strCache>
                <c:ptCount val="1"/>
                <c:pt idx="0">
                  <c:v>a=10000,b=4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'Ex-5-7'!$S$8:$S$33</c:f>
              <c:numCache>
                <c:formatCode>General</c:formatCode>
                <c:ptCount val="26"/>
                <c:pt idx="0">
                  <c:v>1000</c:v>
                </c:pt>
                <c:pt idx="1">
                  <c:v>999.90000999900008</c:v>
                </c:pt>
                <c:pt idx="2">
                  <c:v>998.40255591054313</c:v>
                </c:pt>
                <c:pt idx="3">
                  <c:v>991.96508282908439</c:v>
                </c:pt>
                <c:pt idx="4">
                  <c:v>975.03900156006239</c:v>
                </c:pt>
                <c:pt idx="5">
                  <c:v>941.17647058823525</c:v>
                </c:pt>
                <c:pt idx="6">
                  <c:v>885.26912181303112</c:v>
                </c:pt>
                <c:pt idx="7">
                  <c:v>806.38658172728003</c:v>
                </c:pt>
                <c:pt idx="8">
                  <c:v>709.42111237230415</c:v>
                </c:pt>
                <c:pt idx="9">
                  <c:v>603.82827123965944</c:v>
                </c:pt>
                <c:pt idx="10">
                  <c:v>500</c:v>
                </c:pt>
                <c:pt idx="11">
                  <c:v>405.82768556470921</c:v>
                </c:pt>
                <c:pt idx="12">
                  <c:v>325.35137948984902</c:v>
                </c:pt>
                <c:pt idx="13">
                  <c:v>259.32937423821994</c:v>
                </c:pt>
                <c:pt idx="14">
                  <c:v>206.54329147389294</c:v>
                </c:pt>
                <c:pt idx="15">
                  <c:v>164.94845360824743</c:v>
                </c:pt>
                <c:pt idx="16">
                  <c:v>132.38720610040247</c:v>
                </c:pt>
                <c:pt idx="17">
                  <c:v>106.92785577570812</c:v>
                </c:pt>
                <c:pt idx="18">
                  <c:v>86.974672975229609</c:v>
                </c:pt>
                <c:pt idx="19">
                  <c:v>71.26517057318577</c:v>
                </c:pt>
                <c:pt idx="20">
                  <c:v>58.823529411764703</c:v>
                </c:pt>
                <c:pt idx="21">
                  <c:v>48.904299176940647</c:v>
                </c:pt>
                <c:pt idx="22">
                  <c:v>40.94065243023713</c:v>
                </c:pt>
                <c:pt idx="23">
                  <c:v>34.501675056323982</c:v>
                </c:pt>
                <c:pt idx="24">
                  <c:v>29.258929825382708</c:v>
                </c:pt>
                <c:pt idx="25">
                  <c:v>24.960998439937597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B-4914-86D1-D80CDB6E4FE7}"/>
            </c:ext>
          </c:extLst>
        </c:ser>
        <c:ser>
          <c:idx val="2"/>
          <c:order val="2"/>
          <c:tx>
            <c:strRef>
              <c:f>'Ex-5-7'!$T$7</c:f>
              <c:strCache>
                <c:ptCount val="1"/>
                <c:pt idx="0">
                  <c:v>a=10000,b=5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'Ex-5-7'!$T$8:$T$33</c:f>
              <c:numCache>
                <c:formatCode>General</c:formatCode>
                <c:ptCount val="26"/>
                <c:pt idx="0">
                  <c:v>1000</c:v>
                </c:pt>
                <c:pt idx="1">
                  <c:v>999.90000999900008</c:v>
                </c:pt>
                <c:pt idx="2">
                  <c:v>996.81020733652315</c:v>
                </c:pt>
                <c:pt idx="3">
                  <c:v>976.27648149956065</c:v>
                </c:pt>
                <c:pt idx="4">
                  <c:v>907.11175616835999</c:v>
                </c:pt>
                <c:pt idx="5">
                  <c:v>761.90476190476193</c:v>
                </c:pt>
                <c:pt idx="6">
                  <c:v>562.55625562556259</c:v>
                </c:pt>
                <c:pt idx="7">
                  <c:v>373.03689334875219</c:v>
                </c:pt>
                <c:pt idx="8">
                  <c:v>233.8196782641227</c:v>
                </c:pt>
                <c:pt idx="9">
                  <c:v>144.82468971310229</c:v>
                </c:pt>
                <c:pt idx="10">
                  <c:v>90.909090909090907</c:v>
                </c:pt>
                <c:pt idx="11">
                  <c:v>58.462096099993566</c:v>
                </c:pt>
                <c:pt idx="12">
                  <c:v>38.635099214934783</c:v>
                </c:pt>
                <c:pt idx="13">
                  <c:v>26.226550185815107</c:v>
                </c:pt>
                <c:pt idx="14">
                  <c:v>18.254037793159846</c:v>
                </c:pt>
                <c:pt idx="15">
                  <c:v>12.997562956945572</c:v>
                </c:pt>
                <c:pt idx="16">
                  <c:v>9.4466528619579506</c:v>
                </c:pt>
                <c:pt idx="17">
                  <c:v>6.9937063636433576</c:v>
                </c:pt>
                <c:pt idx="18">
                  <c:v>5.2643548427853073</c:v>
                </c:pt>
                <c:pt idx="19">
                  <c:v>4.0223659637045825</c:v>
                </c:pt>
                <c:pt idx="20">
                  <c:v>3.1152647975077881</c:v>
                </c:pt>
                <c:pt idx="21">
                  <c:v>2.4425386672190061</c:v>
                </c:pt>
                <c:pt idx="22">
                  <c:v>1.9366213548912858</c:v>
                </c:pt>
                <c:pt idx="23">
                  <c:v>1.55126712928555</c:v>
                </c:pt>
                <c:pt idx="24">
                  <c:v>1.2542921878668805</c:v>
                </c:pt>
                <c:pt idx="25">
                  <c:v>1.0229524966434371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B-4914-86D1-D80CDB6E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73088"/>
        <c:axId val="145573480"/>
      </c:lineChart>
      <c:catAx>
        <c:axId val="1455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73480"/>
        <c:crosses val="autoZero"/>
        <c:auto val="1"/>
        <c:lblAlgn val="ctr"/>
        <c:lblOffset val="100"/>
        <c:noMultiLvlLbl val="0"/>
      </c:catAx>
      <c:valAx>
        <c:axId val="1455734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ロジット価格反応関数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'Ex-5-7'!$Z$7</c:f>
              <c:strCache>
                <c:ptCount val="1"/>
                <c:pt idx="0">
                  <c:v>a=-12,b=1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'Ex-5-7'!$Z$8:$Z$33</c:f>
              <c:numCache>
                <c:formatCode>General</c:formatCode>
                <c:ptCount val="26"/>
                <c:pt idx="0">
                  <c:v>999.99385582539776</c:v>
                </c:pt>
                <c:pt idx="1">
                  <c:v>999.9832985781519</c:v>
                </c:pt>
                <c:pt idx="2">
                  <c:v>999.95460213129763</c:v>
                </c:pt>
                <c:pt idx="3">
                  <c:v>999.87660542401375</c:v>
                </c:pt>
                <c:pt idx="4">
                  <c:v>999.66464986953349</c:v>
                </c:pt>
                <c:pt idx="5">
                  <c:v>999.08894880559933</c:v>
                </c:pt>
                <c:pt idx="6">
                  <c:v>997.52737684336523</c:v>
                </c:pt>
                <c:pt idx="7">
                  <c:v>993.30714907571519</c:v>
                </c:pt>
                <c:pt idx="8">
                  <c:v>982.01379003790839</c:v>
                </c:pt>
                <c:pt idx="9">
                  <c:v>952.5741268224333</c:v>
                </c:pt>
                <c:pt idx="10">
                  <c:v>880.79707797788251</c:v>
                </c:pt>
                <c:pt idx="11">
                  <c:v>731.05857863000494</c:v>
                </c:pt>
                <c:pt idx="12">
                  <c:v>500</c:v>
                </c:pt>
                <c:pt idx="13">
                  <c:v>268.94142136999517</c:v>
                </c:pt>
                <c:pt idx="14">
                  <c:v>119.20292202211755</c:v>
                </c:pt>
                <c:pt idx="15">
                  <c:v>47.425873177566785</c:v>
                </c:pt>
                <c:pt idx="16">
                  <c:v>17.986209962091554</c:v>
                </c:pt>
                <c:pt idx="17">
                  <c:v>6.6928509242848557</c:v>
                </c:pt>
                <c:pt idx="18">
                  <c:v>2.4726231566347745</c:v>
                </c:pt>
                <c:pt idx="19">
                  <c:v>0.91105119440064553</c:v>
                </c:pt>
                <c:pt idx="20">
                  <c:v>0.33535013046647816</c:v>
                </c:pt>
                <c:pt idx="21">
                  <c:v>0.12339457598623173</c:v>
                </c:pt>
                <c:pt idx="22">
                  <c:v>4.5397868702434396E-2</c:v>
                </c:pt>
                <c:pt idx="23">
                  <c:v>1.6701421848095182E-2</c:v>
                </c:pt>
                <c:pt idx="24">
                  <c:v>6.1441746022147178E-3</c:v>
                </c:pt>
                <c:pt idx="25">
                  <c:v>2.2603242979035744E-3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9-47C5-B83D-6EACAB1297A0}"/>
            </c:ext>
          </c:extLst>
        </c:ser>
        <c:ser>
          <c:idx val="1"/>
          <c:order val="1"/>
          <c:tx>
            <c:strRef>
              <c:f>'Ex-5-7'!$AA$7</c:f>
              <c:strCache>
                <c:ptCount val="1"/>
                <c:pt idx="0">
                  <c:v>a=-6,b=0.5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'Ex-5-7'!$AA$8:$AA$33</c:f>
              <c:numCache>
                <c:formatCode>General</c:formatCode>
                <c:ptCount val="26"/>
                <c:pt idx="0">
                  <c:v>997.52737684336523</c:v>
                </c:pt>
                <c:pt idx="1">
                  <c:v>995.92986228410382</c:v>
                </c:pt>
                <c:pt idx="2">
                  <c:v>993.30714907571519</c:v>
                </c:pt>
                <c:pt idx="3">
                  <c:v>989.01305736940685</c:v>
                </c:pt>
                <c:pt idx="4">
                  <c:v>982.01379003790839</c:v>
                </c:pt>
                <c:pt idx="5">
                  <c:v>970.68776924864369</c:v>
                </c:pt>
                <c:pt idx="6">
                  <c:v>952.5741268224333</c:v>
                </c:pt>
                <c:pt idx="7">
                  <c:v>924.14181997875653</c:v>
                </c:pt>
                <c:pt idx="8">
                  <c:v>880.79707797788251</c:v>
                </c:pt>
                <c:pt idx="9">
                  <c:v>817.57447619364359</c:v>
                </c:pt>
                <c:pt idx="10">
                  <c:v>731.05857863000494</c:v>
                </c:pt>
                <c:pt idx="11">
                  <c:v>622.45933120185452</c:v>
                </c:pt>
                <c:pt idx="12">
                  <c:v>500</c:v>
                </c:pt>
                <c:pt idx="13">
                  <c:v>377.54066879814548</c:v>
                </c:pt>
                <c:pt idx="14">
                  <c:v>268.94142136999517</c:v>
                </c:pt>
                <c:pt idx="15">
                  <c:v>182.42552380635632</c:v>
                </c:pt>
                <c:pt idx="16">
                  <c:v>119.20292202211755</c:v>
                </c:pt>
                <c:pt idx="17">
                  <c:v>75.858180021243555</c:v>
                </c:pt>
                <c:pt idx="18">
                  <c:v>47.425873177566785</c:v>
                </c:pt>
                <c:pt idx="19">
                  <c:v>29.312230751356317</c:v>
                </c:pt>
                <c:pt idx="20">
                  <c:v>17.986209962091554</c:v>
                </c:pt>
                <c:pt idx="21">
                  <c:v>10.986942630593179</c:v>
                </c:pt>
                <c:pt idx="22">
                  <c:v>6.6928509242848557</c:v>
                </c:pt>
                <c:pt idx="23">
                  <c:v>4.0701377158961272</c:v>
                </c:pt>
                <c:pt idx="24">
                  <c:v>2.4726231566347745</c:v>
                </c:pt>
                <c:pt idx="25">
                  <c:v>1.5011822567369915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9-47C5-B83D-6EACAB1297A0}"/>
            </c:ext>
          </c:extLst>
        </c:ser>
        <c:ser>
          <c:idx val="2"/>
          <c:order val="2"/>
          <c:tx>
            <c:strRef>
              <c:f>'Ex-5-7'!$AB$7</c:f>
              <c:strCache>
                <c:ptCount val="1"/>
                <c:pt idx="0">
                  <c:v>a=-3,b=0.25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'Ex-5-7'!$AB$8:$AB$33</c:f>
              <c:numCache>
                <c:formatCode>General</c:formatCode>
                <c:ptCount val="26"/>
                <c:pt idx="0">
                  <c:v>952.5741268224333</c:v>
                </c:pt>
                <c:pt idx="1">
                  <c:v>939.91334982599244</c:v>
                </c:pt>
                <c:pt idx="2">
                  <c:v>924.14181997875653</c:v>
                </c:pt>
                <c:pt idx="3">
                  <c:v>904.65053510089047</c:v>
                </c:pt>
                <c:pt idx="4">
                  <c:v>880.79707797788251</c:v>
                </c:pt>
                <c:pt idx="5">
                  <c:v>851.95280196831061</c:v>
                </c:pt>
                <c:pt idx="6">
                  <c:v>817.57447619364359</c:v>
                </c:pt>
                <c:pt idx="7">
                  <c:v>777.29986117469116</c:v>
                </c:pt>
                <c:pt idx="8">
                  <c:v>731.05857863000494</c:v>
                </c:pt>
                <c:pt idx="9">
                  <c:v>679.17869917539292</c:v>
                </c:pt>
                <c:pt idx="10">
                  <c:v>622.45933120185452</c:v>
                </c:pt>
                <c:pt idx="11">
                  <c:v>562.17650088579808</c:v>
                </c:pt>
                <c:pt idx="12">
                  <c:v>500</c:v>
                </c:pt>
                <c:pt idx="13">
                  <c:v>437.82349911420187</c:v>
                </c:pt>
                <c:pt idx="14">
                  <c:v>377.54066879814548</c:v>
                </c:pt>
                <c:pt idx="15">
                  <c:v>320.82130082460696</c:v>
                </c:pt>
                <c:pt idx="16">
                  <c:v>268.94142136999517</c:v>
                </c:pt>
                <c:pt idx="17">
                  <c:v>222.70013882530884</c:v>
                </c:pt>
                <c:pt idx="18">
                  <c:v>182.42552380635632</c:v>
                </c:pt>
                <c:pt idx="19">
                  <c:v>148.04719803168948</c:v>
                </c:pt>
                <c:pt idx="20">
                  <c:v>119.20292202211755</c:v>
                </c:pt>
                <c:pt idx="21">
                  <c:v>95.349464899109492</c:v>
                </c:pt>
                <c:pt idx="22">
                  <c:v>75.858180021243555</c:v>
                </c:pt>
                <c:pt idx="23">
                  <c:v>60.086650174007616</c:v>
                </c:pt>
                <c:pt idx="24">
                  <c:v>47.425873177566785</c:v>
                </c:pt>
                <c:pt idx="25">
                  <c:v>37.32688734412946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9-47C5-B83D-6EACAB12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04512"/>
        <c:axId val="425004904"/>
      </c:lineChart>
      <c:catAx>
        <c:axId val="4250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04904"/>
        <c:crosses val="autoZero"/>
        <c:auto val="1"/>
        <c:lblAlgn val="ctr"/>
        <c:lblOffset val="100"/>
        <c:noMultiLvlLbl val="0"/>
      </c:catAx>
      <c:valAx>
        <c:axId val="42500490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価格変化が利益に与える影響：弾力的需要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損益分岐点における販売数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3333333333333332E-3"/>
                  <c:y val="-3.2407407407407489E-2"/>
                </c:manualLayout>
              </c:layout>
              <c:tx>
                <c:rich>
                  <a:bodyPr/>
                  <a:lstStyle/>
                  <a:p>
                    <a:fld id="{1F974870-B63C-9642-B14A-3FDDF3A587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6F4-495C-BC87-6E6ECDA009F1}"/>
                </c:ext>
              </c:extLst>
            </c:dLbl>
            <c:dLbl>
              <c:idx val="1"/>
              <c:layout>
                <c:manualLayout>
                  <c:x val="1.1396013100330091E-2"/>
                  <c:y val="-3.2407335966915619E-2"/>
                </c:manualLayout>
              </c:layout>
              <c:tx>
                <c:rich>
                  <a:bodyPr/>
                  <a:lstStyle/>
                  <a:p>
                    <a:fld id="{8E907EF9-E039-3749-B8F1-DA613C3F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6F4-495C-BC87-6E6ECDA009F1}"/>
                </c:ext>
              </c:extLst>
            </c:dLbl>
            <c:dLbl>
              <c:idx val="2"/>
              <c:layout>
                <c:manualLayout>
                  <c:x val="5.5555555555555558E-3"/>
                  <c:y val="-2.7777777777777863E-2"/>
                </c:manualLayout>
              </c:layout>
              <c:tx>
                <c:rich>
                  <a:bodyPr/>
                  <a:lstStyle/>
                  <a:p>
                    <a:fld id="{4B84A563-CA33-EE44-99E0-8F5DF45525F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6F4-495C-BC87-6E6ECDA009F1}"/>
                </c:ext>
              </c:extLst>
            </c:dLbl>
            <c:dLbl>
              <c:idx val="3"/>
              <c:layout>
                <c:manualLayout>
                  <c:x val="1.1111111111111112E-2"/>
                  <c:y val="-3.7037037037037035E-2"/>
                </c:manualLayout>
              </c:layout>
              <c:tx>
                <c:rich>
                  <a:bodyPr/>
                  <a:lstStyle/>
                  <a:p>
                    <a:fld id="{971819E5-B01A-7147-B57F-FEF6F9CE2C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6F4-495C-BC87-6E6ECDA009F1}"/>
                </c:ext>
              </c:extLst>
            </c:dLbl>
            <c:dLbl>
              <c:idx val="4"/>
              <c:layout>
                <c:manualLayout>
                  <c:x val="1.3888888888888888E-2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7EE88FB1-626F-7541-85AD-F8E8924234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6F4-495C-BC87-6E6ECDA009F1}"/>
                </c:ext>
              </c:extLst>
            </c:dLbl>
            <c:dLbl>
              <c:idx val="5"/>
              <c:layout>
                <c:manualLayout>
                  <c:x val="1.6666666666666566E-2"/>
                  <c:y val="-2.7777777777777776E-2"/>
                </c:manualLayout>
              </c:layout>
              <c:tx>
                <c:rich>
                  <a:bodyPr/>
                  <a:lstStyle/>
                  <a:p>
                    <a:fld id="{0F55BF15-FDB9-B545-99F8-9BEABE24DC0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6F4-495C-BC87-6E6ECDA009F1}"/>
                </c:ext>
              </c:extLst>
            </c:dLbl>
            <c:dLbl>
              <c:idx val="6"/>
              <c:layout>
                <c:manualLayout>
                  <c:x val="1.6666666666666666E-2"/>
                  <c:y val="-2.7777777777777863E-2"/>
                </c:manualLayout>
              </c:layout>
              <c:tx>
                <c:rich>
                  <a:bodyPr/>
                  <a:lstStyle/>
                  <a:p>
                    <a:fld id="{0FBA865E-306A-7E49-A439-1A5D2E5FAB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6F4-495C-BC87-6E6ECDA009F1}"/>
                </c:ext>
              </c:extLst>
            </c:dLbl>
            <c:dLbl>
              <c:idx val="7"/>
              <c:layout>
                <c:manualLayout>
                  <c:x val="1.6666666666666666E-2"/>
                  <c:y val="-1.3888888888888973E-2"/>
                </c:manualLayout>
              </c:layout>
              <c:tx>
                <c:rich>
                  <a:bodyPr/>
                  <a:lstStyle/>
                  <a:p>
                    <a:fld id="{A0A302C3-A414-BC4B-8D73-E6858CF4D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6F4-495C-BC87-6E6ECDA009F1}"/>
                </c:ext>
              </c:extLst>
            </c:dLbl>
            <c:dLbl>
              <c:idx val="8"/>
              <c:layout>
                <c:manualLayout>
                  <c:x val="1.6666666666666614E-2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E9FCB889-A0AC-8A4B-90E8-BEBBB2FEBB6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6F4-495C-BC87-6E6ECDA009F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E6DED5F-54CC-1D44-8A33-5F1F71AC19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F4-495C-BC87-6E6ECDA009F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A78BDA-EFCF-CD45-B225-6734AAEC1A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6F4-495C-BC87-6E6ECDA009F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D0E029-1E3A-8148-9FDB-618F344D30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6F4-495C-BC87-6E6ECDA009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'Fig-5-1'!$E$2:$E$13</c:f>
              <c:numCache>
                <c:formatCode>0.00</c:formatCode>
                <c:ptCount val="12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</c:numCache>
            </c:numRef>
          </c:xVal>
          <c:yVal>
            <c:numRef>
              <c:f>'Fig-5-1'!$H$2:$H$13</c:f>
              <c:numCache>
                <c:formatCode>0</c:formatCode>
                <c:ptCount val="12"/>
                <c:pt idx="0">
                  <c:v>63</c:v>
                </c:pt>
                <c:pt idx="1">
                  <c:v>66.31578947368422</c:v>
                </c:pt>
                <c:pt idx="2">
                  <c:v>70</c:v>
                </c:pt>
                <c:pt idx="3">
                  <c:v>74.117647058823522</c:v>
                </c:pt>
                <c:pt idx="4">
                  <c:v>78.75</c:v>
                </c:pt>
                <c:pt idx="5">
                  <c:v>84</c:v>
                </c:pt>
                <c:pt idx="6">
                  <c:v>90</c:v>
                </c:pt>
                <c:pt idx="7">
                  <c:v>96.92307692307692</c:v>
                </c:pt>
                <c:pt idx="8">
                  <c:v>105</c:v>
                </c:pt>
                <c:pt idx="9">
                  <c:v>114.54545454545453</c:v>
                </c:pt>
                <c:pt idx="10">
                  <c:v>126</c:v>
                </c:pt>
                <c:pt idx="11">
                  <c:v>140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'Fig-5-1'!$F$2:$F$13</c15:f>
                <c15:dlblRangeCache>
                  <c:ptCount val="12"/>
                  <c:pt idx="0">
                    <c:v>-25.0%</c:v>
                  </c:pt>
                  <c:pt idx="1">
                    <c:v>-21.1%</c:v>
                  </c:pt>
                  <c:pt idx="2">
                    <c:v>-16.7%</c:v>
                  </c:pt>
                  <c:pt idx="3">
                    <c:v>-11.8%</c:v>
                  </c:pt>
                  <c:pt idx="4">
                    <c:v>-6.3%</c:v>
                  </c:pt>
                  <c:pt idx="5">
                    <c:v>0.0%</c:v>
                  </c:pt>
                  <c:pt idx="6">
                    <c:v>7.1%</c:v>
                  </c:pt>
                  <c:pt idx="7">
                    <c:v>15.4%</c:v>
                  </c:pt>
                  <c:pt idx="8">
                    <c:v>25.0%</c:v>
                  </c:pt>
                  <c:pt idx="9">
                    <c:v>36.4%</c:v>
                  </c:pt>
                  <c:pt idx="10">
                    <c:v>50.0%</c:v>
                  </c:pt>
                  <c:pt idx="11">
                    <c:v>66.7%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B6F4-495C-BC87-6E6ECDA009F1}"/>
            </c:ext>
          </c:extLst>
        </c:ser>
        <c:ser>
          <c:idx val="1"/>
          <c:order val="1"/>
          <c:tx>
            <c:v>弾力的需要関数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'Fig-5-1'!$E$2:$E$13</c:f>
              <c:numCache>
                <c:formatCode>0.00</c:formatCode>
                <c:ptCount val="12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1.7</c:v>
                </c:pt>
                <c:pt idx="9">
                  <c:v>1.6</c:v>
                </c:pt>
                <c:pt idx="10">
                  <c:v>1.5</c:v>
                </c:pt>
                <c:pt idx="11">
                  <c:v>1.4</c:v>
                </c:pt>
              </c:numCache>
            </c:numRef>
          </c:xVal>
          <c:yVal>
            <c:numRef>
              <c:f>'Fig-5-1'!$J$2:$J$13</c:f>
              <c:numCache>
                <c:formatCode>General</c:formatCode>
                <c:ptCount val="12"/>
                <c:pt idx="0">
                  <c:v>-45</c:v>
                </c:pt>
                <c:pt idx="1">
                  <c:v>-19.199999999999932</c:v>
                </c:pt>
                <c:pt idx="2">
                  <c:v>6.6000000000000227</c:v>
                </c:pt>
                <c:pt idx="3">
                  <c:v>32.399999999999977</c:v>
                </c:pt>
                <c:pt idx="4">
                  <c:v>58.199999999999932</c:v>
                </c:pt>
                <c:pt idx="5">
                  <c:v>84</c:v>
                </c:pt>
                <c:pt idx="6">
                  <c:v>109.80000000000001</c:v>
                </c:pt>
                <c:pt idx="7">
                  <c:v>135.59999999999997</c:v>
                </c:pt>
                <c:pt idx="8">
                  <c:v>161.40000000000003</c:v>
                </c:pt>
                <c:pt idx="9">
                  <c:v>187.2</c:v>
                </c:pt>
                <c:pt idx="10">
                  <c:v>213</c:v>
                </c:pt>
                <c:pt idx="11">
                  <c:v>238.8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6F4-495C-BC87-6E6ECDA0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04687"/>
        <c:axId val="1036851615"/>
      </c:scatterChart>
      <c:valAx>
        <c:axId val="1106504687"/>
        <c:scaling>
          <c:orientation val="minMax"/>
          <c:max val="2.6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価格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6851615"/>
        <c:crosses val="autoZero"/>
        <c:crossBetween val="midCat"/>
      </c:valAx>
      <c:valAx>
        <c:axId val="1036851615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販売数(杯)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50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'Ex-5-2'!$D$4</c:f>
              <c:strCache>
                <c:ptCount val="1"/>
                <c:pt idx="0">
                  <c:v>留保価格がRP≥pの
顧客数 (d(p))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xVal>
            <c:numRef>
              <c:f>'Ex-5-2'!$A$5:$A$8</c:f>
              <c:numCache>
                <c:formatCode>[$$-409]#,##0.00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'Ex-5-2'!$D$5:$D$8</c:f>
              <c:numCache>
                <c:formatCode>#,##0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C-417A-B2D6-D284D42B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0000"/>
        <c:axId val="608862456"/>
      </c:scatterChart>
      <c:valAx>
        <c:axId val="6088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62456"/>
        <c:crosses val="autoZero"/>
        <c:crossBetween val="midCat"/>
      </c:valAx>
      <c:valAx>
        <c:axId val="6088624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'Ex-5-2'!$E$4</c:f>
              <c:strCache>
                <c:ptCount val="1"/>
                <c:pt idx="0">
                  <c:v>RP=pの顧客の割合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'Ex-5-2'!$A$5:$A$8</c:f>
              <c:numCache>
                <c:formatCode>[$$-409]#,##0.00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'Ex-5-2'!$E$5:$E$8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9-4137-96A1-A4B6B1B3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11512"/>
        <c:axId val="450606264"/>
      </c:barChart>
      <c:catAx>
        <c:axId val="45061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06264"/>
        <c:crosses val="autoZero"/>
        <c:auto val="1"/>
        <c:lblAlgn val="ctr"/>
        <c:lblOffset val="100"/>
        <c:noMultiLvlLbl val="0"/>
      </c:catAx>
      <c:valAx>
        <c:axId val="4506062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 baseline="0"/>
                  <a:t>支払い意思額WTP=Pの割合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'Ex-5-3'!$D$4</c:f>
              <c:strCache>
                <c:ptCount val="1"/>
                <c:pt idx="0">
                  <c:v>留保価格がRP≥pの
顧客数 (d(p))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xVal>
            <c:numRef>
              <c:f>'Ex-5-3'!$A$5:$A$10</c:f>
              <c:numCache>
                <c:formatCode>[$$-409]#,##0.00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'Ex-5-3'!$D$5:$D$10</c:f>
              <c:numCache>
                <c:formatCode>#,##0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A-4642-95C6-D7C1A385E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0000"/>
        <c:axId val="608862456"/>
      </c:scatterChart>
      <c:valAx>
        <c:axId val="6088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62456"/>
        <c:crosses val="autoZero"/>
        <c:crossBetween val="midCat"/>
      </c:valAx>
      <c:valAx>
        <c:axId val="6088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'Ex-5-3'!$E$4</c:f>
              <c:strCache>
                <c:ptCount val="1"/>
                <c:pt idx="0">
                  <c:v>RP=pの顧客の割合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'Ex-5-3'!$A$5:$A$9</c:f>
              <c:numCache>
                <c:formatCode>[$$-409]#,##0.00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'Ex-5-3'!$E$5:$E$9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6-4BF2-B8B8-2171364F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11512"/>
        <c:axId val="450606264"/>
      </c:barChart>
      <c:catAx>
        <c:axId val="45061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06264"/>
        <c:crosses val="autoZero"/>
        <c:auto val="1"/>
        <c:lblAlgn val="ctr"/>
        <c:lblOffset val="100"/>
        <c:noMultiLvlLbl val="0"/>
      </c:catAx>
      <c:valAx>
        <c:axId val="4506062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ja-JP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支払い意思額WTP=Pの割合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'Ex-5-4'!$D$4</c:f>
              <c:strCache>
                <c:ptCount val="1"/>
                <c:pt idx="0">
                  <c:v>留保価格がRP≥pの
顧客数 (d(p))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xVal>
            <c:numRef>
              <c:f>'Ex-5-4'!$A$5:$A$15</c:f>
              <c:numCache>
                <c:formatCode>[$$-409]#,##0.00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'Ex-5-4'!$D$5:$D$15</c:f>
              <c:numCache>
                <c:formatCode>#,##0</c:formatCode>
                <c:ptCount val="11"/>
                <c:pt idx="0">
                  <c:v>72</c:v>
                </c:pt>
                <c:pt idx="1">
                  <c:v>70</c:v>
                </c:pt>
                <c:pt idx="2">
                  <c:v>66</c:v>
                </c:pt>
                <c:pt idx="3">
                  <c:v>60</c:v>
                </c:pt>
                <c:pt idx="4">
                  <c:v>52</c:v>
                </c:pt>
                <c:pt idx="5">
                  <c:v>42</c:v>
                </c:pt>
                <c:pt idx="6">
                  <c:v>30</c:v>
                </c:pt>
                <c:pt idx="7">
                  <c:v>20</c:v>
                </c:pt>
                <c:pt idx="8">
                  <c:v>12</c:v>
                </c:pt>
                <c:pt idx="9">
                  <c:v>6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4-45C9-8DBF-7385ABD1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0000"/>
        <c:axId val="608862456"/>
      </c:scatterChart>
      <c:valAx>
        <c:axId val="6088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62456"/>
        <c:crosses val="autoZero"/>
        <c:crossBetween val="midCat"/>
      </c:valAx>
      <c:valAx>
        <c:axId val="6088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'Ex-5-4'!$E$4</c:f>
              <c:strCache>
                <c:ptCount val="1"/>
                <c:pt idx="0">
                  <c:v>RP=pの顧客の割合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'Ex-5-4'!$A$5:$A$15</c:f>
              <c:numCache>
                <c:formatCode>[$$-409]#,##0.00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'Ex-5-4'!$E$5:$E$15</c:f>
              <c:numCache>
                <c:formatCode>0.0%</c:formatCode>
                <c:ptCount val="11"/>
                <c:pt idx="0">
                  <c:v>2.7777777777777776E-2</c:v>
                </c:pt>
                <c:pt idx="1">
                  <c:v>5.5555555555555552E-2</c:v>
                </c:pt>
                <c:pt idx="2">
                  <c:v>8.3333333333333329E-2</c:v>
                </c:pt>
                <c:pt idx="3">
                  <c:v>0.1111111111111111</c:v>
                </c:pt>
                <c:pt idx="4">
                  <c:v>0.1388888888888889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0.1111111111111111</c:v>
                </c:pt>
                <c:pt idx="8">
                  <c:v>8.3333333333333329E-2</c:v>
                </c:pt>
                <c:pt idx="9">
                  <c:v>5.5555555555555552E-2</c:v>
                </c:pt>
                <c:pt idx="10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FB6-8208-E210D45FF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611512"/>
        <c:axId val="450606264"/>
      </c:barChart>
      <c:catAx>
        <c:axId val="45061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06264"/>
        <c:crosses val="autoZero"/>
        <c:auto val="1"/>
        <c:lblAlgn val="ctr"/>
        <c:lblOffset val="100"/>
        <c:noMultiLvlLbl val="0"/>
      </c:catAx>
      <c:valAx>
        <c:axId val="45060626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altLang="ja-JP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支払い意思額WTP=Pの割合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061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'Ex-5-5'!$D$4</c:f>
              <c:strCache>
                <c:ptCount val="1"/>
                <c:pt idx="0">
                  <c:v>留保価格がRP≥pの
顧客数 (d(p))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1905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xVal>
            <c:numRef>
              <c:f>'Ex-5-5'!$A$5:$A$15</c:f>
              <c:numCache>
                <c:formatCode>[$$-409]#,##0.00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'Ex-5-5'!$D$5:$D$15</c:f>
              <c:numCache>
                <c:formatCode>#,##0</c:formatCode>
                <c:ptCount val="11"/>
                <c:pt idx="0">
                  <c:v>72.000000000000014</c:v>
                </c:pt>
                <c:pt idx="1">
                  <c:v>71.929687500000014</c:v>
                </c:pt>
                <c:pt idx="2">
                  <c:v>71.226562500000014</c:v>
                </c:pt>
                <c:pt idx="3">
                  <c:v>68.062500000000014</c:v>
                </c:pt>
                <c:pt idx="4">
                  <c:v>59.625000000000014</c:v>
                </c:pt>
                <c:pt idx="5">
                  <c:v>44.859375000000014</c:v>
                </c:pt>
                <c:pt idx="6">
                  <c:v>27.140625000000007</c:v>
                </c:pt>
                <c:pt idx="7">
                  <c:v>12.375000000000004</c:v>
                </c:pt>
                <c:pt idx="8">
                  <c:v>3.9375000000000018</c:v>
                </c:pt>
                <c:pt idx="9">
                  <c:v>0.77343750000000266</c:v>
                </c:pt>
                <c:pt idx="10">
                  <c:v>7.0312500000002554E-2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4-4812-9AC9-2E2960B1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70000"/>
        <c:axId val="608862456"/>
      </c:scatterChart>
      <c:valAx>
        <c:axId val="6088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価格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62456"/>
        <c:crosses val="autoZero"/>
        <c:crossBetween val="midCat"/>
      </c:valAx>
      <c:valAx>
        <c:axId val="6088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需要量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88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16</xdr:row>
      <xdr:rowOff>180976</xdr:rowOff>
    </xdr:from>
    <xdr:to>
      <xdr:col>9</xdr:col>
      <xdr:colOff>1057274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000BD-0E81-43DC-9EB3-9DB7D81B5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9</xdr:col>
      <xdr:colOff>1038224</xdr:colOff>
      <xdr:row>57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93635-1429-45A2-AE61-586B52C95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100011</xdr:rowOff>
    </xdr:from>
    <xdr:to>
      <xdr:col>4</xdr:col>
      <xdr:colOff>666750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2628D-76E2-4514-ADD7-1940ADE77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12</xdr:row>
      <xdr:rowOff>100011</xdr:rowOff>
    </xdr:from>
    <xdr:to>
      <xdr:col>12</xdr:col>
      <xdr:colOff>238125</xdr:colOff>
      <xdr:row>32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C1D4B-A4AA-416E-B7BA-F1A2DEA19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14</xdr:row>
      <xdr:rowOff>176211</xdr:rowOff>
    </xdr:from>
    <xdr:to>
      <xdr:col>4</xdr:col>
      <xdr:colOff>600075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65AA9-D449-450A-984E-A3A277552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785812</xdr:colOff>
      <xdr:row>14</xdr:row>
      <xdr:rowOff>185736</xdr:rowOff>
    </xdr:from>
    <xdr:to>
      <xdr:col>11</xdr:col>
      <xdr:colOff>514350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CE1CF-F851-4352-9BAA-9523D8A7B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15</xdr:row>
      <xdr:rowOff>152400</xdr:rowOff>
    </xdr:from>
    <xdr:to>
      <xdr:col>5</xdr:col>
      <xdr:colOff>1704975</xdr:colOff>
      <xdr:row>41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2A6E0-6558-4353-9778-31201154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119061</xdr:colOff>
      <xdr:row>43</xdr:row>
      <xdr:rowOff>14285</xdr:rowOff>
    </xdr:from>
    <xdr:to>
      <xdr:col>5</xdr:col>
      <xdr:colOff>1704974</xdr:colOff>
      <xdr:row>66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70207-63F3-4B82-BE3A-7B303BCEE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95250</xdr:rowOff>
    </xdr:from>
    <xdr:to>
      <xdr:col>5</xdr:col>
      <xdr:colOff>123825</xdr:colOff>
      <xdr:row>39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AC591-10C5-4B88-B1CA-E1707A02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39</xdr:row>
      <xdr:rowOff>180974</xdr:rowOff>
    </xdr:from>
    <xdr:to>
      <xdr:col>5</xdr:col>
      <xdr:colOff>152401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A74E66-B507-4CE5-ABEC-6CCDDF0BE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95250</xdr:rowOff>
    </xdr:from>
    <xdr:to>
      <xdr:col>5</xdr:col>
      <xdr:colOff>0</xdr:colOff>
      <xdr:row>39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0AF35-142A-4FDC-9521-E523B72B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39</xdr:row>
      <xdr:rowOff>180974</xdr:rowOff>
    </xdr:from>
    <xdr:to>
      <xdr:col>5</xdr:col>
      <xdr:colOff>0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4F9C4E-BCA1-4071-80C1-D5433DE09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33</xdr:row>
      <xdr:rowOff>4761</xdr:rowOff>
    </xdr:from>
    <xdr:to>
      <xdr:col>8</xdr:col>
      <xdr:colOff>9526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06C27-00E7-4DC5-A06E-45CC7E41C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33</xdr:row>
      <xdr:rowOff>1</xdr:rowOff>
    </xdr:from>
    <xdr:to>
      <xdr:col>16</xdr:col>
      <xdr:colOff>9524</xdr:colOff>
      <xdr:row>53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6C67B-1E97-4281-A219-EA24FF0D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595313</xdr:colOff>
      <xdr:row>34</xdr:row>
      <xdr:rowOff>4761</xdr:rowOff>
    </xdr:from>
    <xdr:to>
      <xdr:col>23</xdr:col>
      <xdr:colOff>9525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B689A-6956-4DCE-A560-2A409E8F6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4762</xdr:colOff>
      <xdr:row>34</xdr:row>
      <xdr:rowOff>14286</xdr:rowOff>
    </xdr:from>
    <xdr:to>
      <xdr:col>31</xdr:col>
      <xdr:colOff>0</xdr:colOff>
      <xdr:row>52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C1EED-B1A2-4E4A-AA5D-46BF0E331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B798-B800-46A1-9651-217E26702EAB}">
  <dimension ref="A1:N16"/>
  <sheetViews>
    <sheetView workbookViewId="0">
      <selection activeCell="F8" sqref="F8"/>
    </sheetView>
  </sheetViews>
  <sheetFormatPr baseColWidth="10" defaultColWidth="8.83203125" defaultRowHeight="18"/>
  <cols>
    <col min="1" max="1" width="22.5" bestFit="1" customWidth="1"/>
    <col min="2" max="2" width="7.5" bestFit="1" customWidth="1"/>
    <col min="4" max="4" width="10.5" customWidth="1"/>
    <col min="5" max="5" width="12.6640625" customWidth="1"/>
    <col min="6" max="6" width="13.5" customWidth="1"/>
    <col min="7" max="10" width="16" customWidth="1"/>
    <col min="13" max="13" width="22.5" bestFit="1" customWidth="1"/>
  </cols>
  <sheetData>
    <row r="1" spans="1:14" ht="39" thickBot="1">
      <c r="A1" s="54" t="s">
        <v>32</v>
      </c>
      <c r="B1" s="55"/>
      <c r="D1" s="24" t="s">
        <v>33</v>
      </c>
      <c r="E1" s="25" t="s">
        <v>34</v>
      </c>
      <c r="F1" s="25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M1" s="54" t="s">
        <v>32</v>
      </c>
      <c r="N1" s="55"/>
    </row>
    <row r="2" spans="1:14">
      <c r="A2" t="s">
        <v>23</v>
      </c>
      <c r="B2" s="1">
        <v>2</v>
      </c>
      <c r="D2" s="2">
        <v>0.25</v>
      </c>
      <c r="E2" s="3">
        <f>$E$7*(1+D2)</f>
        <v>2.5</v>
      </c>
      <c r="F2" s="4">
        <f t="shared" ref="F2:F13" si="0">-(E2-$E$7)/((E2-$E$7)+$B$7)</f>
        <v>-0.25</v>
      </c>
      <c r="G2" s="5">
        <f>F2*$B$3</f>
        <v>-21</v>
      </c>
      <c r="H2" s="5">
        <f>$B$3+G2</f>
        <v>63</v>
      </c>
      <c r="I2" s="6">
        <f t="shared" ref="I2:I13" si="1">$I$15+$I$16*E2</f>
        <v>73.75</v>
      </c>
      <c r="J2" s="26">
        <f t="shared" ref="J2:J13" si="2">$J$15+$J$16*E2</f>
        <v>-45</v>
      </c>
      <c r="M2" t="s">
        <v>23</v>
      </c>
      <c r="N2" s="1">
        <v>2.2000000000000002</v>
      </c>
    </row>
    <row r="3" spans="1:14">
      <c r="A3" s="7" t="s">
        <v>24</v>
      </c>
      <c r="B3" s="7">
        <v>84</v>
      </c>
      <c r="D3" s="8">
        <v>0.2</v>
      </c>
      <c r="E3" s="15">
        <f t="shared" ref="E3:E6" si="3">$E$7*(1+D3)</f>
        <v>2.4</v>
      </c>
      <c r="F3" s="9">
        <f t="shared" si="0"/>
        <v>-0.21052631578947364</v>
      </c>
      <c r="G3" s="10">
        <f t="shared" ref="G3:G13" si="4">F3*$B$3</f>
        <v>-17.684210526315788</v>
      </c>
      <c r="H3" s="10">
        <f t="shared" ref="H3:H11" si="5">$B$3+G3</f>
        <v>66.31578947368422</v>
      </c>
      <c r="I3" s="11">
        <f t="shared" si="1"/>
        <v>75.800000000000011</v>
      </c>
      <c r="J3" s="27">
        <f t="shared" si="2"/>
        <v>-19.199999999999932</v>
      </c>
      <c r="M3" s="7" t="s">
        <v>24</v>
      </c>
      <c r="N3" s="7">
        <v>80</v>
      </c>
    </row>
    <row r="4" spans="1:14">
      <c r="A4" s="12" t="s">
        <v>25</v>
      </c>
      <c r="B4" s="13">
        <f>B2*B3</f>
        <v>168</v>
      </c>
      <c r="D4" s="8">
        <v>0.15</v>
      </c>
      <c r="E4" s="15">
        <f t="shared" si="3"/>
        <v>2.2999999999999998</v>
      </c>
      <c r="F4" s="9">
        <f t="shared" si="0"/>
        <v>-0.16666666666666657</v>
      </c>
      <c r="G4" s="10">
        <f t="shared" si="4"/>
        <v>-13.999999999999993</v>
      </c>
      <c r="H4" s="10">
        <f t="shared" si="5"/>
        <v>70</v>
      </c>
      <c r="I4" s="11">
        <f t="shared" si="1"/>
        <v>77.849999999999994</v>
      </c>
      <c r="J4" s="27">
        <f t="shared" si="2"/>
        <v>6.6000000000000227</v>
      </c>
      <c r="M4" s="12" t="s">
        <v>25</v>
      </c>
      <c r="N4" s="13">
        <f>N2*N3</f>
        <v>176</v>
      </c>
    </row>
    <row r="5" spans="1:14">
      <c r="A5" t="s">
        <v>26</v>
      </c>
      <c r="B5" s="1">
        <v>0.5</v>
      </c>
      <c r="D5" s="8">
        <v>0.1</v>
      </c>
      <c r="E5" s="15">
        <f t="shared" si="3"/>
        <v>2.2000000000000002</v>
      </c>
      <c r="F5" s="9">
        <f t="shared" si="0"/>
        <v>-0.11764705882352951</v>
      </c>
      <c r="G5" s="10">
        <f t="shared" si="4"/>
        <v>-9.8823529411764781</v>
      </c>
      <c r="H5" s="10">
        <f t="shared" si="5"/>
        <v>74.117647058823522</v>
      </c>
      <c r="I5" s="11">
        <f t="shared" si="1"/>
        <v>79.900000000000006</v>
      </c>
      <c r="J5" s="27">
        <f t="shared" si="2"/>
        <v>32.399999999999977</v>
      </c>
      <c r="M5" t="s">
        <v>26</v>
      </c>
      <c r="N5" s="1">
        <v>0.5</v>
      </c>
    </row>
    <row r="6" spans="1:14">
      <c r="A6" s="7" t="s">
        <v>27</v>
      </c>
      <c r="B6" s="14">
        <f>B5*B3</f>
        <v>42</v>
      </c>
      <c r="D6" s="8">
        <v>0.05</v>
      </c>
      <c r="E6" s="15">
        <f t="shared" si="3"/>
        <v>2.1</v>
      </c>
      <c r="F6" s="9">
        <f t="shared" si="0"/>
        <v>-6.2500000000000056E-2</v>
      </c>
      <c r="G6" s="10">
        <f t="shared" si="4"/>
        <v>-5.2500000000000044</v>
      </c>
      <c r="H6" s="10">
        <f t="shared" si="5"/>
        <v>78.75</v>
      </c>
      <c r="I6" s="11">
        <f t="shared" si="1"/>
        <v>81.949999999999989</v>
      </c>
      <c r="J6" s="27">
        <f t="shared" si="2"/>
        <v>58.199999999999932</v>
      </c>
      <c r="M6" s="7" t="s">
        <v>27</v>
      </c>
      <c r="N6" s="14">
        <f>N5*N3</f>
        <v>40</v>
      </c>
    </row>
    <row r="7" spans="1:14">
      <c r="A7" t="s">
        <v>28</v>
      </c>
      <c r="B7" s="1">
        <f>(B2-B5)</f>
        <v>1.5</v>
      </c>
      <c r="D7" s="8">
        <v>0</v>
      </c>
      <c r="E7" s="15">
        <v>2</v>
      </c>
      <c r="F7" s="9">
        <f t="shared" si="0"/>
        <v>0</v>
      </c>
      <c r="G7" s="10">
        <f t="shared" si="4"/>
        <v>0</v>
      </c>
      <c r="H7" s="10">
        <f t="shared" si="5"/>
        <v>84</v>
      </c>
      <c r="I7" s="11">
        <f t="shared" si="1"/>
        <v>84</v>
      </c>
      <c r="J7" s="27">
        <f t="shared" si="2"/>
        <v>84</v>
      </c>
      <c r="M7" t="s">
        <v>28</v>
      </c>
      <c r="N7" s="1">
        <f>(N2-N5)</f>
        <v>1.7000000000000002</v>
      </c>
    </row>
    <row r="8" spans="1:14">
      <c r="A8" t="s">
        <v>29</v>
      </c>
      <c r="B8" s="1">
        <f>B4-B6</f>
        <v>126</v>
      </c>
      <c r="D8" s="8">
        <v>-0.05</v>
      </c>
      <c r="E8" s="15">
        <f>$E$7*(1+D8)</f>
        <v>1.9</v>
      </c>
      <c r="F8" s="9">
        <f t="shared" si="0"/>
        <v>7.1428571428571494E-2</v>
      </c>
      <c r="G8" s="10">
        <f t="shared" si="4"/>
        <v>6.0000000000000053</v>
      </c>
      <c r="H8" s="10">
        <f t="shared" si="5"/>
        <v>90</v>
      </c>
      <c r="I8" s="11">
        <f t="shared" si="1"/>
        <v>86.050000000000011</v>
      </c>
      <c r="J8" s="27">
        <f t="shared" si="2"/>
        <v>109.80000000000001</v>
      </c>
      <c r="M8" t="s">
        <v>29</v>
      </c>
      <c r="N8" s="1">
        <f>N4-N6</f>
        <v>136</v>
      </c>
    </row>
    <row r="9" spans="1:14">
      <c r="A9" s="7" t="s">
        <v>30</v>
      </c>
      <c r="B9" s="14">
        <v>20</v>
      </c>
      <c r="D9" s="8">
        <v>-0.1</v>
      </c>
      <c r="E9" s="15">
        <f t="shared" ref="E9:E13" si="6">$E$7*(1+D9)</f>
        <v>1.8</v>
      </c>
      <c r="F9" s="9">
        <f t="shared" si="0"/>
        <v>0.1538461538461538</v>
      </c>
      <c r="G9" s="10">
        <f t="shared" si="4"/>
        <v>12.92307692307692</v>
      </c>
      <c r="H9" s="10">
        <f t="shared" si="5"/>
        <v>96.92307692307692</v>
      </c>
      <c r="I9" s="11">
        <f t="shared" si="1"/>
        <v>88.1</v>
      </c>
      <c r="J9" s="27">
        <f t="shared" si="2"/>
        <v>135.59999999999997</v>
      </c>
      <c r="M9" s="7" t="s">
        <v>30</v>
      </c>
      <c r="N9" s="14">
        <v>20</v>
      </c>
    </row>
    <row r="10" spans="1:14" ht="19" thickBot="1">
      <c r="A10" s="16" t="s">
        <v>31</v>
      </c>
      <c r="B10" s="17">
        <f>B4-B6-B9</f>
        <v>106</v>
      </c>
      <c r="D10" s="8">
        <v>-0.15</v>
      </c>
      <c r="E10" s="15">
        <f t="shared" si="6"/>
        <v>1.7</v>
      </c>
      <c r="F10" s="9">
        <f t="shared" si="0"/>
        <v>0.25000000000000006</v>
      </c>
      <c r="G10" s="10">
        <f t="shared" si="4"/>
        <v>21.000000000000004</v>
      </c>
      <c r="H10" s="10">
        <f t="shared" si="5"/>
        <v>105</v>
      </c>
      <c r="I10" s="11">
        <f t="shared" si="1"/>
        <v>90.15</v>
      </c>
      <c r="J10" s="27">
        <f t="shared" si="2"/>
        <v>161.40000000000003</v>
      </c>
      <c r="M10" s="16" t="s">
        <v>31</v>
      </c>
      <c r="N10" s="17">
        <f>N4-N6-N9</f>
        <v>116</v>
      </c>
    </row>
    <row r="11" spans="1:14" ht="19" thickTop="1">
      <c r="D11" s="8">
        <v>-0.2</v>
      </c>
      <c r="E11" s="15">
        <f t="shared" si="6"/>
        <v>1.6</v>
      </c>
      <c r="F11" s="9">
        <f t="shared" si="0"/>
        <v>0.36363636363636354</v>
      </c>
      <c r="G11" s="10">
        <f t="shared" si="4"/>
        <v>30.545454545454536</v>
      </c>
      <c r="H11" s="10">
        <f t="shared" si="5"/>
        <v>114.54545454545453</v>
      </c>
      <c r="I11" s="11">
        <f t="shared" si="1"/>
        <v>92.199999999999989</v>
      </c>
      <c r="J11" s="27">
        <f t="shared" si="2"/>
        <v>187.2</v>
      </c>
    </row>
    <row r="12" spans="1:14">
      <c r="D12" s="8">
        <v>-0.25</v>
      </c>
      <c r="E12" s="15">
        <f t="shared" si="6"/>
        <v>1.5</v>
      </c>
      <c r="F12" s="9">
        <f t="shared" si="0"/>
        <v>0.5</v>
      </c>
      <c r="G12" s="10">
        <f t="shared" si="4"/>
        <v>42</v>
      </c>
      <c r="H12" s="10">
        <f>$B$3+G12</f>
        <v>126</v>
      </c>
      <c r="I12" s="11">
        <f t="shared" si="1"/>
        <v>94.25</v>
      </c>
      <c r="J12" s="27">
        <f t="shared" si="2"/>
        <v>213</v>
      </c>
      <c r="M12" s="29"/>
    </row>
    <row r="13" spans="1:14" ht="19" thickBot="1">
      <c r="D13" s="18">
        <v>-0.3</v>
      </c>
      <c r="E13" s="19">
        <f t="shared" si="6"/>
        <v>1.4</v>
      </c>
      <c r="F13" s="20">
        <f t="shared" si="0"/>
        <v>0.66666666666666685</v>
      </c>
      <c r="G13" s="21">
        <f t="shared" si="4"/>
        <v>56.000000000000014</v>
      </c>
      <c r="H13" s="21">
        <f t="shared" ref="H13" si="7">$B$3+G13</f>
        <v>140</v>
      </c>
      <c r="I13" s="22">
        <f t="shared" si="1"/>
        <v>96.3</v>
      </c>
      <c r="J13" s="28">
        <f t="shared" si="2"/>
        <v>238.8</v>
      </c>
    </row>
    <row r="15" spans="1:14">
      <c r="H15" s="23" t="s">
        <v>40</v>
      </c>
      <c r="I15" s="23">
        <v>125</v>
      </c>
      <c r="J15" s="23">
        <v>600</v>
      </c>
    </row>
    <row r="16" spans="1:14">
      <c r="H16" s="23" t="s">
        <v>41</v>
      </c>
      <c r="I16" s="23">
        <v>-20.5</v>
      </c>
      <c r="J16" s="23">
        <v>-258</v>
      </c>
    </row>
  </sheetData>
  <mergeCells count="2">
    <mergeCell ref="A1:B1"/>
    <mergeCell ref="M1:N1"/>
  </mergeCells>
  <phoneticPr fontId="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8DE2-216F-4DFE-A5E7-D19691CC1CCA}">
  <dimension ref="A1:J11"/>
  <sheetViews>
    <sheetView zoomScale="160" workbookViewId="0">
      <selection activeCell="I12" sqref="I12"/>
    </sheetView>
  </sheetViews>
  <sheetFormatPr baseColWidth="10" defaultColWidth="8.83203125" defaultRowHeight="18"/>
  <sheetData>
    <row r="1" spans="1:10">
      <c r="A1" s="57" t="s">
        <v>46</v>
      </c>
      <c r="B1" s="57"/>
      <c r="C1" s="57"/>
      <c r="D1" s="57"/>
      <c r="E1" s="57"/>
      <c r="F1" s="57"/>
      <c r="G1" s="57"/>
      <c r="H1" s="57"/>
      <c r="I1" s="57"/>
      <c r="J1" s="57"/>
    </row>
    <row r="2" spans="1:10">
      <c r="A2" s="57"/>
      <c r="B2" s="57"/>
      <c r="C2" s="57"/>
      <c r="D2" s="57"/>
      <c r="E2" s="57"/>
      <c r="F2" s="57"/>
      <c r="G2" s="57"/>
      <c r="H2" s="57"/>
      <c r="I2" s="57"/>
      <c r="J2" s="57"/>
    </row>
    <row r="4" spans="1:10">
      <c r="A4" s="56" t="s">
        <v>42</v>
      </c>
      <c r="B4" s="56"/>
      <c r="C4" s="56"/>
      <c r="E4" s="56" t="s">
        <v>45</v>
      </c>
      <c r="F4" s="56"/>
      <c r="G4" s="56"/>
      <c r="I4" s="56" t="s">
        <v>47</v>
      </c>
      <c r="J4" s="56"/>
    </row>
    <row r="5" spans="1:10">
      <c r="A5" s="45"/>
      <c r="B5" s="45" t="s">
        <v>43</v>
      </c>
      <c r="C5" s="45" t="s">
        <v>44</v>
      </c>
      <c r="E5" s="45"/>
      <c r="F5" s="45" t="s">
        <v>43</v>
      </c>
      <c r="G5" s="45" t="s">
        <v>44</v>
      </c>
      <c r="I5" s="45"/>
      <c r="J5" s="45"/>
    </row>
    <row r="6" spans="1:10">
      <c r="A6" s="11" t="s">
        <v>19</v>
      </c>
      <c r="B6" s="11">
        <v>84</v>
      </c>
      <c r="C6" s="11">
        <v>84</v>
      </c>
      <c r="E6" s="11" t="s">
        <v>19</v>
      </c>
      <c r="F6" s="11">
        <v>84</v>
      </c>
      <c r="G6" s="11">
        <v>84</v>
      </c>
      <c r="I6" s="11" t="s">
        <v>0</v>
      </c>
      <c r="J6" s="11">
        <v>12000</v>
      </c>
    </row>
    <row r="7" spans="1:10">
      <c r="A7" s="11" t="s">
        <v>20</v>
      </c>
      <c r="B7" s="10">
        <v>82</v>
      </c>
      <c r="C7" s="10">
        <v>58</v>
      </c>
      <c r="E7" s="11" t="s">
        <v>20</v>
      </c>
      <c r="F7" s="10">
        <v>82</v>
      </c>
      <c r="G7" s="10">
        <v>58</v>
      </c>
      <c r="I7" s="11" t="s">
        <v>1</v>
      </c>
      <c r="J7" s="11">
        <v>11300</v>
      </c>
    </row>
    <row r="8" spans="1:10">
      <c r="A8" s="11" t="s">
        <v>21</v>
      </c>
      <c r="B8" s="46">
        <v>2</v>
      </c>
      <c r="C8" s="15">
        <v>2</v>
      </c>
      <c r="E8" s="11" t="s">
        <v>21</v>
      </c>
      <c r="F8" s="15">
        <v>200</v>
      </c>
      <c r="G8" s="15">
        <v>200</v>
      </c>
      <c r="I8" s="11" t="s">
        <v>2</v>
      </c>
      <c r="J8" s="11">
        <v>59</v>
      </c>
    </row>
    <row r="9" spans="1:10">
      <c r="A9" s="11" t="s">
        <v>22</v>
      </c>
      <c r="B9" s="46">
        <v>2.1</v>
      </c>
      <c r="C9" s="15">
        <v>2.1</v>
      </c>
      <c r="E9" s="11" t="s">
        <v>22</v>
      </c>
      <c r="F9" s="15">
        <v>210</v>
      </c>
      <c r="G9" s="15">
        <v>210</v>
      </c>
      <c r="I9" s="11" t="s">
        <v>3</v>
      </c>
      <c r="J9" s="11">
        <v>64</v>
      </c>
    </row>
    <row r="10" spans="1:10">
      <c r="A10" s="11"/>
      <c r="B10" s="11"/>
      <c r="C10" s="11"/>
      <c r="E10" s="11"/>
      <c r="F10" s="11"/>
      <c r="G10" s="11"/>
      <c r="I10" s="11"/>
      <c r="J10" s="11"/>
    </row>
    <row r="11" spans="1:10">
      <c r="A11" s="11" t="s">
        <v>41</v>
      </c>
      <c r="B11" s="11">
        <f>(B7-B6)/(B9-B8)</f>
        <v>-19.999999999999982</v>
      </c>
      <c r="C11" s="11">
        <f>(C7-C6)/(C9-C8)</f>
        <v>-259.99999999999977</v>
      </c>
      <c r="E11" s="11" t="s">
        <v>41</v>
      </c>
      <c r="F11" s="11">
        <f>(F7-F6)/(F9-F8)</f>
        <v>-0.2</v>
      </c>
      <c r="G11" s="11">
        <f>(G7-G6)/(G9-G8)</f>
        <v>-2.6</v>
      </c>
      <c r="I11" s="11" t="s">
        <v>48</v>
      </c>
      <c r="J11" s="11">
        <f>((J7-J6)/J6)/((J9-J8)/J8)</f>
        <v>-0.68833333333333335</v>
      </c>
    </row>
  </sheetData>
  <mergeCells count="4">
    <mergeCell ref="I4:J4"/>
    <mergeCell ref="A4:C4"/>
    <mergeCell ref="E4:G4"/>
    <mergeCell ref="A1:J2"/>
  </mergeCells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91C8-6B3D-453D-A069-A0B74E19B731}">
  <dimension ref="A1:F9"/>
  <sheetViews>
    <sheetView topLeftCell="A5" zoomScale="110" workbookViewId="0">
      <selection activeCell="F11" sqref="F11"/>
    </sheetView>
  </sheetViews>
  <sheetFormatPr baseColWidth="10" defaultColWidth="8.83203125" defaultRowHeight="18"/>
  <cols>
    <col min="1" max="1" width="13.33203125" customWidth="1"/>
    <col min="2" max="2" width="18.1640625" customWidth="1"/>
    <col min="3" max="3" width="16.1640625" customWidth="1"/>
    <col min="4" max="4" width="19.83203125" customWidth="1"/>
    <col min="5" max="5" width="12" customWidth="1"/>
    <col min="6" max="6" width="26" customWidth="1"/>
  </cols>
  <sheetData>
    <row r="1" spans="1:6" ht="15" customHeight="1">
      <c r="A1" s="58" t="s">
        <v>54</v>
      </c>
      <c r="B1" s="58"/>
      <c r="C1" s="58"/>
      <c r="D1" s="58"/>
      <c r="E1" s="58"/>
      <c r="F1" s="35"/>
    </row>
    <row r="2" spans="1:6" ht="15" customHeight="1">
      <c r="A2" s="58"/>
      <c r="B2" s="58"/>
      <c r="C2" s="58"/>
      <c r="D2" s="58"/>
      <c r="E2" s="58"/>
      <c r="F2" s="35"/>
    </row>
    <row r="3" spans="1:6">
      <c r="A3" s="11"/>
      <c r="B3" s="11"/>
      <c r="C3" s="11"/>
      <c r="D3" s="11"/>
      <c r="E3" s="11"/>
    </row>
    <row r="4" spans="1:6" ht="33.75" customHeight="1">
      <c r="A4" s="47" t="s">
        <v>49</v>
      </c>
      <c r="B4" s="36" t="s">
        <v>50</v>
      </c>
      <c r="C4" s="36" t="s">
        <v>51</v>
      </c>
      <c r="D4" s="36" t="s">
        <v>52</v>
      </c>
      <c r="E4" s="36" t="s">
        <v>53</v>
      </c>
      <c r="F4" s="34"/>
    </row>
    <row r="5" spans="1:6">
      <c r="A5" s="48">
        <v>1</v>
      </c>
      <c r="B5" s="49">
        <v>2</v>
      </c>
      <c r="C5" s="49">
        <f>B5</f>
        <v>2</v>
      </c>
      <c r="D5" s="50">
        <f>SUM(B5:B9)</f>
        <v>8</v>
      </c>
      <c r="E5" s="11">
        <f>B5/SUM($B$5:$B$8)</f>
        <v>0.25</v>
      </c>
    </row>
    <row r="6" spans="1:6">
      <c r="A6" s="48">
        <v>2</v>
      </c>
      <c r="B6" s="49">
        <v>2</v>
      </c>
      <c r="C6" s="49">
        <f>C5+B6</f>
        <v>4</v>
      </c>
      <c r="D6" s="50">
        <f>D5-B5</f>
        <v>6</v>
      </c>
      <c r="E6" s="11">
        <f>B6/SUM($B$5:$B$8)</f>
        <v>0.25</v>
      </c>
    </row>
    <row r="7" spans="1:6">
      <c r="A7" s="48">
        <v>3</v>
      </c>
      <c r="B7" s="49">
        <v>2</v>
      </c>
      <c r="C7" s="49">
        <f t="shared" ref="C7:C8" si="0">C6+B7</f>
        <v>6</v>
      </c>
      <c r="D7" s="50">
        <f t="shared" ref="D7:D8" si="1">D6-B6</f>
        <v>4</v>
      </c>
      <c r="E7" s="11">
        <f t="shared" ref="E7:E8" si="2">B7/SUM($B$5:$B$8)</f>
        <v>0.25</v>
      </c>
    </row>
    <row r="8" spans="1:6">
      <c r="A8" s="48">
        <v>4</v>
      </c>
      <c r="B8" s="49">
        <v>2</v>
      </c>
      <c r="C8" s="49">
        <f t="shared" si="0"/>
        <v>8</v>
      </c>
      <c r="D8" s="50">
        <f t="shared" si="1"/>
        <v>2</v>
      </c>
      <c r="E8" s="11">
        <f t="shared" si="2"/>
        <v>0.25</v>
      </c>
    </row>
    <row r="9" spans="1:6">
      <c r="A9" s="30"/>
      <c r="B9" s="31"/>
      <c r="C9" s="31"/>
      <c r="D9" s="33"/>
    </row>
  </sheetData>
  <mergeCells count="1">
    <mergeCell ref="A1:E2"/>
  </mergeCells>
  <phoneticPr fontId="6"/>
  <printOptions headings="1" gridLine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C838-A9D4-4916-AF84-14C82A9DDBD4}">
  <dimension ref="A1:I19"/>
  <sheetViews>
    <sheetView zoomScale="99" workbookViewId="0">
      <selection activeCell="F12" sqref="F12"/>
    </sheetView>
  </sheetViews>
  <sheetFormatPr baseColWidth="10" defaultColWidth="8.83203125" defaultRowHeight="18"/>
  <cols>
    <col min="1" max="1" width="13.33203125" customWidth="1"/>
    <col min="2" max="2" width="18.1640625" customWidth="1"/>
    <col min="3" max="3" width="16.1640625" customWidth="1"/>
    <col min="4" max="4" width="19.83203125" customWidth="1"/>
    <col min="5" max="5" width="12" customWidth="1"/>
    <col min="6" max="6" width="26" customWidth="1"/>
    <col min="8" max="8" width="12.5" customWidth="1"/>
  </cols>
  <sheetData>
    <row r="1" spans="1:9" ht="15" customHeight="1">
      <c r="A1" s="58" t="s">
        <v>54</v>
      </c>
      <c r="B1" s="58"/>
      <c r="C1" s="58"/>
      <c r="D1" s="58"/>
      <c r="E1" s="58"/>
      <c r="F1" s="35"/>
    </row>
    <row r="2" spans="1:9" ht="15" customHeight="1">
      <c r="A2" s="58"/>
      <c r="B2" s="58"/>
      <c r="C2" s="58"/>
      <c r="D2" s="58"/>
      <c r="E2" s="58"/>
      <c r="F2" s="35"/>
    </row>
    <row r="3" spans="1:9">
      <c r="A3" s="11"/>
      <c r="B3" s="11"/>
      <c r="C3" s="11"/>
      <c r="D3" s="11"/>
      <c r="E3" s="11"/>
    </row>
    <row r="4" spans="1:9" ht="33.75" customHeight="1">
      <c r="A4" s="47" t="s">
        <v>49</v>
      </c>
      <c r="B4" s="36" t="s">
        <v>50</v>
      </c>
      <c r="C4" s="36" t="s">
        <v>51</v>
      </c>
      <c r="D4" s="36" t="s">
        <v>52</v>
      </c>
      <c r="E4" s="36" t="s">
        <v>53</v>
      </c>
      <c r="F4" s="34"/>
      <c r="H4" s="36" t="s">
        <v>55</v>
      </c>
      <c r="I4" s="36" t="s">
        <v>56</v>
      </c>
    </row>
    <row r="5" spans="1:9" ht="15" customHeight="1">
      <c r="A5" s="48">
        <v>0</v>
      </c>
      <c r="B5" s="36">
        <v>2</v>
      </c>
      <c r="C5" s="49">
        <f>B5</f>
        <v>2</v>
      </c>
      <c r="D5" s="50">
        <f>SUM(B5:B10)</f>
        <v>10</v>
      </c>
      <c r="E5" s="11">
        <f>B5/SUM($B$5:$B$10)</f>
        <v>0.2</v>
      </c>
      <c r="F5" s="34"/>
      <c r="H5" s="37">
        <f>INTERCEPT(D5:D10,A5:A10)</f>
        <v>10</v>
      </c>
      <c r="I5" s="37">
        <f>SLOPE(D5:D10,A5:A10)</f>
        <v>-2</v>
      </c>
    </row>
    <row r="6" spans="1:9">
      <c r="A6" s="48">
        <v>1</v>
      </c>
      <c r="B6" s="49">
        <v>2</v>
      </c>
      <c r="C6" s="49">
        <f>C5+B6</f>
        <v>4</v>
      </c>
      <c r="D6" s="50">
        <f>D5-B5</f>
        <v>8</v>
      </c>
      <c r="E6" s="11">
        <f t="shared" ref="E6:E10" si="0">B6/SUM($B$5:$B$10)</f>
        <v>0.2</v>
      </c>
    </row>
    <row r="7" spans="1:9">
      <c r="A7" s="48">
        <v>2</v>
      </c>
      <c r="B7" s="49">
        <v>2</v>
      </c>
      <c r="C7" s="49">
        <f>C6+B7</f>
        <v>6</v>
      </c>
      <c r="D7" s="50">
        <f t="shared" ref="D7:D10" si="1">D6-B6</f>
        <v>6</v>
      </c>
      <c r="E7" s="11">
        <f t="shared" si="0"/>
        <v>0.2</v>
      </c>
    </row>
    <row r="8" spans="1:9">
      <c r="A8" s="48">
        <v>3</v>
      </c>
      <c r="B8" s="49">
        <v>2</v>
      </c>
      <c r="C8" s="49">
        <f t="shared" ref="C8:C10" si="2">C7+B8</f>
        <v>8</v>
      </c>
      <c r="D8" s="50">
        <f t="shared" si="1"/>
        <v>4</v>
      </c>
      <c r="E8" s="11">
        <f t="shared" si="0"/>
        <v>0.2</v>
      </c>
    </row>
    <row r="9" spans="1:9">
      <c r="A9" s="48">
        <v>4</v>
      </c>
      <c r="B9" s="49">
        <v>2</v>
      </c>
      <c r="C9" s="49">
        <f t="shared" si="2"/>
        <v>10</v>
      </c>
      <c r="D9" s="50">
        <f t="shared" si="1"/>
        <v>2</v>
      </c>
      <c r="E9" s="11">
        <f t="shared" si="0"/>
        <v>0.2</v>
      </c>
    </row>
    <row r="10" spans="1:9">
      <c r="A10" s="48">
        <v>5</v>
      </c>
      <c r="B10" s="49">
        <v>0</v>
      </c>
      <c r="C10" s="49">
        <f t="shared" si="2"/>
        <v>10</v>
      </c>
      <c r="D10" s="50">
        <f t="shared" si="1"/>
        <v>0</v>
      </c>
      <c r="E10" s="11">
        <f t="shared" si="0"/>
        <v>0</v>
      </c>
    </row>
    <row r="11" spans="1:9">
      <c r="A11" s="30"/>
      <c r="B11" s="31"/>
      <c r="C11" s="31"/>
      <c r="D11" s="33"/>
    </row>
    <row r="19" spans="2:2">
      <c r="B19" s="32"/>
    </row>
  </sheetData>
  <mergeCells count="1">
    <mergeCell ref="A1:E2"/>
  </mergeCells>
  <phoneticPr fontId="6"/>
  <printOptions headings="1" gridLine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3A1A-8081-4E5E-90B3-C96766A48456}">
  <dimension ref="A1:I55"/>
  <sheetViews>
    <sheetView tabSelected="1" workbookViewId="0">
      <selection activeCell="J22" sqref="J22"/>
    </sheetView>
  </sheetViews>
  <sheetFormatPr baseColWidth="10" defaultColWidth="8.83203125" defaultRowHeight="18"/>
  <cols>
    <col min="1" max="1" width="13.33203125" customWidth="1"/>
    <col min="2" max="2" width="18.1640625" customWidth="1"/>
    <col min="3" max="3" width="16.1640625" customWidth="1"/>
    <col min="4" max="4" width="19.83203125" customWidth="1"/>
    <col min="5" max="5" width="12" customWidth="1"/>
    <col min="6" max="6" width="26" customWidth="1"/>
  </cols>
  <sheetData>
    <row r="1" spans="1:9" ht="15" customHeight="1">
      <c r="A1" s="58" t="s">
        <v>54</v>
      </c>
      <c r="B1" s="58"/>
      <c r="C1" s="58"/>
      <c r="D1" s="58"/>
      <c r="E1" s="58"/>
      <c r="F1" s="35"/>
    </row>
    <row r="2" spans="1:9" ht="15" customHeight="1">
      <c r="A2" s="58"/>
      <c r="B2" s="58"/>
      <c r="C2" s="58"/>
      <c r="D2" s="58"/>
      <c r="E2" s="58"/>
      <c r="F2" s="35"/>
    </row>
    <row r="3" spans="1:9" ht="20">
      <c r="A3" s="11"/>
      <c r="B3" s="11"/>
      <c r="C3" s="11"/>
      <c r="D3" s="11"/>
      <c r="E3" s="11"/>
      <c r="H3" s="60" t="s">
        <v>66</v>
      </c>
    </row>
    <row r="4" spans="1:9" ht="33.75" customHeight="1">
      <c r="A4" s="47" t="s">
        <v>49</v>
      </c>
      <c r="B4" s="36" t="s">
        <v>50</v>
      </c>
      <c r="C4" s="36" t="s">
        <v>51</v>
      </c>
      <c r="D4" s="36" t="s">
        <v>52</v>
      </c>
      <c r="E4" s="36" t="s">
        <v>53</v>
      </c>
      <c r="F4" s="34"/>
      <c r="H4" s="47" t="s">
        <v>49</v>
      </c>
      <c r="I4" s="36" t="s">
        <v>50</v>
      </c>
    </row>
    <row r="5" spans="1:9" ht="15" customHeight="1">
      <c r="A5" s="48">
        <v>0</v>
      </c>
      <c r="B5" s="51">
        <v>2</v>
      </c>
      <c r="C5" s="49">
        <f>B5</f>
        <v>2</v>
      </c>
      <c r="D5" s="50">
        <f>SUM(B5:B55)</f>
        <v>72</v>
      </c>
      <c r="E5" s="9">
        <f>B5/SUM($B$5:$B$55)</f>
        <v>2.7777777777777776E-2</v>
      </c>
      <c r="F5" s="34"/>
      <c r="H5" s="48">
        <v>0</v>
      </c>
      <c r="I5" s="51">
        <v>10</v>
      </c>
    </row>
    <row r="6" spans="1:9">
      <c r="A6" s="48">
        <v>0.5</v>
      </c>
      <c r="B6" s="52">
        <v>4</v>
      </c>
      <c r="C6" s="49">
        <f>C5+B6</f>
        <v>6</v>
      </c>
      <c r="D6" s="50">
        <f>D5-B5</f>
        <v>70</v>
      </c>
      <c r="E6" s="9">
        <f t="shared" ref="E6:E15" si="0">B6/SUM($B$5:$B$55)</f>
        <v>5.5555555555555552E-2</v>
      </c>
      <c r="F6" s="34"/>
      <c r="H6" s="48">
        <v>0.5</v>
      </c>
      <c r="I6" s="52">
        <v>11</v>
      </c>
    </row>
    <row r="7" spans="1:9">
      <c r="A7" s="48">
        <v>1</v>
      </c>
      <c r="B7" s="52">
        <v>6</v>
      </c>
      <c r="C7" s="49">
        <f t="shared" ref="C7:C15" si="1">C6+B7</f>
        <v>12</v>
      </c>
      <c r="D7" s="50">
        <f t="shared" ref="D7:D15" si="2">D6-B6</f>
        <v>66</v>
      </c>
      <c r="E7" s="9">
        <f t="shared" si="0"/>
        <v>8.3333333333333329E-2</v>
      </c>
      <c r="F7" s="34"/>
      <c r="H7" s="48">
        <v>1</v>
      </c>
      <c r="I7" s="52">
        <v>12</v>
      </c>
    </row>
    <row r="8" spans="1:9">
      <c r="A8" s="48">
        <v>1.5</v>
      </c>
      <c r="B8" s="52">
        <v>8</v>
      </c>
      <c r="C8" s="49">
        <f t="shared" si="1"/>
        <v>20</v>
      </c>
      <c r="D8" s="50">
        <f t="shared" si="2"/>
        <v>60</v>
      </c>
      <c r="E8" s="9">
        <f t="shared" si="0"/>
        <v>0.1111111111111111</v>
      </c>
      <c r="F8" s="34"/>
      <c r="H8" s="48">
        <v>1.5</v>
      </c>
      <c r="I8" s="52">
        <v>15</v>
      </c>
    </row>
    <row r="9" spans="1:9">
      <c r="A9" s="48">
        <v>2</v>
      </c>
      <c r="B9" s="52">
        <v>10</v>
      </c>
      <c r="C9" s="49">
        <f t="shared" si="1"/>
        <v>30</v>
      </c>
      <c r="D9" s="50">
        <f t="shared" si="2"/>
        <v>52</v>
      </c>
      <c r="E9" s="9">
        <f t="shared" si="0"/>
        <v>0.1388888888888889</v>
      </c>
      <c r="F9" s="34"/>
      <c r="H9" s="48">
        <v>2</v>
      </c>
      <c r="I9" s="52">
        <v>20</v>
      </c>
    </row>
    <row r="10" spans="1:9">
      <c r="A10" s="48">
        <v>2.5</v>
      </c>
      <c r="B10" s="52">
        <v>12</v>
      </c>
      <c r="C10" s="49">
        <f t="shared" si="1"/>
        <v>42</v>
      </c>
      <c r="D10" s="50">
        <f t="shared" si="2"/>
        <v>42</v>
      </c>
      <c r="E10" s="9">
        <f t="shared" si="0"/>
        <v>0.16666666666666666</v>
      </c>
      <c r="F10" s="34"/>
      <c r="H10" s="48">
        <v>2.5</v>
      </c>
      <c r="I10" s="52">
        <v>25</v>
      </c>
    </row>
    <row r="11" spans="1:9">
      <c r="A11" s="48">
        <v>3</v>
      </c>
      <c r="B11" s="52">
        <v>10</v>
      </c>
      <c r="C11" s="49">
        <f t="shared" si="1"/>
        <v>52</v>
      </c>
      <c r="D11" s="50">
        <f t="shared" si="2"/>
        <v>30</v>
      </c>
      <c r="E11" s="9">
        <f t="shared" si="0"/>
        <v>0.1388888888888889</v>
      </c>
      <c r="F11" s="34"/>
      <c r="H11" s="48">
        <v>3</v>
      </c>
      <c r="I11" s="52">
        <v>24</v>
      </c>
    </row>
    <row r="12" spans="1:9">
      <c r="A12" s="48">
        <v>3.5</v>
      </c>
      <c r="B12" s="52">
        <v>8</v>
      </c>
      <c r="C12" s="49">
        <f t="shared" si="1"/>
        <v>60</v>
      </c>
      <c r="D12" s="50">
        <f t="shared" si="2"/>
        <v>20</v>
      </c>
      <c r="E12" s="9">
        <f t="shared" si="0"/>
        <v>0.1111111111111111</v>
      </c>
      <c r="F12" s="34"/>
      <c r="H12" s="48">
        <v>3.5</v>
      </c>
      <c r="I12" s="52">
        <v>22</v>
      </c>
    </row>
    <row r="13" spans="1:9">
      <c r="A13" s="48">
        <v>4</v>
      </c>
      <c r="B13" s="52">
        <v>6</v>
      </c>
      <c r="C13" s="49">
        <f t="shared" si="1"/>
        <v>66</v>
      </c>
      <c r="D13" s="50">
        <f t="shared" si="2"/>
        <v>12</v>
      </c>
      <c r="E13" s="9">
        <f t="shared" si="0"/>
        <v>8.3333333333333329E-2</v>
      </c>
      <c r="F13" s="34"/>
      <c r="H13" s="48">
        <v>4</v>
      </c>
      <c r="I13" s="52">
        <v>16</v>
      </c>
    </row>
    <row r="14" spans="1:9">
      <c r="A14" s="48">
        <v>4.5</v>
      </c>
      <c r="B14" s="52">
        <v>4</v>
      </c>
      <c r="C14" s="49">
        <f t="shared" si="1"/>
        <v>70</v>
      </c>
      <c r="D14" s="50">
        <f t="shared" si="2"/>
        <v>6</v>
      </c>
      <c r="E14" s="9">
        <f t="shared" si="0"/>
        <v>5.5555555555555552E-2</v>
      </c>
      <c r="F14" s="34"/>
      <c r="H14" s="48">
        <v>4.5</v>
      </c>
      <c r="I14" s="52">
        <v>8</v>
      </c>
    </row>
    <row r="15" spans="1:9">
      <c r="A15" s="48">
        <v>5</v>
      </c>
      <c r="B15" s="52">
        <v>2</v>
      </c>
      <c r="C15" s="49">
        <f t="shared" si="1"/>
        <v>72</v>
      </c>
      <c r="D15" s="50">
        <f t="shared" si="2"/>
        <v>2</v>
      </c>
      <c r="E15" s="9">
        <f t="shared" si="0"/>
        <v>2.7777777777777776E-2</v>
      </c>
      <c r="F15" s="34"/>
      <c r="H15" s="48">
        <v>5</v>
      </c>
      <c r="I15" s="52">
        <v>2</v>
      </c>
    </row>
    <row r="16" spans="1:9">
      <c r="A16" s="30"/>
      <c r="B16" s="39"/>
      <c r="C16" s="31"/>
      <c r="D16" s="33"/>
    </row>
    <row r="17" spans="1:4">
      <c r="A17" s="30"/>
      <c r="B17" s="39"/>
      <c r="C17" s="31"/>
      <c r="D17" s="33"/>
    </row>
    <row r="18" spans="1:4">
      <c r="A18" s="30"/>
      <c r="B18" s="39"/>
      <c r="C18" s="31"/>
      <c r="D18" s="33"/>
    </row>
    <row r="19" spans="1:4">
      <c r="A19" s="30"/>
      <c r="B19" s="38"/>
      <c r="C19" s="31"/>
      <c r="D19" s="33"/>
    </row>
    <row r="20" spans="1:4">
      <c r="A20" s="30"/>
      <c r="B20" s="39"/>
      <c r="C20" s="31"/>
      <c r="D20" s="33"/>
    </row>
    <row r="21" spans="1:4">
      <c r="A21" s="30"/>
      <c r="B21" s="39"/>
      <c r="C21" s="31"/>
      <c r="D21" s="33"/>
    </row>
    <row r="22" spans="1:4">
      <c r="A22" s="30"/>
      <c r="B22" s="39"/>
      <c r="C22" s="31"/>
      <c r="D22" s="33"/>
    </row>
    <row r="23" spans="1:4">
      <c r="A23" s="30"/>
      <c r="B23" s="39"/>
      <c r="C23" s="31"/>
      <c r="D23" s="33"/>
    </row>
    <row r="24" spans="1:4">
      <c r="A24" s="30"/>
      <c r="B24" s="39"/>
      <c r="C24" s="31"/>
      <c r="D24" s="33"/>
    </row>
    <row r="25" spans="1:4">
      <c r="A25" s="30"/>
      <c r="B25" s="39"/>
      <c r="C25" s="31"/>
      <c r="D25" s="33"/>
    </row>
    <row r="26" spans="1:4">
      <c r="A26" s="30"/>
      <c r="B26" s="39"/>
      <c r="C26" s="31"/>
      <c r="D26" s="33"/>
    </row>
    <row r="27" spans="1:4">
      <c r="A27" s="30"/>
      <c r="B27" s="39"/>
      <c r="C27" s="31"/>
      <c r="D27" s="33"/>
    </row>
    <row r="28" spans="1:4">
      <c r="A28" s="30"/>
      <c r="B28" s="39"/>
      <c r="C28" s="31"/>
      <c r="D28" s="33"/>
    </row>
    <row r="29" spans="1:4">
      <c r="A29" s="30"/>
      <c r="B29" s="39"/>
      <c r="C29" s="31"/>
      <c r="D29" s="33"/>
    </row>
    <row r="30" spans="1:4">
      <c r="A30" s="30"/>
      <c r="B30" s="39"/>
      <c r="C30" s="31"/>
      <c r="D30" s="33"/>
    </row>
    <row r="31" spans="1:4">
      <c r="A31" s="30"/>
      <c r="B31" s="40"/>
      <c r="C31" s="31"/>
      <c r="D31" s="33"/>
    </row>
    <row r="32" spans="1:4">
      <c r="A32" s="30"/>
      <c r="B32" s="39"/>
      <c r="C32" s="31"/>
      <c r="D32" s="33"/>
    </row>
    <row r="33" spans="1:4">
      <c r="A33" s="30"/>
      <c r="B33" s="40"/>
      <c r="C33" s="31"/>
      <c r="D33" s="33"/>
    </row>
    <row r="34" spans="1:4">
      <c r="A34" s="30"/>
      <c r="B34" s="39"/>
      <c r="C34" s="31"/>
      <c r="D34" s="33"/>
    </row>
    <row r="35" spans="1:4">
      <c r="A35" s="30"/>
      <c r="B35" s="40"/>
      <c r="C35" s="31"/>
      <c r="D35" s="33"/>
    </row>
    <row r="36" spans="1:4">
      <c r="A36" s="30"/>
      <c r="B36" s="39"/>
      <c r="C36" s="31"/>
      <c r="D36" s="33"/>
    </row>
    <row r="37" spans="1:4">
      <c r="A37" s="30"/>
      <c r="B37" s="40"/>
      <c r="C37" s="31"/>
      <c r="D37" s="33"/>
    </row>
    <row r="38" spans="1:4">
      <c r="A38" s="30"/>
      <c r="B38" s="39"/>
      <c r="C38" s="31"/>
      <c r="D38" s="33"/>
    </row>
    <row r="39" spans="1:4">
      <c r="A39" s="30"/>
      <c r="B39" s="40"/>
      <c r="C39" s="31"/>
      <c r="D39" s="33"/>
    </row>
    <row r="40" spans="1:4">
      <c r="A40" s="30"/>
      <c r="B40" s="39"/>
      <c r="C40" s="31"/>
      <c r="D40" s="33"/>
    </row>
    <row r="41" spans="1:4">
      <c r="A41" s="30"/>
      <c r="B41" s="40"/>
      <c r="C41" s="31"/>
      <c r="D41" s="33"/>
    </row>
    <row r="42" spans="1:4">
      <c r="A42" s="30"/>
      <c r="B42" s="39"/>
      <c r="C42" s="31"/>
      <c r="D42" s="33"/>
    </row>
    <row r="43" spans="1:4">
      <c r="A43" s="30"/>
      <c r="B43" s="40"/>
      <c r="C43" s="31"/>
      <c r="D43" s="33"/>
    </row>
    <row r="44" spans="1:4">
      <c r="A44" s="30"/>
      <c r="B44" s="39"/>
      <c r="C44" s="31"/>
      <c r="D44" s="33"/>
    </row>
    <row r="45" spans="1:4">
      <c r="A45" s="30"/>
      <c r="B45" s="40"/>
      <c r="C45" s="31"/>
      <c r="D45" s="33"/>
    </row>
    <row r="46" spans="1:4">
      <c r="A46" s="30"/>
      <c r="B46" s="39"/>
      <c r="C46" s="31"/>
      <c r="D46" s="33"/>
    </row>
    <row r="47" spans="1:4">
      <c r="A47" s="30"/>
      <c r="B47" s="40"/>
      <c r="C47" s="31"/>
      <c r="D47" s="33"/>
    </row>
    <row r="48" spans="1:4">
      <c r="A48" s="30"/>
      <c r="B48" s="39"/>
      <c r="C48" s="31"/>
      <c r="D48" s="33"/>
    </row>
    <row r="49" spans="1:4">
      <c r="A49" s="30"/>
      <c r="B49" s="40"/>
      <c r="C49" s="31"/>
      <c r="D49" s="33"/>
    </row>
    <row r="50" spans="1:4">
      <c r="A50" s="30"/>
      <c r="B50" s="39"/>
      <c r="C50" s="31"/>
      <c r="D50" s="33"/>
    </row>
    <row r="51" spans="1:4">
      <c r="A51" s="30"/>
      <c r="B51" s="40"/>
      <c r="C51" s="31"/>
      <c r="D51" s="33"/>
    </row>
    <row r="52" spans="1:4">
      <c r="A52" s="30"/>
      <c r="B52" s="39"/>
      <c r="C52" s="31"/>
      <c r="D52" s="33"/>
    </row>
    <row r="53" spans="1:4">
      <c r="A53" s="30"/>
      <c r="B53" s="40"/>
      <c r="C53" s="31"/>
      <c r="D53" s="33"/>
    </row>
    <row r="54" spans="1:4">
      <c r="A54" s="30"/>
      <c r="B54" s="39"/>
      <c r="C54" s="31"/>
      <c r="D54" s="33"/>
    </row>
    <row r="55" spans="1:4">
      <c r="A55" s="30"/>
      <c r="B55" s="40"/>
      <c r="C55" s="31"/>
      <c r="D55" s="33"/>
    </row>
  </sheetData>
  <mergeCells count="1">
    <mergeCell ref="A1:E2"/>
  </mergeCells>
  <phoneticPr fontId="6"/>
  <printOptions headings="1" gridLine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5FFB-1A29-40FB-95A2-24B14FFA7FAC}">
  <dimension ref="A1:H55"/>
  <sheetViews>
    <sheetView zoomScale="96" workbookViewId="0">
      <selection activeCell="G3" sqref="G3"/>
    </sheetView>
  </sheetViews>
  <sheetFormatPr baseColWidth="10" defaultColWidth="8.83203125" defaultRowHeight="18"/>
  <cols>
    <col min="1" max="1" width="13.33203125" customWidth="1"/>
    <col min="2" max="2" width="18.1640625" customWidth="1"/>
    <col min="3" max="3" width="16.1640625" customWidth="1"/>
    <col min="4" max="4" width="19.83203125" customWidth="1"/>
    <col min="5" max="5" width="12" customWidth="1"/>
    <col min="6" max="6" width="26" customWidth="1"/>
    <col min="7" max="7" width="12.6640625" customWidth="1"/>
  </cols>
  <sheetData>
    <row r="1" spans="1:8" ht="15" customHeight="1">
      <c r="A1" s="58" t="s">
        <v>54</v>
      </c>
      <c r="B1" s="58"/>
      <c r="C1" s="58"/>
      <c r="D1" s="58"/>
      <c r="E1" s="58"/>
      <c r="F1" s="35"/>
    </row>
    <row r="2" spans="1:8" ht="15" customHeight="1">
      <c r="A2" s="58"/>
      <c r="B2" s="58"/>
      <c r="C2" s="58"/>
      <c r="D2" s="58"/>
      <c r="E2" s="58"/>
      <c r="F2" s="35"/>
    </row>
    <row r="3" spans="1:8" ht="20">
      <c r="A3" s="11"/>
      <c r="B3" s="11"/>
      <c r="C3" s="11"/>
      <c r="D3" s="11"/>
      <c r="E3" s="11"/>
      <c r="G3" s="60" t="s">
        <v>66</v>
      </c>
    </row>
    <row r="4" spans="1:8" ht="33.75" customHeight="1">
      <c r="A4" s="47" t="s">
        <v>49</v>
      </c>
      <c r="B4" s="36" t="s">
        <v>50</v>
      </c>
      <c r="C4" s="36" t="s">
        <v>51</v>
      </c>
      <c r="D4" s="36" t="s">
        <v>52</v>
      </c>
      <c r="E4" s="36" t="s">
        <v>58</v>
      </c>
      <c r="F4" s="34"/>
      <c r="G4" s="47" t="s">
        <v>49</v>
      </c>
      <c r="H4" s="36" t="s">
        <v>50</v>
      </c>
    </row>
    <row r="5" spans="1:8" ht="15" customHeight="1">
      <c r="A5" s="48">
        <v>0</v>
      </c>
      <c r="B5" s="51">
        <f>$B$17*E5</f>
        <v>7.03125E-2</v>
      </c>
      <c r="C5" s="49">
        <f>B5</f>
        <v>7.03125E-2</v>
      </c>
      <c r="D5" s="50">
        <f>SUM(B5:B15)</f>
        <v>72.000000000000014</v>
      </c>
      <c r="E5" s="53">
        <f>_xlfn.BINOM.DIST(A5,10,0.5,FALSE)</f>
        <v>9.765625E-4</v>
      </c>
      <c r="F5" s="41"/>
      <c r="G5" s="48">
        <v>0</v>
      </c>
      <c r="H5" s="51">
        <v>0.9765625</v>
      </c>
    </row>
    <row r="6" spans="1:8">
      <c r="A6" s="48">
        <v>1</v>
      </c>
      <c r="B6" s="51">
        <f>$B$17*E6</f>
        <v>0.70312500000000011</v>
      </c>
      <c r="C6" s="49">
        <f>C5+B6</f>
        <v>0.77343750000000011</v>
      </c>
      <c r="D6" s="50">
        <f>D5-B5</f>
        <v>71.929687500000014</v>
      </c>
      <c r="E6" s="53">
        <f t="shared" ref="E6:E15" si="0">_xlfn.BINOM.DIST(A6,10,0.5,FALSE)</f>
        <v>9.7656250000000017E-3</v>
      </c>
      <c r="F6" s="41"/>
      <c r="G6" s="48">
        <v>1</v>
      </c>
      <c r="H6" s="52">
        <v>9.7656250000000018</v>
      </c>
    </row>
    <row r="7" spans="1:8">
      <c r="A7" s="48">
        <v>2</v>
      </c>
      <c r="B7" s="51">
        <f t="shared" ref="B7:B15" si="1">$B$17*E7</f>
        <v>3.1640624999999982</v>
      </c>
      <c r="C7" s="49">
        <f t="shared" ref="C7:C15" si="2">C6+B7</f>
        <v>3.9374999999999982</v>
      </c>
      <c r="D7" s="50">
        <f>D6-B6</f>
        <v>71.226562500000014</v>
      </c>
      <c r="E7" s="53">
        <f t="shared" si="0"/>
        <v>4.3945312499999972E-2</v>
      </c>
      <c r="F7" s="41"/>
      <c r="G7" s="48">
        <v>2</v>
      </c>
      <c r="H7" s="52">
        <v>43.945312499999972</v>
      </c>
    </row>
    <row r="8" spans="1:8">
      <c r="A8" s="48">
        <v>3</v>
      </c>
      <c r="B8" s="51">
        <f t="shared" si="1"/>
        <v>8.4375000000000018</v>
      </c>
      <c r="C8" s="49">
        <f t="shared" si="2"/>
        <v>12.375</v>
      </c>
      <c r="D8" s="50">
        <f t="shared" ref="D8:D15" si="3">D7-B7</f>
        <v>68.062500000000014</v>
      </c>
      <c r="E8" s="53">
        <f t="shared" si="0"/>
        <v>0.11718750000000003</v>
      </c>
      <c r="F8" s="41"/>
      <c r="G8" s="48">
        <v>3</v>
      </c>
      <c r="H8" s="52">
        <v>117.18750000000003</v>
      </c>
    </row>
    <row r="9" spans="1:8">
      <c r="A9" s="48">
        <v>4</v>
      </c>
      <c r="B9" s="51">
        <f t="shared" si="1"/>
        <v>14.765625000000004</v>
      </c>
      <c r="C9" s="49">
        <f t="shared" si="2"/>
        <v>27.140625000000004</v>
      </c>
      <c r="D9" s="50">
        <f t="shared" si="3"/>
        <v>59.625000000000014</v>
      </c>
      <c r="E9" s="53">
        <f t="shared" si="0"/>
        <v>0.20507812500000006</v>
      </c>
      <c r="F9" s="41"/>
      <c r="G9" s="48">
        <v>4</v>
      </c>
      <c r="H9" s="52">
        <v>205.07812500000006</v>
      </c>
    </row>
    <row r="10" spans="1:8">
      <c r="A10" s="48">
        <v>5</v>
      </c>
      <c r="B10" s="51">
        <f t="shared" si="1"/>
        <v>17.718750000000007</v>
      </c>
      <c r="C10" s="49">
        <f>C9+B10</f>
        <v>44.859375000000014</v>
      </c>
      <c r="D10" s="50">
        <f t="shared" si="3"/>
        <v>44.859375000000014</v>
      </c>
      <c r="E10" s="53">
        <f t="shared" si="0"/>
        <v>0.24609375000000008</v>
      </c>
      <c r="F10" s="41"/>
      <c r="G10" s="48">
        <v>5</v>
      </c>
      <c r="H10" s="52">
        <v>246.09375000000009</v>
      </c>
    </row>
    <row r="11" spans="1:8">
      <c r="A11" s="48">
        <v>6</v>
      </c>
      <c r="B11" s="51">
        <f t="shared" si="1"/>
        <v>14.765625000000004</v>
      </c>
      <c r="C11" s="49">
        <f t="shared" si="2"/>
        <v>59.625000000000014</v>
      </c>
      <c r="D11" s="50">
        <f t="shared" si="3"/>
        <v>27.140625000000007</v>
      </c>
      <c r="E11" s="53">
        <f>_xlfn.BINOM.DIST(A11,10,0.5,FALSE)</f>
        <v>0.20507812500000006</v>
      </c>
      <c r="F11" s="41"/>
      <c r="G11" s="48">
        <v>6</v>
      </c>
      <c r="H11" s="52">
        <v>205.07812500000006</v>
      </c>
    </row>
    <row r="12" spans="1:8">
      <c r="A12" s="48">
        <v>7</v>
      </c>
      <c r="B12" s="51">
        <f t="shared" si="1"/>
        <v>8.4375000000000018</v>
      </c>
      <c r="C12" s="49">
        <f t="shared" si="2"/>
        <v>68.062500000000014</v>
      </c>
      <c r="D12" s="50">
        <f t="shared" si="3"/>
        <v>12.375000000000004</v>
      </c>
      <c r="E12" s="53">
        <f t="shared" si="0"/>
        <v>0.11718750000000003</v>
      </c>
      <c r="F12" s="41"/>
      <c r="G12" s="48">
        <v>7</v>
      </c>
      <c r="H12" s="52">
        <v>117.18750000000003</v>
      </c>
    </row>
    <row r="13" spans="1:8">
      <c r="A13" s="48">
        <v>8</v>
      </c>
      <c r="B13" s="51">
        <f t="shared" si="1"/>
        <v>3.1640624999999991</v>
      </c>
      <c r="C13" s="49">
        <f t="shared" si="2"/>
        <v>71.226562500000014</v>
      </c>
      <c r="D13" s="50">
        <f t="shared" si="3"/>
        <v>3.9375000000000018</v>
      </c>
      <c r="E13" s="53">
        <f t="shared" si="0"/>
        <v>4.3945312499999986E-2</v>
      </c>
      <c r="F13" s="41"/>
      <c r="G13" s="48">
        <v>8</v>
      </c>
      <c r="H13" s="52">
        <v>43.945312499999986</v>
      </c>
    </row>
    <row r="14" spans="1:8">
      <c r="A14" s="48">
        <v>9</v>
      </c>
      <c r="B14" s="51">
        <f t="shared" si="1"/>
        <v>0.70312500000000011</v>
      </c>
      <c r="C14" s="49">
        <f t="shared" si="2"/>
        <v>71.929687500000014</v>
      </c>
      <c r="D14" s="50">
        <f t="shared" si="3"/>
        <v>0.77343750000000266</v>
      </c>
      <c r="E14" s="53">
        <f t="shared" si="0"/>
        <v>9.7656250000000017E-3</v>
      </c>
      <c r="F14" s="41"/>
      <c r="G14" s="48">
        <v>9</v>
      </c>
      <c r="H14" s="52">
        <v>9.7656250000000018</v>
      </c>
    </row>
    <row r="15" spans="1:8">
      <c r="A15" s="48">
        <v>10</v>
      </c>
      <c r="B15" s="51">
        <f t="shared" si="1"/>
        <v>7.03125E-2</v>
      </c>
      <c r="C15" s="49">
        <f t="shared" si="2"/>
        <v>72.000000000000014</v>
      </c>
      <c r="D15" s="50">
        <f t="shared" si="3"/>
        <v>7.0312500000002554E-2</v>
      </c>
      <c r="E15" s="53">
        <f t="shared" si="0"/>
        <v>9.765625E-4</v>
      </c>
      <c r="F15" s="41"/>
      <c r="G15" s="48">
        <v>10</v>
      </c>
      <c r="H15" s="52">
        <v>0.9765625</v>
      </c>
    </row>
    <row r="16" spans="1:8">
      <c r="A16" s="30"/>
      <c r="B16" s="39"/>
      <c r="C16" s="31"/>
      <c r="D16" s="33"/>
    </row>
    <row r="17" spans="1:4">
      <c r="A17" s="42" t="s">
        <v>57</v>
      </c>
      <c r="B17" s="43">
        <v>72</v>
      </c>
      <c r="C17" s="31"/>
      <c r="D17" s="33"/>
    </row>
    <row r="18" spans="1:4">
      <c r="A18" s="30"/>
      <c r="B18" s="39"/>
      <c r="C18" s="31"/>
      <c r="D18" s="33"/>
    </row>
    <row r="19" spans="1:4">
      <c r="A19" s="30"/>
      <c r="B19" s="38"/>
      <c r="C19" s="31"/>
      <c r="D19" s="33"/>
    </row>
    <row r="20" spans="1:4">
      <c r="A20" s="30"/>
      <c r="B20" s="39"/>
      <c r="C20" s="31"/>
      <c r="D20" s="33"/>
    </row>
    <row r="21" spans="1:4">
      <c r="A21" s="30"/>
      <c r="B21" s="39"/>
      <c r="C21" s="31"/>
      <c r="D21" s="33"/>
    </row>
    <row r="22" spans="1:4">
      <c r="A22" s="30"/>
      <c r="B22" s="39"/>
      <c r="C22" s="31"/>
      <c r="D22" s="33"/>
    </row>
    <row r="23" spans="1:4">
      <c r="A23" s="30"/>
      <c r="B23" s="39"/>
      <c r="C23" s="31"/>
      <c r="D23" s="33"/>
    </row>
    <row r="24" spans="1:4">
      <c r="A24" s="30"/>
      <c r="B24" s="39"/>
      <c r="C24" s="31"/>
      <c r="D24" s="33"/>
    </row>
    <row r="25" spans="1:4">
      <c r="A25" s="30"/>
      <c r="B25" s="39"/>
      <c r="C25" s="31"/>
      <c r="D25" s="33"/>
    </row>
    <row r="26" spans="1:4">
      <c r="A26" s="30"/>
      <c r="B26" s="39"/>
      <c r="C26" s="31"/>
      <c r="D26" s="33"/>
    </row>
    <row r="27" spans="1:4">
      <c r="A27" s="30"/>
      <c r="B27" s="39"/>
      <c r="C27" s="31"/>
      <c r="D27" s="33"/>
    </row>
    <row r="28" spans="1:4">
      <c r="A28" s="30"/>
      <c r="B28" s="39"/>
      <c r="C28" s="31"/>
      <c r="D28" s="33"/>
    </row>
    <row r="29" spans="1:4">
      <c r="A29" s="30"/>
      <c r="B29" s="39"/>
      <c r="C29" s="31"/>
      <c r="D29" s="33"/>
    </row>
    <row r="30" spans="1:4">
      <c r="A30" s="30"/>
      <c r="B30" s="39"/>
      <c r="C30" s="31"/>
      <c r="D30" s="33"/>
    </row>
    <row r="31" spans="1:4">
      <c r="A31" s="30"/>
      <c r="B31" s="40"/>
      <c r="C31" s="31"/>
      <c r="D31" s="33"/>
    </row>
    <row r="32" spans="1:4">
      <c r="A32" s="30"/>
      <c r="B32" s="39"/>
      <c r="C32" s="31"/>
      <c r="D32" s="33"/>
    </row>
    <row r="33" spans="1:4">
      <c r="A33" s="30"/>
      <c r="B33" s="40"/>
      <c r="C33" s="31"/>
      <c r="D33" s="33"/>
    </row>
    <row r="34" spans="1:4">
      <c r="A34" s="30"/>
      <c r="B34" s="39"/>
      <c r="C34" s="31"/>
      <c r="D34" s="33"/>
    </row>
    <row r="35" spans="1:4">
      <c r="A35" s="30"/>
      <c r="B35" s="40"/>
      <c r="C35" s="31"/>
      <c r="D35" s="33"/>
    </row>
    <row r="36" spans="1:4">
      <c r="A36" s="30"/>
      <c r="B36" s="39"/>
      <c r="C36" s="31"/>
      <c r="D36" s="33"/>
    </row>
    <row r="37" spans="1:4">
      <c r="A37" s="30"/>
      <c r="B37" s="40"/>
      <c r="C37" s="31"/>
      <c r="D37" s="33"/>
    </row>
    <row r="38" spans="1:4">
      <c r="A38" s="30"/>
      <c r="B38" s="39"/>
      <c r="C38" s="31"/>
      <c r="D38" s="33"/>
    </row>
    <row r="39" spans="1:4">
      <c r="A39" s="30"/>
      <c r="B39" s="40"/>
      <c r="C39" s="31"/>
      <c r="D39" s="33"/>
    </row>
    <row r="40" spans="1:4">
      <c r="A40" s="30"/>
      <c r="B40" s="39"/>
      <c r="C40" s="31"/>
      <c r="D40" s="33"/>
    </row>
    <row r="41" spans="1:4">
      <c r="A41" s="30"/>
      <c r="B41" s="40"/>
      <c r="C41" s="31"/>
      <c r="D41" s="33"/>
    </row>
    <row r="42" spans="1:4">
      <c r="A42" s="30"/>
      <c r="B42" s="39"/>
      <c r="C42" s="31"/>
      <c r="D42" s="33"/>
    </row>
    <row r="43" spans="1:4">
      <c r="A43" s="30"/>
      <c r="B43" s="40"/>
      <c r="C43" s="31"/>
      <c r="D43" s="33"/>
    </row>
    <row r="44" spans="1:4">
      <c r="A44" s="30"/>
      <c r="B44" s="39"/>
      <c r="C44" s="31"/>
      <c r="D44" s="33"/>
    </row>
    <row r="45" spans="1:4">
      <c r="A45" s="30"/>
      <c r="B45" s="40"/>
      <c r="C45" s="31"/>
      <c r="D45" s="33"/>
    </row>
    <row r="46" spans="1:4">
      <c r="A46" s="30"/>
      <c r="B46" s="39"/>
      <c r="C46" s="31"/>
      <c r="D46" s="33"/>
    </row>
    <row r="47" spans="1:4">
      <c r="A47" s="30"/>
      <c r="B47" s="40"/>
      <c r="C47" s="31"/>
      <c r="D47" s="33"/>
    </row>
    <row r="48" spans="1:4">
      <c r="A48" s="30"/>
      <c r="B48" s="39"/>
      <c r="C48" s="31"/>
      <c r="D48" s="33"/>
    </row>
    <row r="49" spans="1:4">
      <c r="A49" s="30"/>
      <c r="B49" s="40"/>
      <c r="C49" s="31"/>
      <c r="D49" s="33"/>
    </row>
    <row r="50" spans="1:4">
      <c r="A50" s="30"/>
      <c r="B50" s="39"/>
      <c r="C50" s="31"/>
      <c r="D50" s="33"/>
    </row>
    <row r="51" spans="1:4">
      <c r="A51" s="30"/>
      <c r="B51" s="40"/>
      <c r="C51" s="31"/>
      <c r="D51" s="33"/>
    </row>
    <row r="52" spans="1:4">
      <c r="A52" s="30"/>
      <c r="B52" s="39"/>
      <c r="C52" s="31"/>
      <c r="D52" s="33"/>
    </row>
    <row r="53" spans="1:4">
      <c r="A53" s="30"/>
      <c r="B53" s="40"/>
      <c r="C53" s="31"/>
      <c r="D53" s="33"/>
    </row>
    <row r="54" spans="1:4">
      <c r="A54" s="30"/>
      <c r="B54" s="39"/>
      <c r="C54" s="31"/>
      <c r="D54" s="33"/>
    </row>
    <row r="55" spans="1:4">
      <c r="A55" s="30"/>
      <c r="B55" s="40"/>
      <c r="C55" s="31"/>
      <c r="D55" s="33"/>
    </row>
  </sheetData>
  <mergeCells count="1">
    <mergeCell ref="A1:E2"/>
  </mergeCells>
  <phoneticPr fontId="6"/>
  <printOptions headings="1" gridLine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E9AC-9C46-4AED-93D1-E8144830DB57}">
  <dimension ref="A1:H55"/>
  <sheetViews>
    <sheetView workbookViewId="0">
      <selection activeCell="G25" sqref="G25"/>
    </sheetView>
  </sheetViews>
  <sheetFormatPr baseColWidth="10" defaultColWidth="8.83203125" defaultRowHeight="18"/>
  <cols>
    <col min="1" max="1" width="13.33203125" customWidth="1"/>
    <col min="2" max="2" width="18.1640625" customWidth="1"/>
    <col min="3" max="3" width="16.1640625" customWidth="1"/>
    <col min="4" max="4" width="19.83203125" customWidth="1"/>
    <col min="5" max="5" width="12" customWidth="1"/>
    <col min="6" max="6" width="12.6640625" customWidth="1"/>
  </cols>
  <sheetData>
    <row r="1" spans="1:8" ht="15" customHeight="1">
      <c r="A1" s="58" t="s">
        <v>54</v>
      </c>
      <c r="B1" s="58"/>
      <c r="C1" s="58"/>
      <c r="D1" s="58"/>
      <c r="E1" s="58"/>
    </row>
    <row r="2" spans="1:8" ht="15" customHeight="1">
      <c r="A2" s="58"/>
      <c r="B2" s="58"/>
      <c r="C2" s="58"/>
      <c r="D2" s="58"/>
      <c r="E2" s="58"/>
    </row>
    <row r="3" spans="1:8" ht="20">
      <c r="A3" s="11"/>
      <c r="B3" s="11"/>
      <c r="C3" s="11"/>
      <c r="D3" s="11"/>
      <c r="E3" s="11"/>
      <c r="G3" s="60" t="s">
        <v>67</v>
      </c>
    </row>
    <row r="4" spans="1:8" ht="33.75" customHeight="1">
      <c r="A4" s="47" t="s">
        <v>49</v>
      </c>
      <c r="B4" s="36" t="s">
        <v>50</v>
      </c>
      <c r="C4" s="36" t="s">
        <v>51</v>
      </c>
      <c r="D4" s="36" t="s">
        <v>52</v>
      </c>
      <c r="E4" s="36" t="s">
        <v>59</v>
      </c>
      <c r="G4" s="47" t="s">
        <v>49</v>
      </c>
      <c r="H4" s="36" t="s">
        <v>50</v>
      </c>
    </row>
    <row r="5" spans="1:8" ht="15" customHeight="1">
      <c r="A5" s="48">
        <v>0</v>
      </c>
      <c r="B5" s="51">
        <f t="shared" ref="B5:B15" si="0">$B$17*E5</f>
        <v>0.63101881776846747</v>
      </c>
      <c r="C5" s="49">
        <f>B5</f>
        <v>0.63101881776846747</v>
      </c>
      <c r="D5" s="50">
        <f>SUM(B5:B15)</f>
        <v>71.607171899290151</v>
      </c>
      <c r="E5" s="11">
        <f>_xlfn.NORM.DIST(A5,5,2,FALSE)</f>
        <v>8.7641502467842702E-3</v>
      </c>
      <c r="G5" s="48">
        <v>0</v>
      </c>
      <c r="H5" s="51">
        <v>2.2300792721014467E-3</v>
      </c>
    </row>
    <row r="6" spans="1:8">
      <c r="A6" s="48">
        <v>1</v>
      </c>
      <c r="B6" s="51">
        <f t="shared" si="0"/>
        <v>1.9436747944747703</v>
      </c>
      <c r="C6" s="49">
        <f>C5+B6</f>
        <v>2.5746936122432378</v>
      </c>
      <c r="D6" s="50">
        <f>D5-B5</f>
        <v>70.976153081521687</v>
      </c>
      <c r="E6" s="11">
        <f t="shared" ref="E6:E15" si="1">_xlfn.NORM.DIST(A6,5,2,FALSE)</f>
        <v>2.6995483256594031E-2</v>
      </c>
      <c r="G6" s="48">
        <v>1</v>
      </c>
      <c r="H6" s="52">
        <v>0.20074533864732805</v>
      </c>
    </row>
    <row r="7" spans="1:8">
      <c r="A7" s="48">
        <v>2</v>
      </c>
      <c r="B7" s="51">
        <f t="shared" si="0"/>
        <v>4.6626334439721031</v>
      </c>
      <c r="C7" s="49">
        <f t="shared" ref="C7:C15" si="2">C6+B7</f>
        <v>7.2373270562153404</v>
      </c>
      <c r="D7" s="50">
        <f t="shared" ref="D7:D15" si="3">D6-B6</f>
        <v>69.032478287046914</v>
      </c>
      <c r="E7" s="11">
        <f t="shared" si="1"/>
        <v>6.4758797832945872E-2</v>
      </c>
      <c r="G7" s="48">
        <v>2</v>
      </c>
      <c r="H7" s="52">
        <v>6.6477726179070116</v>
      </c>
    </row>
    <row r="8" spans="1:8">
      <c r="A8" s="48">
        <v>3</v>
      </c>
      <c r="B8" s="51">
        <f t="shared" si="0"/>
        <v>8.710946082689162</v>
      </c>
      <c r="C8" s="49">
        <f t="shared" si="2"/>
        <v>15.948273138904502</v>
      </c>
      <c r="D8" s="50">
        <f t="shared" si="3"/>
        <v>64.369844843074816</v>
      </c>
      <c r="E8" s="11">
        <f t="shared" si="1"/>
        <v>0.12098536225957168</v>
      </c>
      <c r="G8" s="48">
        <v>3</v>
      </c>
      <c r="H8" s="52">
        <v>80.986449769782098</v>
      </c>
    </row>
    <row r="9" spans="1:8">
      <c r="A9" s="48">
        <v>4</v>
      </c>
      <c r="B9" s="51">
        <f t="shared" si="0"/>
        <v>12.674351763514784</v>
      </c>
      <c r="C9" s="49">
        <f t="shared" si="2"/>
        <v>28.622624902419286</v>
      </c>
      <c r="D9" s="50">
        <f t="shared" si="3"/>
        <v>55.658898760385654</v>
      </c>
      <c r="E9" s="11">
        <f t="shared" si="1"/>
        <v>0.17603266338214976</v>
      </c>
      <c r="G9" s="48">
        <v>4</v>
      </c>
      <c r="H9" s="52">
        <v>362.95608677871508</v>
      </c>
    </row>
    <row r="10" spans="1:8">
      <c r="A10" s="48">
        <v>5</v>
      </c>
      <c r="B10" s="51">
        <f t="shared" si="0"/>
        <v>14.361922094451577</v>
      </c>
      <c r="C10" s="49">
        <f t="shared" si="2"/>
        <v>42.984546996870861</v>
      </c>
      <c r="D10" s="50">
        <f t="shared" si="3"/>
        <v>42.984546996870868</v>
      </c>
      <c r="E10" s="11">
        <f t="shared" si="1"/>
        <v>0.19947114020071635</v>
      </c>
      <c r="G10" s="48">
        <v>5</v>
      </c>
      <c r="H10" s="52">
        <v>598.41342060214902</v>
      </c>
    </row>
    <row r="11" spans="1:8">
      <c r="A11" s="48">
        <v>6</v>
      </c>
      <c r="B11" s="51">
        <f t="shared" si="0"/>
        <v>12.674351763514784</v>
      </c>
      <c r="C11" s="49">
        <f t="shared" si="2"/>
        <v>55.658898760385647</v>
      </c>
      <c r="D11" s="50">
        <f t="shared" si="3"/>
        <v>28.62262490241929</v>
      </c>
      <c r="E11" s="11">
        <f t="shared" si="1"/>
        <v>0.17603266338214976</v>
      </c>
      <c r="G11" s="48">
        <v>6</v>
      </c>
      <c r="H11" s="52">
        <v>362.95608677871508</v>
      </c>
    </row>
    <row r="12" spans="1:8">
      <c r="A12" s="48">
        <v>7</v>
      </c>
      <c r="B12" s="51">
        <f t="shared" si="0"/>
        <v>8.710946082689162</v>
      </c>
      <c r="C12" s="49">
        <f t="shared" si="2"/>
        <v>64.369844843074816</v>
      </c>
      <c r="D12" s="50">
        <f t="shared" si="3"/>
        <v>15.948273138904506</v>
      </c>
      <c r="E12" s="11">
        <f t="shared" si="1"/>
        <v>0.12098536225957168</v>
      </c>
      <c r="G12" s="48">
        <v>7</v>
      </c>
      <c r="H12" s="52">
        <v>80.986449769782098</v>
      </c>
    </row>
    <row r="13" spans="1:8">
      <c r="A13" s="48">
        <v>8</v>
      </c>
      <c r="B13" s="51">
        <f t="shared" si="0"/>
        <v>4.6626334439721031</v>
      </c>
      <c r="C13" s="49">
        <f t="shared" si="2"/>
        <v>69.032478287046914</v>
      </c>
      <c r="D13" s="50">
        <f t="shared" si="3"/>
        <v>7.237327056215344</v>
      </c>
      <c r="E13" s="11">
        <f t="shared" si="1"/>
        <v>6.4758797832945872E-2</v>
      </c>
      <c r="G13" s="48">
        <v>8</v>
      </c>
      <c r="H13" s="52">
        <v>6.6477726179070116</v>
      </c>
    </row>
    <row r="14" spans="1:8">
      <c r="A14" s="48">
        <v>9</v>
      </c>
      <c r="B14" s="51">
        <f t="shared" si="0"/>
        <v>1.9436747944747703</v>
      </c>
      <c r="C14" s="49">
        <f t="shared" si="2"/>
        <v>70.976153081521687</v>
      </c>
      <c r="D14" s="50">
        <f t="shared" si="3"/>
        <v>2.5746936122432409</v>
      </c>
      <c r="E14" s="11">
        <f t="shared" si="1"/>
        <v>2.6995483256594031E-2</v>
      </c>
      <c r="G14" s="48">
        <v>9</v>
      </c>
      <c r="H14" s="52">
        <v>0.20074533864732805</v>
      </c>
    </row>
    <row r="15" spans="1:8">
      <c r="A15" s="48">
        <v>10</v>
      </c>
      <c r="B15" s="51">
        <f t="shared" si="0"/>
        <v>0.63101881776846747</v>
      </c>
      <c r="C15" s="49">
        <f t="shared" si="2"/>
        <v>71.607171899290151</v>
      </c>
      <c r="D15" s="50">
        <f t="shared" si="3"/>
        <v>0.63101881776847057</v>
      </c>
      <c r="E15" s="11">
        <f t="shared" si="1"/>
        <v>8.7641502467842702E-3</v>
      </c>
      <c r="G15" s="48">
        <v>10</v>
      </c>
      <c r="H15" s="52">
        <v>2.2300792721014467E-3</v>
      </c>
    </row>
    <row r="16" spans="1:8">
      <c r="A16" s="30"/>
      <c r="B16" s="39"/>
      <c r="C16" s="31"/>
      <c r="D16" s="33"/>
    </row>
    <row r="17" spans="1:4">
      <c r="A17" s="42" t="s">
        <v>57</v>
      </c>
      <c r="B17" s="43">
        <v>72</v>
      </c>
      <c r="C17" s="31"/>
      <c r="D17" s="33"/>
    </row>
    <row r="18" spans="1:4">
      <c r="A18" s="30"/>
      <c r="B18" s="39"/>
      <c r="C18" s="31"/>
      <c r="D18" s="33"/>
    </row>
    <row r="19" spans="1:4">
      <c r="A19" s="30"/>
      <c r="B19" s="38"/>
      <c r="C19" s="31"/>
      <c r="D19" s="33"/>
    </row>
    <row r="20" spans="1:4">
      <c r="A20" s="30"/>
      <c r="B20" s="39"/>
      <c r="C20" s="31"/>
      <c r="D20" s="33"/>
    </row>
    <row r="21" spans="1:4">
      <c r="A21" s="30"/>
      <c r="B21" s="39"/>
      <c r="C21" s="31"/>
      <c r="D21" s="33"/>
    </row>
    <row r="22" spans="1:4">
      <c r="A22" s="30"/>
      <c r="B22" s="39"/>
      <c r="C22" s="31"/>
      <c r="D22" s="33"/>
    </row>
    <row r="23" spans="1:4">
      <c r="A23" s="30"/>
      <c r="B23" s="39"/>
      <c r="C23" s="31"/>
      <c r="D23" s="33"/>
    </row>
    <row r="24" spans="1:4">
      <c r="A24" s="30"/>
      <c r="B24" s="39"/>
      <c r="C24" s="31"/>
      <c r="D24" s="33"/>
    </row>
    <row r="25" spans="1:4">
      <c r="A25" s="30"/>
      <c r="B25" s="39"/>
      <c r="C25" s="31"/>
      <c r="D25" s="33"/>
    </row>
    <row r="26" spans="1:4">
      <c r="A26" s="30"/>
      <c r="B26" s="39"/>
      <c r="C26" s="31"/>
      <c r="D26" s="33"/>
    </row>
    <row r="27" spans="1:4">
      <c r="A27" s="30"/>
      <c r="B27" s="39"/>
      <c r="C27" s="31"/>
      <c r="D27" s="33"/>
    </row>
    <row r="28" spans="1:4">
      <c r="A28" s="30"/>
      <c r="B28" s="39"/>
      <c r="C28" s="31"/>
      <c r="D28" s="33"/>
    </row>
    <row r="29" spans="1:4">
      <c r="A29" s="30"/>
      <c r="B29" s="39"/>
      <c r="C29" s="31"/>
      <c r="D29" s="33"/>
    </row>
    <row r="30" spans="1:4">
      <c r="A30" s="30"/>
      <c r="B30" s="39"/>
      <c r="C30" s="31"/>
      <c r="D30" s="33"/>
    </row>
    <row r="31" spans="1:4">
      <c r="A31" s="30"/>
      <c r="B31" s="40"/>
      <c r="C31" s="31"/>
      <c r="D31" s="33"/>
    </row>
    <row r="32" spans="1:4">
      <c r="A32" s="30"/>
      <c r="B32" s="39"/>
      <c r="C32" s="31"/>
      <c r="D32" s="33"/>
    </row>
    <row r="33" spans="1:4">
      <c r="A33" s="30"/>
      <c r="B33" s="40"/>
      <c r="C33" s="31"/>
      <c r="D33" s="33"/>
    </row>
    <row r="34" spans="1:4">
      <c r="A34" s="30"/>
      <c r="B34" s="39"/>
      <c r="C34" s="31"/>
      <c r="D34" s="33"/>
    </row>
    <row r="35" spans="1:4">
      <c r="A35" s="30"/>
      <c r="B35" s="40"/>
      <c r="C35" s="31"/>
      <c r="D35" s="33"/>
    </row>
    <row r="36" spans="1:4">
      <c r="A36" s="30"/>
      <c r="B36" s="39"/>
      <c r="C36" s="31"/>
      <c r="D36" s="33"/>
    </row>
    <row r="37" spans="1:4">
      <c r="A37" s="30"/>
      <c r="B37" s="40"/>
      <c r="C37" s="31"/>
      <c r="D37" s="33"/>
    </row>
    <row r="38" spans="1:4">
      <c r="A38" s="30"/>
      <c r="B38" s="39"/>
      <c r="C38" s="31"/>
      <c r="D38" s="33"/>
    </row>
    <row r="39" spans="1:4">
      <c r="A39" s="30"/>
      <c r="B39" s="40"/>
      <c r="C39" s="31"/>
      <c r="D39" s="33"/>
    </row>
    <row r="40" spans="1:4">
      <c r="A40" s="30"/>
      <c r="B40" s="39"/>
      <c r="C40" s="31"/>
      <c r="D40" s="33"/>
    </row>
    <row r="41" spans="1:4">
      <c r="A41" s="30"/>
      <c r="B41" s="40"/>
      <c r="C41" s="31"/>
      <c r="D41" s="33"/>
    </row>
    <row r="42" spans="1:4">
      <c r="A42" s="30"/>
      <c r="B42" s="39"/>
      <c r="C42" s="31"/>
      <c r="D42" s="33"/>
    </row>
    <row r="43" spans="1:4">
      <c r="A43" s="30"/>
      <c r="B43" s="40"/>
      <c r="C43" s="31"/>
      <c r="D43" s="33"/>
    </row>
    <row r="44" spans="1:4">
      <c r="A44" s="30"/>
      <c r="B44" s="39"/>
      <c r="C44" s="31"/>
      <c r="D44" s="33"/>
    </row>
    <row r="45" spans="1:4">
      <c r="A45" s="30"/>
      <c r="B45" s="40"/>
      <c r="C45" s="31"/>
      <c r="D45" s="33"/>
    </row>
    <row r="46" spans="1:4">
      <c r="A46" s="30"/>
      <c r="B46" s="39"/>
      <c r="C46" s="31"/>
      <c r="D46" s="33"/>
    </row>
    <row r="47" spans="1:4">
      <c r="A47" s="30"/>
      <c r="B47" s="40"/>
      <c r="C47" s="31"/>
      <c r="D47" s="33"/>
    </row>
    <row r="48" spans="1:4">
      <c r="A48" s="30"/>
      <c r="B48" s="39"/>
      <c r="C48" s="31"/>
      <c r="D48" s="33"/>
    </row>
    <row r="49" spans="1:4">
      <c r="A49" s="30"/>
      <c r="B49" s="40"/>
      <c r="C49" s="31"/>
      <c r="D49" s="33"/>
    </row>
    <row r="50" spans="1:4">
      <c r="A50" s="30"/>
      <c r="B50" s="39"/>
      <c r="C50" s="31"/>
      <c r="D50" s="33"/>
    </row>
    <row r="51" spans="1:4">
      <c r="A51" s="30"/>
      <c r="B51" s="40"/>
      <c r="C51" s="31"/>
      <c r="D51" s="33"/>
    </row>
    <row r="52" spans="1:4">
      <c r="A52" s="30"/>
      <c r="B52" s="39"/>
      <c r="C52" s="31"/>
      <c r="D52" s="33"/>
    </row>
    <row r="53" spans="1:4">
      <c r="A53" s="30"/>
      <c r="B53" s="40"/>
      <c r="C53" s="31"/>
      <c r="D53" s="33"/>
    </row>
    <row r="54" spans="1:4">
      <c r="A54" s="30"/>
      <c r="B54" s="39"/>
      <c r="C54" s="31"/>
      <c r="D54" s="33"/>
    </row>
    <row r="55" spans="1:4">
      <c r="A55" s="30"/>
      <c r="B55" s="40"/>
      <c r="C55" s="31"/>
      <c r="D55" s="33"/>
    </row>
  </sheetData>
  <mergeCells count="1">
    <mergeCell ref="A1:E2"/>
  </mergeCells>
  <phoneticPr fontId="6"/>
  <printOptions headings="1" gridLines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FDCD-BFE7-455D-8989-CE15512E9E3D}">
  <dimension ref="C2:AB33"/>
  <sheetViews>
    <sheetView topLeftCell="A10" zoomScale="75" workbookViewId="0">
      <selection activeCell="AD32" sqref="AD32"/>
    </sheetView>
  </sheetViews>
  <sheetFormatPr baseColWidth="10" defaultColWidth="9.1640625" defaultRowHeight="18"/>
  <cols>
    <col min="18" max="18" width="12" bestFit="1" customWidth="1"/>
    <col min="19" max="20" width="12.5" bestFit="1" customWidth="1"/>
    <col min="26" max="28" width="14.5" customWidth="1"/>
  </cols>
  <sheetData>
    <row r="2" spans="3:28">
      <c r="C2" s="59" t="s">
        <v>60</v>
      </c>
      <c r="D2" s="59"/>
      <c r="I2" s="59" t="s">
        <v>61</v>
      </c>
      <c r="J2" s="59"/>
      <c r="K2" s="59"/>
      <c r="L2" s="59"/>
      <c r="Q2" s="59" t="s">
        <v>62</v>
      </c>
      <c r="R2" s="59"/>
      <c r="S2" s="59"/>
      <c r="T2" s="59"/>
      <c r="Y2" s="59" t="s">
        <v>65</v>
      </c>
      <c r="Z2" s="59"/>
      <c r="AA2" s="59"/>
      <c r="AB2" s="59"/>
    </row>
    <row r="3" spans="3:28">
      <c r="C3" s="11"/>
      <c r="D3" s="11"/>
      <c r="I3" s="11"/>
      <c r="J3" s="11"/>
      <c r="K3" s="11"/>
      <c r="L3" s="11"/>
      <c r="Q3" s="11" t="s">
        <v>4</v>
      </c>
      <c r="R3" s="11">
        <v>1000</v>
      </c>
      <c r="S3" s="11">
        <v>1000</v>
      </c>
      <c r="T3" s="11">
        <v>1000</v>
      </c>
      <c r="Y3" s="11" t="s">
        <v>5</v>
      </c>
      <c r="Z3" s="11">
        <v>1000</v>
      </c>
      <c r="AA3" s="11">
        <v>1000</v>
      </c>
      <c r="AB3" s="11">
        <v>1000</v>
      </c>
    </row>
    <row r="4" spans="3:28">
      <c r="C4" s="11" t="s">
        <v>4</v>
      </c>
      <c r="D4" s="11">
        <v>1000</v>
      </c>
      <c r="I4" s="11" t="s">
        <v>5</v>
      </c>
      <c r="J4" s="11">
        <v>1000</v>
      </c>
      <c r="K4" s="11">
        <v>1000</v>
      </c>
      <c r="L4" s="11">
        <v>1000</v>
      </c>
      <c r="Q4" s="11" t="s">
        <v>6</v>
      </c>
      <c r="R4" s="11">
        <v>10000</v>
      </c>
      <c r="S4" s="11">
        <v>10000</v>
      </c>
      <c r="T4" s="11">
        <v>10000</v>
      </c>
      <c r="Y4" s="11" t="s">
        <v>6</v>
      </c>
      <c r="Z4" s="11">
        <f>-12*Z5</f>
        <v>-12</v>
      </c>
      <c r="AA4" s="11">
        <f>-12*AA5</f>
        <v>-6</v>
      </c>
      <c r="AB4" s="11">
        <f>-12*AB5</f>
        <v>-3</v>
      </c>
    </row>
    <row r="5" spans="3:28">
      <c r="C5" s="11" t="s">
        <v>7</v>
      </c>
      <c r="D5" s="11">
        <v>-40</v>
      </c>
      <c r="I5" s="11" t="s">
        <v>8</v>
      </c>
      <c r="J5" s="11">
        <v>-0.5</v>
      </c>
      <c r="K5" s="11">
        <v>-1</v>
      </c>
      <c r="L5" s="11">
        <v>-2</v>
      </c>
      <c r="Q5" s="44" t="s">
        <v>18</v>
      </c>
      <c r="R5" s="11">
        <v>3</v>
      </c>
      <c r="S5" s="11">
        <v>4</v>
      </c>
      <c r="T5" s="11">
        <v>5</v>
      </c>
      <c r="Y5" s="11" t="s">
        <v>18</v>
      </c>
      <c r="Z5" s="11">
        <v>1</v>
      </c>
      <c r="AA5" s="11">
        <v>0.5</v>
      </c>
      <c r="AB5" s="11">
        <v>0.25</v>
      </c>
    </row>
    <row r="7" spans="3:28">
      <c r="C7" t="s">
        <v>63</v>
      </c>
      <c r="D7" t="s">
        <v>64</v>
      </c>
      <c r="I7" t="s">
        <v>63</v>
      </c>
      <c r="J7" t="s">
        <v>9</v>
      </c>
      <c r="K7" t="s">
        <v>10</v>
      </c>
      <c r="L7" t="s">
        <v>11</v>
      </c>
      <c r="Q7" t="s">
        <v>63</v>
      </c>
      <c r="R7" t="s">
        <v>12</v>
      </c>
      <c r="S7" t="s">
        <v>13</v>
      </c>
      <c r="T7" t="s">
        <v>14</v>
      </c>
      <c r="Y7" t="s">
        <v>63</v>
      </c>
      <c r="Z7" t="s">
        <v>15</v>
      </c>
      <c r="AA7" t="s">
        <v>16</v>
      </c>
      <c r="AB7" t="s">
        <v>17</v>
      </c>
    </row>
    <row r="8" spans="3:28">
      <c r="C8">
        <v>1</v>
      </c>
      <c r="D8">
        <f t="shared" ref="D8:D32" si="0">$D$4+$D$5*C8</f>
        <v>960</v>
      </c>
      <c r="I8">
        <v>1</v>
      </c>
      <c r="J8">
        <f>J$4*$I8^(J$5)</f>
        <v>1000</v>
      </c>
      <c r="K8">
        <f t="shared" ref="K8:L23" si="1">K$4*$I8^(K$5)</f>
        <v>1000</v>
      </c>
      <c r="L8">
        <f t="shared" si="1"/>
        <v>1000</v>
      </c>
      <c r="Q8">
        <v>0</v>
      </c>
      <c r="R8">
        <f t="shared" ref="R8:T23" si="2">R$4*R$3/($Q8^R$5+R$4)</f>
        <v>1000</v>
      </c>
      <c r="S8">
        <f t="shared" si="2"/>
        <v>1000</v>
      </c>
      <c r="T8">
        <f t="shared" si="2"/>
        <v>1000</v>
      </c>
      <c r="Y8">
        <v>0</v>
      </c>
      <c r="Z8">
        <f>(Z$3*EXP(-(Z$4+Z$5*$Y8)))/(1+EXP(-(Z$4+Z$5*$Y8)))</f>
        <v>999.99385582539776</v>
      </c>
      <c r="AA8">
        <f t="shared" ref="AA8:AB23" si="3">(AA$3*EXP(-(AA$4+AA$5*$Y8)))/(1+EXP(-(AA$4+AA$5*$Y8)))</f>
        <v>997.52737684336523</v>
      </c>
      <c r="AB8">
        <f t="shared" si="3"/>
        <v>952.5741268224333</v>
      </c>
    </row>
    <row r="9" spans="3:28">
      <c r="C9">
        <v>2</v>
      </c>
      <c r="D9">
        <f t="shared" si="0"/>
        <v>920</v>
      </c>
      <c r="I9">
        <v>2</v>
      </c>
      <c r="J9">
        <f t="shared" ref="J9:L32" si="4">J$4*$I9^(J$5)</f>
        <v>707.10678118654744</v>
      </c>
      <c r="K9">
        <f t="shared" si="1"/>
        <v>500</v>
      </c>
      <c r="L9">
        <f t="shared" si="1"/>
        <v>250</v>
      </c>
      <c r="Q9">
        <v>1</v>
      </c>
      <c r="R9">
        <f t="shared" si="2"/>
        <v>999.90000999900008</v>
      </c>
      <c r="S9">
        <f t="shared" si="2"/>
        <v>999.90000999900008</v>
      </c>
      <c r="T9">
        <f t="shared" si="2"/>
        <v>999.90000999900008</v>
      </c>
      <c r="Y9">
        <v>1</v>
      </c>
      <c r="Z9">
        <f t="shared" ref="Z9:AB33" si="5">(Z$3*EXP(-(Z$4+Z$5*$Y9)))/(1+EXP(-(Z$4+Z$5*$Y9)))</f>
        <v>999.9832985781519</v>
      </c>
      <c r="AA9">
        <f t="shared" si="3"/>
        <v>995.92986228410382</v>
      </c>
      <c r="AB9">
        <f t="shared" si="3"/>
        <v>939.91334982599244</v>
      </c>
    </row>
    <row r="10" spans="3:28">
      <c r="C10">
        <v>3</v>
      </c>
      <c r="D10">
        <f t="shared" si="0"/>
        <v>880</v>
      </c>
      <c r="I10">
        <v>3</v>
      </c>
      <c r="J10">
        <f t="shared" si="4"/>
        <v>577.35026918962581</v>
      </c>
      <c r="K10">
        <f t="shared" si="1"/>
        <v>333.33333333333331</v>
      </c>
      <c r="L10">
        <f t="shared" si="1"/>
        <v>111.1111111111111</v>
      </c>
      <c r="Q10">
        <v>2</v>
      </c>
      <c r="R10">
        <f t="shared" si="2"/>
        <v>999.20063948840925</v>
      </c>
      <c r="S10">
        <f t="shared" si="2"/>
        <v>998.40255591054313</v>
      </c>
      <c r="T10">
        <f t="shared" si="2"/>
        <v>996.81020733652315</v>
      </c>
      <c r="Y10">
        <v>2</v>
      </c>
      <c r="Z10">
        <f t="shared" si="5"/>
        <v>999.95460213129763</v>
      </c>
      <c r="AA10">
        <f t="shared" si="3"/>
        <v>993.30714907571519</v>
      </c>
      <c r="AB10">
        <f t="shared" si="3"/>
        <v>924.14181997875653</v>
      </c>
    </row>
    <row r="11" spans="3:28">
      <c r="C11">
        <v>4</v>
      </c>
      <c r="D11">
        <f t="shared" si="0"/>
        <v>840</v>
      </c>
      <c r="I11">
        <v>4</v>
      </c>
      <c r="J11">
        <f t="shared" si="4"/>
        <v>500</v>
      </c>
      <c r="K11">
        <f t="shared" si="1"/>
        <v>250</v>
      </c>
      <c r="L11">
        <f t="shared" si="1"/>
        <v>62.5</v>
      </c>
      <c r="Q11">
        <v>3</v>
      </c>
      <c r="R11">
        <f t="shared" si="2"/>
        <v>997.30727037000099</v>
      </c>
      <c r="S11">
        <f t="shared" si="2"/>
        <v>991.96508282908439</v>
      </c>
      <c r="T11">
        <f t="shared" si="2"/>
        <v>976.27648149956065</v>
      </c>
      <c r="Y11">
        <v>3</v>
      </c>
      <c r="Z11">
        <f t="shared" si="5"/>
        <v>999.87660542401375</v>
      </c>
      <c r="AA11">
        <f t="shared" si="3"/>
        <v>989.01305736940685</v>
      </c>
      <c r="AB11">
        <f t="shared" si="3"/>
        <v>904.65053510089047</v>
      </c>
    </row>
    <row r="12" spans="3:28">
      <c r="C12">
        <v>5</v>
      </c>
      <c r="D12">
        <f t="shared" si="0"/>
        <v>800</v>
      </c>
      <c r="I12">
        <v>5</v>
      </c>
      <c r="J12">
        <f t="shared" si="4"/>
        <v>447.21359549995793</v>
      </c>
      <c r="K12">
        <f t="shared" si="1"/>
        <v>200</v>
      </c>
      <c r="L12">
        <f t="shared" si="1"/>
        <v>40</v>
      </c>
      <c r="Q12">
        <v>4</v>
      </c>
      <c r="R12">
        <f t="shared" si="2"/>
        <v>993.64069952305249</v>
      </c>
      <c r="S12">
        <f t="shared" si="2"/>
        <v>975.03900156006239</v>
      </c>
      <c r="T12">
        <f t="shared" si="2"/>
        <v>907.11175616835999</v>
      </c>
      <c r="Y12">
        <v>4</v>
      </c>
      <c r="Z12">
        <f t="shared" si="5"/>
        <v>999.66464986953349</v>
      </c>
      <c r="AA12">
        <f t="shared" si="3"/>
        <v>982.01379003790839</v>
      </c>
      <c r="AB12">
        <f t="shared" si="3"/>
        <v>880.79707797788251</v>
      </c>
    </row>
    <row r="13" spans="3:28">
      <c r="C13">
        <v>6</v>
      </c>
      <c r="D13">
        <f t="shared" si="0"/>
        <v>760</v>
      </c>
      <c r="I13">
        <v>6</v>
      </c>
      <c r="J13">
        <f t="shared" si="4"/>
        <v>408.2482904638631</v>
      </c>
      <c r="K13">
        <f t="shared" si="1"/>
        <v>166.66666666666666</v>
      </c>
      <c r="L13">
        <f t="shared" si="1"/>
        <v>27.777777777777775</v>
      </c>
      <c r="Q13">
        <v>5</v>
      </c>
      <c r="R13">
        <f t="shared" si="2"/>
        <v>987.65432098765427</v>
      </c>
      <c r="S13">
        <f t="shared" si="2"/>
        <v>941.17647058823525</v>
      </c>
      <c r="T13">
        <f t="shared" si="2"/>
        <v>761.90476190476193</v>
      </c>
      <c r="Y13">
        <v>5</v>
      </c>
      <c r="Z13">
        <f t="shared" si="5"/>
        <v>999.08894880559933</v>
      </c>
      <c r="AA13">
        <f t="shared" si="3"/>
        <v>970.68776924864369</v>
      </c>
      <c r="AB13">
        <f t="shared" si="3"/>
        <v>851.95280196831061</v>
      </c>
    </row>
    <row r="14" spans="3:28">
      <c r="C14">
        <v>7</v>
      </c>
      <c r="D14">
        <f t="shared" si="0"/>
        <v>720</v>
      </c>
      <c r="I14">
        <v>7</v>
      </c>
      <c r="J14">
        <f t="shared" si="4"/>
        <v>377.96447300922722</v>
      </c>
      <c r="K14">
        <f t="shared" si="1"/>
        <v>142.85714285714286</v>
      </c>
      <c r="L14">
        <f t="shared" si="1"/>
        <v>20.408163265306122</v>
      </c>
      <c r="Q14">
        <v>6</v>
      </c>
      <c r="R14">
        <f t="shared" si="2"/>
        <v>978.85669537979641</v>
      </c>
      <c r="S14">
        <f t="shared" si="2"/>
        <v>885.26912181303112</v>
      </c>
      <c r="T14">
        <f t="shared" si="2"/>
        <v>562.55625562556259</v>
      </c>
      <c r="Y14">
        <v>6</v>
      </c>
      <c r="Z14">
        <f t="shared" si="5"/>
        <v>997.52737684336523</v>
      </c>
      <c r="AA14">
        <f t="shared" si="3"/>
        <v>952.5741268224333</v>
      </c>
      <c r="AB14">
        <f t="shared" si="3"/>
        <v>817.57447619364359</v>
      </c>
    </row>
    <row r="15" spans="3:28">
      <c r="C15">
        <v>8</v>
      </c>
      <c r="D15">
        <f t="shared" si="0"/>
        <v>680</v>
      </c>
      <c r="I15">
        <v>8</v>
      </c>
      <c r="J15">
        <f t="shared" si="4"/>
        <v>353.55339059327372</v>
      </c>
      <c r="K15">
        <f t="shared" si="1"/>
        <v>125</v>
      </c>
      <c r="L15">
        <f t="shared" si="1"/>
        <v>15.625</v>
      </c>
      <c r="Q15">
        <v>7</v>
      </c>
      <c r="R15">
        <f t="shared" si="2"/>
        <v>966.83747462051633</v>
      </c>
      <c r="S15">
        <f t="shared" si="2"/>
        <v>806.38658172728003</v>
      </c>
      <c r="T15">
        <f t="shared" si="2"/>
        <v>373.03689334875219</v>
      </c>
      <c r="Y15">
        <v>7</v>
      </c>
      <c r="Z15">
        <f t="shared" si="5"/>
        <v>993.30714907571519</v>
      </c>
      <c r="AA15">
        <f t="shared" si="3"/>
        <v>924.14181997875653</v>
      </c>
      <c r="AB15">
        <f t="shared" si="3"/>
        <v>777.29986117469116</v>
      </c>
    </row>
    <row r="16" spans="3:28">
      <c r="C16">
        <v>9</v>
      </c>
      <c r="D16">
        <f t="shared" si="0"/>
        <v>640</v>
      </c>
      <c r="I16">
        <v>9</v>
      </c>
      <c r="J16">
        <f t="shared" si="4"/>
        <v>333.33333333333331</v>
      </c>
      <c r="K16">
        <f t="shared" si="1"/>
        <v>111.1111111111111</v>
      </c>
      <c r="L16">
        <f t="shared" si="1"/>
        <v>12.345679012345679</v>
      </c>
      <c r="Q16">
        <v>8</v>
      </c>
      <c r="R16">
        <f t="shared" si="2"/>
        <v>951.29375951293764</v>
      </c>
      <c r="S16">
        <f t="shared" si="2"/>
        <v>709.42111237230415</v>
      </c>
      <c r="T16">
        <f t="shared" si="2"/>
        <v>233.8196782641227</v>
      </c>
      <c r="Y16">
        <v>8</v>
      </c>
      <c r="Z16">
        <f t="shared" si="5"/>
        <v>982.01379003790839</v>
      </c>
      <c r="AA16">
        <f t="shared" si="3"/>
        <v>880.79707797788251</v>
      </c>
      <c r="AB16">
        <f t="shared" si="3"/>
        <v>731.05857863000494</v>
      </c>
    </row>
    <row r="17" spans="3:28">
      <c r="C17">
        <v>10</v>
      </c>
      <c r="D17">
        <f t="shared" si="0"/>
        <v>600</v>
      </c>
      <c r="I17">
        <v>10</v>
      </c>
      <c r="J17">
        <f t="shared" si="4"/>
        <v>316.22776601683796</v>
      </c>
      <c r="K17">
        <f t="shared" si="1"/>
        <v>100</v>
      </c>
      <c r="L17">
        <f t="shared" si="1"/>
        <v>10</v>
      </c>
      <c r="Q17">
        <v>9</v>
      </c>
      <c r="R17">
        <f t="shared" si="2"/>
        <v>932.05331344952936</v>
      </c>
      <c r="S17">
        <f t="shared" si="2"/>
        <v>603.82827123965944</v>
      </c>
      <c r="T17">
        <f t="shared" si="2"/>
        <v>144.82468971310229</v>
      </c>
      <c r="Y17">
        <v>9</v>
      </c>
      <c r="Z17">
        <f t="shared" si="5"/>
        <v>952.5741268224333</v>
      </c>
      <c r="AA17">
        <f t="shared" si="3"/>
        <v>817.57447619364359</v>
      </c>
      <c r="AB17">
        <f t="shared" si="3"/>
        <v>679.17869917539292</v>
      </c>
    </row>
    <row r="18" spans="3:28">
      <c r="C18">
        <v>11</v>
      </c>
      <c r="D18">
        <f t="shared" si="0"/>
        <v>560</v>
      </c>
      <c r="I18">
        <v>11</v>
      </c>
      <c r="J18">
        <f t="shared" si="4"/>
        <v>301.51134457776362</v>
      </c>
      <c r="K18">
        <f t="shared" si="1"/>
        <v>90.909090909090907</v>
      </c>
      <c r="L18">
        <f t="shared" si="1"/>
        <v>8.2644628099173563</v>
      </c>
      <c r="Q18">
        <v>10</v>
      </c>
      <c r="R18">
        <f t="shared" si="2"/>
        <v>909.09090909090912</v>
      </c>
      <c r="S18">
        <f t="shared" si="2"/>
        <v>500</v>
      </c>
      <c r="T18">
        <f t="shared" si="2"/>
        <v>90.909090909090907</v>
      </c>
      <c r="Y18">
        <v>10</v>
      </c>
      <c r="Z18">
        <f t="shared" si="5"/>
        <v>880.79707797788251</v>
      </c>
      <c r="AA18">
        <f t="shared" si="3"/>
        <v>731.05857863000494</v>
      </c>
      <c r="AB18">
        <f t="shared" si="3"/>
        <v>622.45933120185452</v>
      </c>
    </row>
    <row r="19" spans="3:28">
      <c r="C19">
        <v>12</v>
      </c>
      <c r="D19">
        <f t="shared" si="0"/>
        <v>520</v>
      </c>
      <c r="I19">
        <v>12</v>
      </c>
      <c r="J19">
        <f t="shared" si="4"/>
        <v>288.6751345948129</v>
      </c>
      <c r="K19">
        <f t="shared" si="1"/>
        <v>83.333333333333329</v>
      </c>
      <c r="L19">
        <f t="shared" si="1"/>
        <v>6.9444444444444438</v>
      </c>
      <c r="Q19">
        <v>11</v>
      </c>
      <c r="R19">
        <f t="shared" si="2"/>
        <v>882.53463948459978</v>
      </c>
      <c r="S19">
        <f t="shared" si="2"/>
        <v>405.82768556470921</v>
      </c>
      <c r="T19">
        <f t="shared" si="2"/>
        <v>58.462096099993566</v>
      </c>
      <c r="Y19">
        <v>11</v>
      </c>
      <c r="Z19">
        <f t="shared" si="5"/>
        <v>731.05857863000494</v>
      </c>
      <c r="AA19">
        <f t="shared" si="3"/>
        <v>622.45933120185452</v>
      </c>
      <c r="AB19">
        <f t="shared" si="3"/>
        <v>562.17650088579808</v>
      </c>
    </row>
    <row r="20" spans="3:28">
      <c r="C20">
        <v>13</v>
      </c>
      <c r="D20">
        <f t="shared" si="0"/>
        <v>480</v>
      </c>
      <c r="I20">
        <v>13</v>
      </c>
      <c r="J20">
        <f t="shared" si="4"/>
        <v>277.35009811261455</v>
      </c>
      <c r="K20">
        <f t="shared" si="1"/>
        <v>76.923076923076934</v>
      </c>
      <c r="L20">
        <f t="shared" si="1"/>
        <v>5.9171597633136095</v>
      </c>
      <c r="Q20">
        <v>12</v>
      </c>
      <c r="R20">
        <f t="shared" si="2"/>
        <v>852.66030013642569</v>
      </c>
      <c r="S20">
        <f t="shared" si="2"/>
        <v>325.35137948984902</v>
      </c>
      <c r="T20">
        <f t="shared" si="2"/>
        <v>38.635099214934783</v>
      </c>
      <c r="Y20">
        <v>12</v>
      </c>
      <c r="Z20">
        <f t="shared" si="5"/>
        <v>500</v>
      </c>
      <c r="AA20">
        <f t="shared" si="3"/>
        <v>500</v>
      </c>
      <c r="AB20">
        <f t="shared" si="3"/>
        <v>500</v>
      </c>
    </row>
    <row r="21" spans="3:28">
      <c r="C21">
        <v>14</v>
      </c>
      <c r="D21">
        <f t="shared" si="0"/>
        <v>440</v>
      </c>
      <c r="I21">
        <v>14</v>
      </c>
      <c r="J21">
        <f t="shared" si="4"/>
        <v>267.2612419124244</v>
      </c>
      <c r="K21">
        <f t="shared" si="1"/>
        <v>71.428571428571431</v>
      </c>
      <c r="L21">
        <f t="shared" si="1"/>
        <v>5.1020408163265305</v>
      </c>
      <c r="Q21">
        <v>13</v>
      </c>
      <c r="R21">
        <f t="shared" si="2"/>
        <v>819.87373944412559</v>
      </c>
      <c r="S21">
        <f t="shared" si="2"/>
        <v>259.32937423821994</v>
      </c>
      <c r="T21">
        <f t="shared" si="2"/>
        <v>26.226550185815107</v>
      </c>
      <c r="Y21">
        <v>13</v>
      </c>
      <c r="Z21">
        <f t="shared" si="5"/>
        <v>268.94142136999517</v>
      </c>
      <c r="AA21">
        <f t="shared" si="3"/>
        <v>377.54066879814548</v>
      </c>
      <c r="AB21">
        <f t="shared" si="3"/>
        <v>437.82349911420187</v>
      </c>
    </row>
    <row r="22" spans="3:28">
      <c r="C22">
        <v>15</v>
      </c>
      <c r="D22">
        <f t="shared" si="0"/>
        <v>400</v>
      </c>
      <c r="I22">
        <v>15</v>
      </c>
      <c r="J22">
        <f t="shared" si="4"/>
        <v>258.1988897471611</v>
      </c>
      <c r="K22">
        <f t="shared" si="1"/>
        <v>66.666666666666671</v>
      </c>
      <c r="L22">
        <f t="shared" si="1"/>
        <v>4.4444444444444446</v>
      </c>
      <c r="Q22">
        <v>14</v>
      </c>
      <c r="R22">
        <f t="shared" si="2"/>
        <v>784.6829880728186</v>
      </c>
      <c r="S22">
        <f t="shared" si="2"/>
        <v>206.54329147389294</v>
      </c>
      <c r="T22">
        <f t="shared" si="2"/>
        <v>18.254037793159846</v>
      </c>
      <c r="Y22">
        <v>14</v>
      </c>
      <c r="Z22">
        <f t="shared" si="5"/>
        <v>119.20292202211755</v>
      </c>
      <c r="AA22">
        <f t="shared" si="3"/>
        <v>268.94142136999517</v>
      </c>
      <c r="AB22">
        <f t="shared" si="3"/>
        <v>377.54066879814548</v>
      </c>
    </row>
    <row r="23" spans="3:28">
      <c r="C23">
        <v>16</v>
      </c>
      <c r="D23">
        <f t="shared" si="0"/>
        <v>360</v>
      </c>
      <c r="I23">
        <v>16</v>
      </c>
      <c r="J23">
        <f t="shared" si="4"/>
        <v>250</v>
      </c>
      <c r="K23">
        <f t="shared" si="1"/>
        <v>62.5</v>
      </c>
      <c r="L23">
        <f t="shared" si="1"/>
        <v>3.90625</v>
      </c>
      <c r="Q23">
        <v>15</v>
      </c>
      <c r="R23">
        <f t="shared" si="2"/>
        <v>747.6635514018692</v>
      </c>
      <c r="S23">
        <f t="shared" si="2"/>
        <v>164.94845360824743</v>
      </c>
      <c r="T23">
        <f t="shared" si="2"/>
        <v>12.997562956945572</v>
      </c>
      <c r="Y23">
        <v>15</v>
      </c>
      <c r="Z23">
        <f t="shared" si="5"/>
        <v>47.425873177566785</v>
      </c>
      <c r="AA23">
        <f t="shared" si="3"/>
        <v>182.42552380635632</v>
      </c>
      <c r="AB23">
        <f t="shared" si="3"/>
        <v>320.82130082460696</v>
      </c>
    </row>
    <row r="24" spans="3:28">
      <c r="C24">
        <v>17</v>
      </c>
      <c r="D24">
        <f t="shared" si="0"/>
        <v>320</v>
      </c>
      <c r="I24">
        <v>17</v>
      </c>
      <c r="J24">
        <f t="shared" si="4"/>
        <v>242.53562503633296</v>
      </c>
      <c r="K24">
        <f t="shared" si="4"/>
        <v>58.823529411764703</v>
      </c>
      <c r="L24">
        <f t="shared" si="4"/>
        <v>3.4602076124567476</v>
      </c>
      <c r="Q24">
        <v>16</v>
      </c>
      <c r="R24">
        <f t="shared" ref="R24:T33" si="6">R$4*R$3/($Q24^R$5+R$4)</f>
        <v>709.42111237230415</v>
      </c>
      <c r="S24">
        <f t="shared" si="6"/>
        <v>132.38720610040247</v>
      </c>
      <c r="T24">
        <f t="shared" si="6"/>
        <v>9.4466528619579506</v>
      </c>
      <c r="Y24">
        <v>16</v>
      </c>
      <c r="Z24">
        <f t="shared" si="5"/>
        <v>17.986209962091554</v>
      </c>
      <c r="AA24">
        <f t="shared" si="5"/>
        <v>119.20292202211755</v>
      </c>
      <c r="AB24">
        <f t="shared" si="5"/>
        <v>268.94142136999517</v>
      </c>
    </row>
    <row r="25" spans="3:28">
      <c r="C25">
        <v>18</v>
      </c>
      <c r="D25">
        <f t="shared" si="0"/>
        <v>280</v>
      </c>
      <c r="I25">
        <v>18</v>
      </c>
      <c r="J25">
        <f t="shared" si="4"/>
        <v>235.70226039551588</v>
      </c>
      <c r="K25">
        <f t="shared" si="4"/>
        <v>55.55555555555555</v>
      </c>
      <c r="L25">
        <f t="shared" si="4"/>
        <v>3.0864197530864197</v>
      </c>
      <c r="Q25">
        <v>17</v>
      </c>
      <c r="R25">
        <f t="shared" si="6"/>
        <v>670.55589083350094</v>
      </c>
      <c r="S25">
        <f t="shared" si="6"/>
        <v>106.92785577570812</v>
      </c>
      <c r="T25">
        <f t="shared" si="6"/>
        <v>6.9937063636433576</v>
      </c>
      <c r="Y25">
        <v>17</v>
      </c>
      <c r="Z25">
        <f t="shared" si="5"/>
        <v>6.6928509242848557</v>
      </c>
      <c r="AA25">
        <f t="shared" si="5"/>
        <v>75.858180021243555</v>
      </c>
      <c r="AB25">
        <f t="shared" si="5"/>
        <v>222.70013882530884</v>
      </c>
    </row>
    <row r="26" spans="3:28">
      <c r="C26">
        <v>19</v>
      </c>
      <c r="D26">
        <f t="shared" si="0"/>
        <v>240</v>
      </c>
      <c r="I26">
        <v>19</v>
      </c>
      <c r="J26">
        <f t="shared" si="4"/>
        <v>229.41573387056175</v>
      </c>
      <c r="K26">
        <f t="shared" si="4"/>
        <v>52.631578947368418</v>
      </c>
      <c r="L26">
        <f t="shared" si="4"/>
        <v>2.770083102493075</v>
      </c>
      <c r="Q26">
        <v>18</v>
      </c>
      <c r="R26">
        <f t="shared" si="6"/>
        <v>631.63213744315306</v>
      </c>
      <c r="S26">
        <f t="shared" si="6"/>
        <v>86.974672975229609</v>
      </c>
      <c r="T26">
        <f t="shared" si="6"/>
        <v>5.2643548427853073</v>
      </c>
      <c r="Y26">
        <v>18</v>
      </c>
      <c r="Z26">
        <f t="shared" si="5"/>
        <v>2.4726231566347745</v>
      </c>
      <c r="AA26">
        <f t="shared" si="5"/>
        <v>47.425873177566785</v>
      </c>
      <c r="AB26">
        <f t="shared" si="5"/>
        <v>182.42552380635632</v>
      </c>
    </row>
    <row r="27" spans="3:28">
      <c r="C27">
        <v>20</v>
      </c>
      <c r="D27">
        <f t="shared" si="0"/>
        <v>200</v>
      </c>
      <c r="I27">
        <v>20</v>
      </c>
      <c r="J27">
        <f t="shared" si="4"/>
        <v>223.60679774997897</v>
      </c>
      <c r="K27">
        <f t="shared" si="4"/>
        <v>50</v>
      </c>
      <c r="L27">
        <f t="shared" si="4"/>
        <v>2.5</v>
      </c>
      <c r="Q27">
        <v>19</v>
      </c>
      <c r="R27">
        <f t="shared" si="6"/>
        <v>593.15499139925259</v>
      </c>
      <c r="S27">
        <f t="shared" si="6"/>
        <v>71.26517057318577</v>
      </c>
      <c r="T27">
        <f t="shared" si="6"/>
        <v>4.0223659637045825</v>
      </c>
      <c r="Y27">
        <v>19</v>
      </c>
      <c r="Z27">
        <f t="shared" si="5"/>
        <v>0.91105119440064553</v>
      </c>
      <c r="AA27">
        <f t="shared" si="5"/>
        <v>29.312230751356317</v>
      </c>
      <c r="AB27">
        <f t="shared" si="5"/>
        <v>148.04719803168948</v>
      </c>
    </row>
    <row r="28" spans="3:28">
      <c r="C28">
        <v>21</v>
      </c>
      <c r="D28">
        <f t="shared" si="0"/>
        <v>160</v>
      </c>
      <c r="I28">
        <v>21</v>
      </c>
      <c r="J28">
        <f t="shared" si="4"/>
        <v>218.2178902359924</v>
      </c>
      <c r="K28">
        <f t="shared" si="4"/>
        <v>47.619047619047613</v>
      </c>
      <c r="L28">
        <f t="shared" si="4"/>
        <v>2.2675736961451247</v>
      </c>
      <c r="Q28">
        <v>20</v>
      </c>
      <c r="R28">
        <f t="shared" si="6"/>
        <v>555.55555555555554</v>
      </c>
      <c r="S28">
        <f t="shared" si="6"/>
        <v>58.823529411764703</v>
      </c>
      <c r="T28">
        <f t="shared" si="6"/>
        <v>3.1152647975077881</v>
      </c>
      <c r="Y28">
        <v>20</v>
      </c>
      <c r="Z28">
        <f t="shared" si="5"/>
        <v>0.33535013046647816</v>
      </c>
      <c r="AA28">
        <f t="shared" si="5"/>
        <v>17.986209962091554</v>
      </c>
      <c r="AB28">
        <f t="shared" si="5"/>
        <v>119.20292202211755</v>
      </c>
    </row>
    <row r="29" spans="3:28">
      <c r="C29">
        <v>22</v>
      </c>
      <c r="D29">
        <f t="shared" si="0"/>
        <v>120</v>
      </c>
      <c r="I29">
        <v>22</v>
      </c>
      <c r="J29">
        <f t="shared" si="4"/>
        <v>213.20071635561041</v>
      </c>
      <c r="K29">
        <f t="shared" si="4"/>
        <v>45.454545454545453</v>
      </c>
      <c r="L29">
        <f t="shared" si="4"/>
        <v>2.0661157024793391</v>
      </c>
      <c r="Q29">
        <v>21</v>
      </c>
      <c r="R29">
        <f t="shared" si="6"/>
        <v>519.18384299880586</v>
      </c>
      <c r="S29">
        <f t="shared" si="6"/>
        <v>48.904299176940647</v>
      </c>
      <c r="T29">
        <f t="shared" si="6"/>
        <v>2.4425386672190061</v>
      </c>
      <c r="Y29">
        <v>21</v>
      </c>
      <c r="Z29">
        <f t="shared" si="5"/>
        <v>0.12339457598623173</v>
      </c>
      <c r="AA29">
        <f t="shared" si="5"/>
        <v>10.986942630593179</v>
      </c>
      <c r="AB29">
        <f t="shared" si="5"/>
        <v>95.349464899109492</v>
      </c>
    </row>
    <row r="30" spans="3:28">
      <c r="C30">
        <v>23</v>
      </c>
      <c r="D30">
        <f t="shared" si="0"/>
        <v>80</v>
      </c>
      <c r="I30">
        <v>23</v>
      </c>
      <c r="J30">
        <f t="shared" si="4"/>
        <v>208.51441405707476</v>
      </c>
      <c r="K30">
        <f t="shared" si="4"/>
        <v>43.478260869565219</v>
      </c>
      <c r="L30">
        <f t="shared" si="4"/>
        <v>1.890359168241966</v>
      </c>
      <c r="Q30">
        <v>22</v>
      </c>
      <c r="R30">
        <f t="shared" si="6"/>
        <v>484.30840759395585</v>
      </c>
      <c r="S30">
        <f t="shared" si="6"/>
        <v>40.94065243023713</v>
      </c>
      <c r="T30">
        <f t="shared" si="6"/>
        <v>1.9366213548912858</v>
      </c>
      <c r="Y30">
        <v>22</v>
      </c>
      <c r="Z30">
        <f t="shared" si="5"/>
        <v>4.5397868702434396E-2</v>
      </c>
      <c r="AA30">
        <f t="shared" si="5"/>
        <v>6.6928509242848557</v>
      </c>
      <c r="AB30">
        <f t="shared" si="5"/>
        <v>75.858180021243555</v>
      </c>
    </row>
    <row r="31" spans="3:28">
      <c r="C31">
        <v>24</v>
      </c>
      <c r="D31">
        <f t="shared" si="0"/>
        <v>40</v>
      </c>
      <c r="I31">
        <v>24</v>
      </c>
      <c r="J31">
        <f t="shared" si="4"/>
        <v>204.12414523193155</v>
      </c>
      <c r="K31">
        <f t="shared" si="4"/>
        <v>41.666666666666664</v>
      </c>
      <c r="L31">
        <f t="shared" si="4"/>
        <v>1.7361111111111109</v>
      </c>
      <c r="Q31">
        <v>23</v>
      </c>
      <c r="R31">
        <f t="shared" si="6"/>
        <v>451.12103577389814</v>
      </c>
      <c r="S31">
        <f t="shared" si="6"/>
        <v>34.501675056323982</v>
      </c>
      <c r="T31">
        <f t="shared" si="6"/>
        <v>1.55126712928555</v>
      </c>
      <c r="Y31">
        <v>23</v>
      </c>
      <c r="Z31">
        <f t="shared" si="5"/>
        <v>1.6701421848095182E-2</v>
      </c>
      <c r="AA31">
        <f t="shared" si="5"/>
        <v>4.0701377158961272</v>
      </c>
      <c r="AB31">
        <f t="shared" si="5"/>
        <v>60.086650174007616</v>
      </c>
    </row>
    <row r="32" spans="3:28">
      <c r="C32">
        <v>25</v>
      </c>
      <c r="D32">
        <f t="shared" si="0"/>
        <v>0</v>
      </c>
      <c r="I32">
        <v>25</v>
      </c>
      <c r="J32">
        <f t="shared" si="4"/>
        <v>200</v>
      </c>
      <c r="K32">
        <f t="shared" si="4"/>
        <v>40</v>
      </c>
      <c r="L32">
        <f t="shared" si="4"/>
        <v>1.6</v>
      </c>
      <c r="Q32">
        <v>24</v>
      </c>
      <c r="R32">
        <f t="shared" si="6"/>
        <v>419.74479516453994</v>
      </c>
      <c r="S32">
        <f t="shared" si="6"/>
        <v>29.258929825382708</v>
      </c>
      <c r="T32">
        <f t="shared" si="6"/>
        <v>1.2542921878668805</v>
      </c>
      <c r="Y32">
        <v>24</v>
      </c>
      <c r="Z32">
        <f t="shared" si="5"/>
        <v>6.1441746022147178E-3</v>
      </c>
      <c r="AA32">
        <f t="shared" si="5"/>
        <v>2.4726231566347745</v>
      </c>
      <c r="AB32">
        <f t="shared" si="5"/>
        <v>47.425873177566785</v>
      </c>
    </row>
    <row r="33" spans="17:28">
      <c r="Q33">
        <v>25</v>
      </c>
      <c r="R33">
        <f t="shared" si="6"/>
        <v>390.2439024390244</v>
      </c>
      <c r="S33">
        <f t="shared" si="6"/>
        <v>24.960998439937597</v>
      </c>
      <c r="T33">
        <f t="shared" si="6"/>
        <v>1.0229524966434371</v>
      </c>
      <c r="Y33">
        <v>25</v>
      </c>
      <c r="Z33">
        <f t="shared" si="5"/>
        <v>2.2603242979035744E-3</v>
      </c>
      <c r="AA33">
        <f t="shared" si="5"/>
        <v>1.5011822567369915</v>
      </c>
      <c r="AB33">
        <f t="shared" si="5"/>
        <v>37.32688734412946</v>
      </c>
    </row>
  </sheetData>
  <mergeCells count="4">
    <mergeCell ref="C2:D2"/>
    <mergeCell ref="I2:L2"/>
    <mergeCell ref="Q2:T2"/>
    <mergeCell ref="Y2:AB2"/>
  </mergeCells>
  <phoneticPr fontId="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Fig-5-1</vt:lpstr>
      <vt:lpstr>Ex-5-1</vt:lpstr>
      <vt:lpstr>Ex-5-2</vt:lpstr>
      <vt:lpstr>Ex-5-3</vt:lpstr>
      <vt:lpstr>Ex-5-4</vt:lpstr>
      <vt:lpstr>Ex-5-5</vt:lpstr>
      <vt:lpstr>Ex-5-6</vt:lpstr>
      <vt:lpstr>Ex-5-7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佐藤 公俊(ft101958cu)</cp:lastModifiedBy>
  <dcterms:created xsi:type="dcterms:W3CDTF">2020-01-21T06:37:23Z</dcterms:created>
  <dcterms:modified xsi:type="dcterms:W3CDTF">2025-06-16T09:12:46Z</dcterms:modified>
</cp:coreProperties>
</file>