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Digital_Resources/Excel - Examples/"/>
    </mc:Choice>
  </mc:AlternateContent>
  <xr:revisionPtr revIDLastSave="96" documentId="13_ncr:1_{8088A1C1-5B99-44AD-80E7-03C747D897B7}" xr6:coauthVersionLast="47" xr6:coauthVersionMax="47" xr10:uidLastSave="{E26886B7-9387-CF40-965A-CCC1BF62848E}"/>
  <bookViews>
    <workbookView xWindow="15960" yWindow="6160" windowWidth="17960" windowHeight="14920" activeTab="4" xr2:uid="{EA96C8F6-729C-4D81-9621-41D8988086DC}"/>
  </bookViews>
  <sheets>
    <sheet name="Ex-4-1-i" sheetId="1" r:id="rId1"/>
    <sheet name="Ex-4-1" sheetId="3" r:id="rId2"/>
    <sheet name="Ex-4-2" sheetId="5" r:id="rId3"/>
    <sheet name="Ex-4-3" sheetId="6" r:id="rId4"/>
    <sheet name="Ex-4-4" sheetId="8" r:id="rId5"/>
  </sheets>
  <definedNames>
    <definedName name="solver_adj" localSheetId="1" hidden="1">'Ex-4-1'!$F$3</definedName>
    <definedName name="solver_adj" localSheetId="2" hidden="1">'Ex-4-2'!$F$3</definedName>
    <definedName name="solver_adj" localSheetId="3" hidden="1">'Ex-4-3'!$E$3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'Ex-4-1'!$F$7</definedName>
    <definedName name="solver_opt" localSheetId="2" hidden="1">'Ex-4-2'!$F$8</definedName>
    <definedName name="solver_opt" localSheetId="3" hidden="1">'Ex-4-3'!$E$8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1" hidden="1">126</definedName>
    <definedName name="solver_val" localSheetId="2" hidden="1">126</definedName>
    <definedName name="solver_val" localSheetId="3" hidden="1">126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8" l="1"/>
  <c r="E14" i="6"/>
  <c r="J2" i="3" l="1"/>
  <c r="E12" i="8" l="1"/>
  <c r="B7" i="8"/>
  <c r="F12" i="8"/>
  <c r="G12" i="8"/>
  <c r="H12" i="8"/>
  <c r="J12" i="8"/>
  <c r="K12" i="8"/>
  <c r="E11" i="8"/>
  <c r="F11" i="8"/>
  <c r="J11" i="8"/>
  <c r="K11" i="8"/>
  <c r="G11" i="8"/>
  <c r="H11" i="8"/>
  <c r="E10" i="8"/>
  <c r="F10" i="8"/>
  <c r="J10" i="8"/>
  <c r="K10" i="8"/>
  <c r="G10" i="8"/>
  <c r="H10" i="8"/>
  <c r="B4" i="8"/>
  <c r="B6" i="8"/>
  <c r="B10" i="8"/>
  <c r="E9" i="8"/>
  <c r="F9" i="8"/>
  <c r="J9" i="8"/>
  <c r="K9" i="8"/>
  <c r="G9" i="8"/>
  <c r="H9" i="8"/>
  <c r="E8" i="8"/>
  <c r="F8" i="8"/>
  <c r="J8" i="8"/>
  <c r="K8" i="8"/>
  <c r="G8" i="8"/>
  <c r="H8" i="8"/>
  <c r="B8" i="8"/>
  <c r="F7" i="8"/>
  <c r="J7" i="8"/>
  <c r="K7" i="8"/>
  <c r="G7" i="8"/>
  <c r="H7" i="8"/>
  <c r="E6" i="8"/>
  <c r="F6" i="8"/>
  <c r="J6" i="8"/>
  <c r="K6" i="8"/>
  <c r="G6" i="8"/>
  <c r="H6" i="8"/>
  <c r="E5" i="8"/>
  <c r="F5" i="8"/>
  <c r="J5" i="8"/>
  <c r="K5" i="8"/>
  <c r="G5" i="8"/>
  <c r="H5" i="8"/>
  <c r="E4" i="8"/>
  <c r="F4" i="8"/>
  <c r="J4" i="8"/>
  <c r="G4" i="8"/>
  <c r="H4" i="8"/>
  <c r="E3" i="8"/>
  <c r="F3" i="8"/>
  <c r="J3" i="8"/>
  <c r="K3" i="8"/>
  <c r="G3" i="8"/>
  <c r="H3" i="8"/>
  <c r="J2" i="8"/>
  <c r="K2" i="8" s="1"/>
  <c r="E7" i="6"/>
  <c r="B7" i="6"/>
  <c r="E13" i="6"/>
  <c r="E16" i="6"/>
  <c r="E15" i="6"/>
  <c r="F7" i="5"/>
  <c r="B7" i="5"/>
  <c r="B4" i="3"/>
  <c r="B6" i="3"/>
  <c r="B7" i="3"/>
  <c r="F3" i="3"/>
  <c r="L9" i="6"/>
  <c r="H9" i="6"/>
  <c r="B6" i="6"/>
  <c r="L5" i="6"/>
  <c r="H5" i="6"/>
  <c r="B4" i="6"/>
  <c r="B10" i="6"/>
  <c r="L2" i="6"/>
  <c r="H2" i="6"/>
  <c r="N5" i="5"/>
  <c r="B16" i="5"/>
  <c r="B15" i="5"/>
  <c r="B14" i="5"/>
  <c r="B4" i="5"/>
  <c r="B6" i="5"/>
  <c r="B10" i="5"/>
  <c r="N9" i="5"/>
  <c r="J9" i="5"/>
  <c r="J5" i="5"/>
  <c r="N2" i="5"/>
  <c r="J2" i="5"/>
  <c r="B17" i="3"/>
  <c r="B16" i="3"/>
  <c r="B15" i="3"/>
  <c r="B14" i="3"/>
  <c r="B13" i="3"/>
  <c r="E3" i="6"/>
  <c r="B8" i="6"/>
  <c r="N8" i="3"/>
  <c r="J3" i="3"/>
  <c r="J5" i="3"/>
  <c r="J8" i="3"/>
  <c r="N5" i="3"/>
  <c r="N3" i="3"/>
  <c r="N2" i="3"/>
  <c r="L3" i="6"/>
  <c r="H3" i="6"/>
  <c r="E6" i="6"/>
  <c r="E4" i="6"/>
  <c r="F6" i="3"/>
  <c r="F4" i="3"/>
  <c r="H4" i="6"/>
  <c r="L4" i="6"/>
  <c r="E10" i="6"/>
  <c r="E8" i="6"/>
  <c r="L6" i="6"/>
  <c r="H6" i="6"/>
  <c r="J6" i="3"/>
  <c r="N6" i="3"/>
  <c r="N4" i="3"/>
  <c r="J4" i="3"/>
  <c r="B9" i="3"/>
  <c r="F9" i="3"/>
  <c r="F7" i="3"/>
  <c r="L10" i="6"/>
  <c r="H10" i="6"/>
  <c r="L8" i="6"/>
  <c r="H8" i="6"/>
  <c r="J7" i="3"/>
  <c r="N7" i="3"/>
  <c r="N9" i="3"/>
  <c r="J9" i="3"/>
  <c r="B8" i="5" l="1"/>
  <c r="F13" i="5"/>
  <c r="F3" i="5" s="1"/>
  <c r="J3" i="5" s="1"/>
  <c r="B17" i="5"/>
  <c r="N3" i="5"/>
  <c r="B19" i="5"/>
  <c r="F6" i="5"/>
  <c r="B18" i="5"/>
  <c r="B20" i="5" s="1"/>
  <c r="F4" i="5"/>
  <c r="F8" i="5" l="1"/>
  <c r="N4" i="5"/>
  <c r="J4" i="5"/>
  <c r="F10" i="5"/>
  <c r="N6" i="5"/>
  <c r="J6" i="5"/>
  <c r="J10" i="5" l="1"/>
  <c r="N10" i="5"/>
  <c r="J8" i="5"/>
  <c r="N8" i="5"/>
</calcChain>
</file>

<file path=xl/sharedStrings.xml><?xml version="1.0" encoding="utf-8"?>
<sst xmlns="http://schemas.openxmlformats.org/spreadsheetml/2006/main" count="157" uniqueCount="53">
  <si>
    <t>Variable costs (per unit)</t>
  </si>
  <si>
    <t>Variable costs</t>
  </si>
  <si>
    <t>Contribution</t>
  </si>
  <si>
    <t>Profit</t>
  </si>
  <si>
    <t>Price/cup</t>
  </si>
  <si>
    <t>Daily sales (cups)</t>
  </si>
  <si>
    <t xml:space="preserve">Fixed costs </t>
  </si>
  <si>
    <t>Revenues</t>
  </si>
  <si>
    <t>RELATIVE CHANGES</t>
  </si>
  <si>
    <t>BESC</t>
  </si>
  <si>
    <t>Contribution (per unit)</t>
  </si>
  <si>
    <t>1杯当たりの価格</t>
    <rPh sb="1" eb="2">
      <t>ハイ</t>
    </rPh>
    <rPh sb="2" eb="3">
      <t>アタリノカカク</t>
    </rPh>
    <phoneticPr fontId="2"/>
  </si>
  <si>
    <t>1日の販売数 (杯)</t>
    <rPh sb="1" eb="2">
      <t>ニティ</t>
    </rPh>
    <rPh sb="3" eb="6">
      <t>ハn</t>
    </rPh>
    <rPh sb="8" eb="9">
      <t>🫡</t>
    </rPh>
    <phoneticPr fontId="2"/>
  </si>
  <si>
    <t>1杯あたりの変動費</t>
    <rPh sb="1" eb="2">
      <t>ハイアタリ</t>
    </rPh>
    <rPh sb="6" eb="9">
      <t>ヘn</t>
    </rPh>
    <phoneticPr fontId="2"/>
  </si>
  <si>
    <t>固定費</t>
    <rPh sb="0" eb="3">
      <t>コテイ</t>
    </rPh>
    <phoneticPr fontId="2"/>
  </si>
  <si>
    <t>価格変更前</t>
    <phoneticPr fontId="6"/>
  </si>
  <si>
    <t>1杯あたりの価格</t>
    <rPh sb="1" eb="2">
      <t>ハイアタリ</t>
    </rPh>
    <phoneticPr fontId="2"/>
  </si>
  <si>
    <t>収益</t>
    <rPh sb="0" eb="2">
      <t>シュウエキ</t>
    </rPh>
    <phoneticPr fontId="2"/>
  </si>
  <si>
    <t>変動費</t>
    <rPh sb="0" eb="3">
      <t>ヘn</t>
    </rPh>
    <phoneticPr fontId="2"/>
  </si>
  <si>
    <t>1杯当たりの利益</t>
    <rPh sb="1" eb="2">
      <t>ハイアタリ</t>
    </rPh>
    <rPh sb="2" eb="3">
      <t xml:space="preserve">アタリ </t>
    </rPh>
    <rPh sb="6" eb="8">
      <t>リエキ</t>
    </rPh>
    <phoneticPr fontId="2"/>
  </si>
  <si>
    <t>利益</t>
    <rPh sb="0" eb="2">
      <t>リエキ</t>
    </rPh>
    <phoneticPr fontId="2"/>
  </si>
  <si>
    <t>利益</t>
    <rPh sb="0" eb="1">
      <t>リエキ</t>
    </rPh>
    <phoneticPr fontId="2"/>
  </si>
  <si>
    <t>価格変更後</t>
    <rPh sb="0" eb="5">
      <t>カカク</t>
    </rPh>
    <phoneticPr fontId="6"/>
  </si>
  <si>
    <t>偏差</t>
    <rPh sb="0" eb="2">
      <t>ヘンサ</t>
    </rPh>
    <phoneticPr fontId="6"/>
  </si>
  <si>
    <t>図の各領域</t>
    <rPh sb="0" eb="1">
      <t>ズノ</t>
    </rPh>
    <rPh sb="2" eb="3">
      <t>カクエリ</t>
    </rPh>
    <rPh sb="3" eb="5">
      <t xml:space="preserve">リョウイキ </t>
    </rPh>
    <phoneticPr fontId="6"/>
  </si>
  <si>
    <t>領域A</t>
    <rPh sb="0" eb="2">
      <t>リョウイキ</t>
    </rPh>
    <phoneticPr fontId="6"/>
  </si>
  <si>
    <t>領域B</t>
  </si>
  <si>
    <t>領域B</t>
    <phoneticPr fontId="6"/>
  </si>
  <si>
    <t>領域C</t>
  </si>
  <si>
    <t>領域C</t>
    <phoneticPr fontId="6"/>
  </si>
  <si>
    <t>領域D</t>
  </si>
  <si>
    <t>領域D</t>
    <phoneticPr fontId="6"/>
  </si>
  <si>
    <t>領域E</t>
    <phoneticPr fontId="6"/>
  </si>
  <si>
    <t>価格変更後</t>
    <rPh sb="4" eb="5">
      <t>g</t>
    </rPh>
    <phoneticPr fontId="6"/>
  </si>
  <si>
    <t>偏差</t>
    <phoneticPr fontId="6"/>
  </si>
  <si>
    <t>1杯当たりの利益</t>
    <rPh sb="1" eb="2">
      <t>ハイ</t>
    </rPh>
    <rPh sb="2" eb="3">
      <t xml:space="preserve">アタリノ </t>
    </rPh>
    <rPh sb="6" eb="8">
      <t>リエキ</t>
    </rPh>
    <phoneticPr fontId="6"/>
  </si>
  <si>
    <t>図の各領域</t>
    <phoneticPr fontId="6"/>
  </si>
  <si>
    <t>領域F</t>
    <phoneticPr fontId="6"/>
  </si>
  <si>
    <t>確認</t>
    <rPh sb="0" eb="2">
      <t>カクニn</t>
    </rPh>
    <phoneticPr fontId="6"/>
  </si>
  <si>
    <t>相対的変化</t>
    <rPh sb="0" eb="3">
      <t>ソウタイ</t>
    </rPh>
    <rPh sb="3" eb="5">
      <t>ヘn</t>
    </rPh>
    <phoneticPr fontId="6"/>
  </si>
  <si>
    <t>BESC（ FCなし）</t>
    <phoneticPr fontId="6"/>
  </si>
  <si>
    <t>%BESC（FCあり）</t>
    <phoneticPr fontId="6"/>
  </si>
  <si>
    <t>BESC（FCあり） (杯)</t>
    <rPh sb="12" eb="13">
      <t xml:space="preserve">ハイ </t>
    </rPh>
    <phoneticPr fontId="6"/>
  </si>
  <si>
    <t>ΔFCに対するBESC (杯)</t>
    <rPh sb="10" eb="11">
      <t>🫡</t>
    </rPh>
    <phoneticPr fontId="6"/>
  </si>
  <si>
    <t>価格変更前</t>
    <rPh sb="0" eb="5">
      <t>カカク</t>
    </rPh>
    <phoneticPr fontId="6"/>
  </si>
  <si>
    <t>価格の変化</t>
    <rPh sb="0" eb="2">
      <t>カカク</t>
    </rPh>
    <rPh sb="3" eb="5">
      <t>ヘンカ</t>
    </rPh>
    <phoneticPr fontId="2"/>
  </si>
  <si>
    <t>価格</t>
    <rPh sb="0" eb="2">
      <t>カカク</t>
    </rPh>
    <phoneticPr fontId="2"/>
  </si>
  <si>
    <t>損益分岐点売上高の変化</t>
  </si>
  <si>
    <t>損益分岐点販売数の変化</t>
    <rPh sb="5" eb="8">
      <t>ハンバイ</t>
    </rPh>
    <rPh sb="9" eb="11">
      <t>ヘンカ</t>
    </rPh>
    <phoneticPr fontId="2"/>
  </si>
  <si>
    <t>損益分岐点販売数</t>
  </si>
  <si>
    <t>増分固定費</t>
    <rPh sb="0" eb="5">
      <t>ゾウブn</t>
    </rPh>
    <phoneticPr fontId="6"/>
  </si>
  <si>
    <t>増分固定費のある場合の損益分岐点</t>
    <rPh sb="0" eb="5">
      <t>ゾウブn</t>
    </rPh>
    <rPh sb="11" eb="16">
      <t>ソンエキ</t>
    </rPh>
    <phoneticPr fontId="6"/>
  </si>
  <si>
    <t>増分固定費のある場合の損益分岐点販売数</t>
    <rPh sb="16" eb="19">
      <t>ハンバイ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</si>
</sst>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$-409]#,##0.00"/>
    <numFmt numFmtId="177" formatCode="0.0%"/>
    <numFmt numFmtId="178" formatCode="0.0\ %"/>
  </numFmts>
  <fonts count="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3" xfId="0" applyBorder="1"/>
    <xf numFmtId="176" fontId="0" fillId="0" borderId="3" xfId="0" applyNumberFormat="1" applyBorder="1"/>
    <xf numFmtId="176" fontId="0" fillId="0" borderId="0" xfId="0" applyNumberFormat="1"/>
    <xf numFmtId="0" fontId="0" fillId="0" borderId="1" xfId="0" applyBorder="1"/>
    <xf numFmtId="0" fontId="0" fillId="0" borderId="4" xfId="0" applyBorder="1"/>
    <xf numFmtId="176" fontId="0" fillId="0" borderId="4" xfId="0" applyNumberFormat="1" applyBorder="1"/>
    <xf numFmtId="176" fontId="0" fillId="0" borderId="1" xfId="0" applyNumberFormat="1" applyBorder="1"/>
    <xf numFmtId="0" fontId="0" fillId="0" borderId="2" xfId="0" applyBorder="1"/>
    <xf numFmtId="176" fontId="0" fillId="0" borderId="2" xfId="0" applyNumberFormat="1" applyBorder="1"/>
    <xf numFmtId="1" fontId="0" fillId="0" borderId="1" xfId="0" applyNumberFormat="1" applyBorder="1"/>
    <xf numFmtId="10" fontId="0" fillId="0" borderId="4" xfId="1" applyNumberFormat="1" applyFont="1" applyBorder="1"/>
    <xf numFmtId="9" fontId="0" fillId="0" borderId="0" xfId="1" applyFont="1" applyBorder="1"/>
    <xf numFmtId="9" fontId="0" fillId="0" borderId="1" xfId="1" applyFont="1" applyBorder="1"/>
    <xf numFmtId="176" fontId="0" fillId="0" borderId="0" xfId="1" applyNumberFormat="1" applyFont="1" applyBorder="1"/>
    <xf numFmtId="176" fontId="0" fillId="0" borderId="5" xfId="1" applyNumberFormat="1" applyFont="1" applyBorder="1"/>
    <xf numFmtId="0" fontId="0" fillId="0" borderId="5" xfId="0" applyBorder="1"/>
    <xf numFmtId="176" fontId="0" fillId="0" borderId="1" xfId="1" applyNumberFormat="1" applyFont="1" applyBorder="1"/>
    <xf numFmtId="3" fontId="0" fillId="0" borderId="1" xfId="1" applyNumberFormat="1" applyFont="1" applyBorder="1"/>
    <xf numFmtId="9" fontId="0" fillId="0" borderId="2" xfId="1" applyFont="1" applyBorder="1"/>
    <xf numFmtId="177" fontId="0" fillId="0" borderId="0" xfId="1" applyNumberFormat="1" applyFont="1" applyBorder="1"/>
    <xf numFmtId="177" fontId="0" fillId="0" borderId="1" xfId="1" applyNumberFormat="1" applyFont="1" applyBorder="1"/>
    <xf numFmtId="177" fontId="0" fillId="0" borderId="4" xfId="1" applyNumberFormat="1" applyFont="1" applyBorder="1"/>
    <xf numFmtId="177" fontId="0" fillId="0" borderId="2" xfId="1" applyNumberFormat="1" applyFont="1" applyBorder="1"/>
    <xf numFmtId="0" fontId="2" fillId="0" borderId="3" xfId="0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0" xfId="0" applyFont="1" applyAlignment="1">
      <alignment vertical="center"/>
    </xf>
    <xf numFmtId="1" fontId="0" fillId="0" borderId="3" xfId="0" applyNumberFormat="1" applyBorder="1"/>
    <xf numFmtId="0" fontId="2" fillId="0" borderId="3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9" fontId="0" fillId="0" borderId="6" xfId="1" applyFont="1" applyBorder="1"/>
    <xf numFmtId="2" fontId="0" fillId="0" borderId="7" xfId="0" applyNumberFormat="1" applyBorder="1"/>
    <xf numFmtId="1" fontId="0" fillId="0" borderId="7" xfId="0" applyNumberFormat="1" applyBorder="1"/>
    <xf numFmtId="0" fontId="0" fillId="0" borderId="7" xfId="0" applyBorder="1"/>
    <xf numFmtId="9" fontId="0" fillId="0" borderId="9" xfId="1" applyFont="1" applyBorder="1"/>
    <xf numFmtId="2" fontId="0" fillId="0" borderId="3" xfId="0" applyNumberFormat="1" applyBorder="1"/>
    <xf numFmtId="9" fontId="0" fillId="0" borderId="11" xfId="1" applyFont="1" applyBorder="1"/>
    <xf numFmtId="2" fontId="0" fillId="0" borderId="12" xfId="0" applyNumberFormat="1" applyBorder="1"/>
    <xf numFmtId="1" fontId="0" fillId="0" borderId="12" xfId="0" applyNumberFormat="1" applyBorder="1"/>
    <xf numFmtId="0" fontId="0" fillId="0" borderId="12" xfId="0" applyBorder="1"/>
    <xf numFmtId="2" fontId="0" fillId="0" borderId="14" xfId="0" applyNumberFormat="1" applyBorder="1"/>
    <xf numFmtId="178" fontId="0" fillId="0" borderId="3" xfId="1" applyNumberFormat="1" applyFont="1" applyBorder="1"/>
    <xf numFmtId="178" fontId="0" fillId="0" borderId="7" xfId="1" applyNumberFormat="1" applyFont="1" applyBorder="1"/>
    <xf numFmtId="1" fontId="0" fillId="0" borderId="8" xfId="0" applyNumberFormat="1" applyBorder="1"/>
    <xf numFmtId="1" fontId="0" fillId="0" borderId="10" xfId="0" applyNumberFormat="1" applyBorder="1"/>
    <xf numFmtId="178" fontId="0" fillId="0" borderId="12" xfId="1" applyNumberFormat="1" applyFont="1" applyBorder="1"/>
    <xf numFmtId="1" fontId="0" fillId="0" borderId="13" xfId="0" applyNumberFormat="1" applyBorder="1"/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177" fontId="0" fillId="0" borderId="7" xfId="1" applyNumberFormat="1" applyFont="1" applyBorder="1"/>
    <xf numFmtId="177" fontId="0" fillId="0" borderId="3" xfId="1" applyNumberFormat="1" applyFont="1" applyBorder="1"/>
    <xf numFmtId="177" fontId="0" fillId="0" borderId="12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3931623931624058E-2"/>
                </c:manualLayout>
              </c:layout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271F-48B7-969D-826C328EF752}"/>
                </c:ext>
              </c:extLst>
            </c:dLbl>
            <c:dLbl>
              <c:idx val="1"/>
              <c:layout>
                <c:manualLayout>
                  <c:x val="-1.1571199539094977E-16"/>
                  <c:y val="-2.3931623931623933E-2"/>
                </c:manualLayout>
              </c:layout>
              <c:tx>
                <c:rich>
                  <a:bodyPr/>
                  <a:lstStyle/>
                  <a:p>
                    <a:fld id="{B59B9201-454E-6546-A12C-EA2C6369D7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1F-48B7-969D-826C328EF752}"/>
                </c:ext>
              </c:extLst>
            </c:dLbl>
            <c:dLbl>
              <c:idx val="2"/>
              <c:layout>
                <c:manualLayout>
                  <c:x val="0"/>
                  <c:y val="-2.3931623931623933E-2"/>
                </c:manualLayout>
              </c:layout>
              <c:tx>
                <c:rich>
                  <a:bodyPr/>
                  <a:lstStyle/>
                  <a:p>
                    <a:fld id="{EEC5DD76-C1E2-7C42-8B6E-3135F9DDA0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1F-48B7-969D-826C328EF752}"/>
                </c:ext>
              </c:extLst>
            </c:dLbl>
            <c:dLbl>
              <c:idx val="3"/>
              <c:layout>
                <c:manualLayout>
                  <c:x val="0"/>
                  <c:y val="-3.0769230769230771E-2"/>
                </c:manualLayout>
              </c:layout>
              <c:tx>
                <c:rich>
                  <a:bodyPr/>
                  <a:lstStyle/>
                  <a:p>
                    <a:fld id="{005822AD-8722-A441-811B-B6D310348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1F-48B7-969D-826C328EF752}"/>
                </c:ext>
              </c:extLst>
            </c:dLbl>
            <c:dLbl>
              <c:idx val="4"/>
              <c:layout>
                <c:manualLayout>
                  <c:x val="-3.1558181483398533E-3"/>
                  <c:y val="-3.0769230769230771E-2"/>
                </c:manualLayout>
              </c:layout>
              <c:tx>
                <c:rich>
                  <a:bodyPr/>
                  <a:lstStyle/>
                  <a:p>
                    <a:fld id="{5CA6E53C-5082-9A48-9B15-9845B5253E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1F-48B7-969D-826C328EF752}"/>
                </c:ext>
              </c:extLst>
            </c:dLbl>
            <c:dLbl>
              <c:idx val="5"/>
              <c:layout>
                <c:manualLayout>
                  <c:x val="1.5779090741699267E-3"/>
                  <c:y val="-2.7350427350427475E-2"/>
                </c:manualLayout>
              </c:layout>
              <c:tx>
                <c:rich>
                  <a:bodyPr/>
                  <a:lstStyle/>
                  <a:p>
                    <a:fld id="{1DD06A10-8326-E64C-BDEE-0CBA310EC5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1F-48B7-969D-826C328EF752}"/>
                </c:ext>
              </c:extLst>
            </c:dLbl>
            <c:dLbl>
              <c:idx val="6"/>
              <c:layout>
                <c:manualLayout>
                  <c:x val="0"/>
                  <c:y val="-2.3931623931623996E-2"/>
                </c:manualLayout>
              </c:layout>
              <c:tx>
                <c:rich>
                  <a:bodyPr/>
                  <a:lstStyle/>
                  <a:p>
                    <a:fld id="{ABF55631-5607-FF44-975C-F9E715E667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71F-48B7-969D-826C328EF7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386F9F-C003-9546-A4E6-3A6B362D08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1F-48B7-969D-826C328EF7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E32D9E-6C26-ED44-B682-F1451EFD19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1F-48B7-969D-826C328EF7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0740B7-F2C6-534D-9790-0B2FD8BF1F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1F-48B7-969D-826C328EF75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EF9BA4-E53A-B14F-ABA1-BD1FBA40F8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1F-48B7-969D-826C328EF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'Ex-4-4'!$E$2:$E$12</c:f>
              <c:numCache>
                <c:formatCode>0.00</c:formatCode>
                <c:ptCount val="11"/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</c:numCache>
            </c:numRef>
          </c:xVal>
          <c:yVal>
            <c:numRef>
              <c:f>'Ex-4-4'!$H$2:$H$12</c:f>
              <c:numCache>
                <c:formatCode>0</c:formatCode>
                <c:ptCount val="11"/>
                <c:pt idx="1">
                  <c:v>54.782608695652179</c:v>
                </c:pt>
                <c:pt idx="2">
                  <c:v>60</c:v>
                </c:pt>
                <c:pt idx="3">
                  <c:v>66.31578947368422</c:v>
                </c:pt>
                <c:pt idx="4">
                  <c:v>74.117647058823522</c:v>
                </c:pt>
                <c:pt idx="5">
                  <c:v>84</c:v>
                </c:pt>
                <c:pt idx="6">
                  <c:v>96.92307692307692</c:v>
                </c:pt>
                <c:pt idx="7">
                  <c:v>114.54545454545453</c:v>
                </c:pt>
                <c:pt idx="8">
                  <c:v>140</c:v>
                </c:pt>
                <c:pt idx="9">
                  <c:v>180</c:v>
                </c:pt>
                <c:pt idx="10">
                  <c:v>252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'Ex-4-4'!$F$2:$F$12</c15:f>
                <c15:dlblRangeCache>
                  <c:ptCount val="11"/>
                  <c:pt idx="1">
                    <c:v>-34.8%</c:v>
                  </c:pt>
                  <c:pt idx="2">
                    <c:v>-28.6%</c:v>
                  </c:pt>
                  <c:pt idx="3">
                    <c:v>-21.1%</c:v>
                  </c:pt>
                  <c:pt idx="4">
                    <c:v>-11.8%</c:v>
                  </c:pt>
                  <c:pt idx="5">
                    <c:v>0.0%</c:v>
                  </c:pt>
                  <c:pt idx="6">
                    <c:v>15.4%</c:v>
                  </c:pt>
                  <c:pt idx="7">
                    <c:v>36.4%</c:v>
                  </c:pt>
                  <c:pt idx="8">
                    <c:v>66.7%</c:v>
                  </c:pt>
                  <c:pt idx="9">
                    <c:v>114.3%</c:v>
                  </c:pt>
                  <c:pt idx="10">
                    <c:v>200.0%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71F-48B7-969D-826C328E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2880"/>
        <c:axId val="504657776"/>
      </c:scatterChart>
      <c:valAx>
        <c:axId val="140222880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価格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57776"/>
        <c:crosses val="autoZero"/>
        <c:crossBetween val="midCat"/>
      </c:valAx>
      <c:valAx>
        <c:axId val="504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販売数（杯）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損益分岐点販売数に固定費を追加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3.0769230769230771E-2"/>
                </c:manualLayout>
              </c:layout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0DB0-4DB1-9214-305F6C73F5A9}"/>
                </c:ext>
              </c:extLst>
            </c:dLbl>
            <c:dLbl>
              <c:idx val="1"/>
              <c:layout>
                <c:manualLayout>
                  <c:x val="0"/>
                  <c:y val="-4.1025641025641026E-2"/>
                </c:manualLayout>
              </c:layout>
              <c:tx>
                <c:rich>
                  <a:bodyPr/>
                  <a:lstStyle/>
                  <a:p>
                    <a:fld id="{D110FB71-E09B-3848-9F82-A510D12538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DB0-4DB1-9214-305F6C73F5A9}"/>
                </c:ext>
              </c:extLst>
            </c:dLbl>
            <c:dLbl>
              <c:idx val="2"/>
              <c:layout>
                <c:manualLayout>
                  <c:x val="1.6220598090490757E-3"/>
                  <c:y val="-4.1025641025641026E-2"/>
                </c:manualLayout>
              </c:layout>
              <c:tx>
                <c:rich>
                  <a:bodyPr/>
                  <a:lstStyle/>
                  <a:p>
                    <a:fld id="{4E1C25F5-64C5-164C-B64C-7061B95FA0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DB0-4DB1-9214-305F6C73F5A9}"/>
                </c:ext>
              </c:extLst>
            </c:dLbl>
            <c:dLbl>
              <c:idx val="3"/>
              <c:layout>
                <c:manualLayout>
                  <c:x val="0"/>
                  <c:y val="-4.4444444444444446E-2"/>
                </c:manualLayout>
              </c:layout>
              <c:tx>
                <c:rich>
                  <a:bodyPr/>
                  <a:lstStyle/>
                  <a:p>
                    <a:fld id="{22AE342A-6D8D-F846-B97E-1408AB64AE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DB0-4DB1-9214-305F6C73F5A9}"/>
                </c:ext>
              </c:extLst>
            </c:dLbl>
            <c:dLbl>
              <c:idx val="4"/>
              <c:layout>
                <c:manualLayout>
                  <c:x val="-1.1894967854676194E-16"/>
                  <c:y val="-3.4188034188034191E-2"/>
                </c:manualLayout>
              </c:layout>
              <c:tx>
                <c:rich>
                  <a:bodyPr/>
                  <a:lstStyle/>
                  <a:p>
                    <a:fld id="{BB3FA278-A407-B643-B6CF-1EC25DAF4C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DB0-4DB1-9214-305F6C73F5A9}"/>
                </c:ext>
              </c:extLst>
            </c:dLbl>
            <c:dLbl>
              <c:idx val="5"/>
              <c:layout>
                <c:manualLayout>
                  <c:x val="-1.6220598090490757E-3"/>
                  <c:y val="-4.7863247863247992E-2"/>
                </c:manualLayout>
              </c:layout>
              <c:tx>
                <c:rich>
                  <a:bodyPr/>
                  <a:lstStyle/>
                  <a:p>
                    <a:fld id="{7C258105-88E1-BD4B-A18C-9334054F722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DB0-4DB1-9214-305F6C73F5A9}"/>
                </c:ext>
              </c:extLst>
            </c:dLbl>
            <c:dLbl>
              <c:idx val="6"/>
              <c:layout>
                <c:manualLayout>
                  <c:x val="3.2441196180981514E-3"/>
                  <c:y val="-2.735042735042735E-2"/>
                </c:manualLayout>
              </c:layout>
              <c:tx>
                <c:rich>
                  <a:bodyPr/>
                  <a:lstStyle/>
                  <a:p>
                    <a:fld id="{2C31DB4E-C1C0-2043-A4D5-EA510354C0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DB0-4DB1-9214-305F6C73F5A9}"/>
                </c:ext>
              </c:extLst>
            </c:dLbl>
            <c:dLbl>
              <c:idx val="7"/>
              <c:layout>
                <c:manualLayout>
                  <c:x val="8.1102990452453193E-3"/>
                  <c:y val="-2.7350427350427288E-2"/>
                </c:manualLayout>
              </c:layout>
              <c:tx>
                <c:rich>
                  <a:bodyPr/>
                  <a:lstStyle/>
                  <a:p>
                    <a:fld id="{82DD6A76-C727-7842-9BE8-0D484D919F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DB0-4DB1-9214-305F6C73F5A9}"/>
                </c:ext>
              </c:extLst>
            </c:dLbl>
            <c:dLbl>
              <c:idx val="8"/>
              <c:layout>
                <c:manualLayout>
                  <c:x val="6.4882392361963028E-3"/>
                  <c:y val="-2.0512820512820513E-2"/>
                </c:manualLayout>
              </c:layout>
              <c:tx>
                <c:rich>
                  <a:bodyPr/>
                  <a:lstStyle/>
                  <a:p>
                    <a:fld id="{F5BBA2C1-D68B-2C44-B835-0519B0A427C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DB0-4DB1-9214-305F6C73F5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243EF8-D449-0F4C-8739-7CDDA9C92D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B0-4DB1-9214-305F6C73F5A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52AF91-C5A9-8F4F-8C44-5DDF6243BE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B0-4DB1-9214-305F6C73F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'Ex-4-4'!$E$2:$E$12</c:f>
              <c:numCache>
                <c:formatCode>0.00</c:formatCode>
                <c:ptCount val="11"/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</c:numCache>
            </c:numRef>
          </c:xVal>
          <c:yVal>
            <c:numRef>
              <c:f>'Ex-4-4'!$K$2:$K$12</c:f>
              <c:numCache>
                <c:formatCode>0</c:formatCode>
                <c:ptCount val="11"/>
                <c:pt idx="0">
                  <c:v>84</c:v>
                </c:pt>
                <c:pt idx="1">
                  <c:v>54.782608695652172</c:v>
                </c:pt>
                <c:pt idx="2">
                  <c:v>59.999999999999993</c:v>
                </c:pt>
                <c:pt idx="3">
                  <c:v>66.315789473684205</c:v>
                </c:pt>
                <c:pt idx="4">
                  <c:v>74.117647058823522</c:v>
                </c:pt>
                <c:pt idx="5">
                  <c:v>84</c:v>
                </c:pt>
                <c:pt idx="6">
                  <c:v>112.30769230769231</c:v>
                </c:pt>
                <c:pt idx="7">
                  <c:v>150.90909090909091</c:v>
                </c:pt>
                <c:pt idx="8">
                  <c:v>206.66666666666669</c:v>
                </c:pt>
                <c:pt idx="9">
                  <c:v>294.28571428571428</c:v>
                </c:pt>
                <c:pt idx="10">
                  <c:v>452.00000000000006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'Ex-4-4'!$J$2:$J$12</c15:f>
                <c15:dlblRangeCache>
                  <c:ptCount val="11"/>
                  <c:pt idx="0">
                    <c:v>0.0 %</c:v>
                  </c:pt>
                  <c:pt idx="1">
                    <c:v>-34.8 %</c:v>
                  </c:pt>
                  <c:pt idx="2">
                    <c:v>-28.6 %</c:v>
                  </c:pt>
                  <c:pt idx="3">
                    <c:v>-21.1 %</c:v>
                  </c:pt>
                  <c:pt idx="4">
                    <c:v>-11.8 %</c:v>
                  </c:pt>
                  <c:pt idx="5">
                    <c:v>0.0 %</c:v>
                  </c:pt>
                  <c:pt idx="6">
                    <c:v>33.7 %</c:v>
                  </c:pt>
                  <c:pt idx="7">
                    <c:v>79.7 %</c:v>
                  </c:pt>
                  <c:pt idx="8">
                    <c:v>146.0 %</c:v>
                  </c:pt>
                  <c:pt idx="9">
                    <c:v>250.3 %</c:v>
                  </c:pt>
                  <c:pt idx="10">
                    <c:v>438.1 %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B0-4DB1-9214-305F6C73F5A9}"/>
            </c:ext>
          </c:extLst>
        </c:ser>
        <c:ser>
          <c:idx val="1"/>
          <c:order val="1"/>
          <c:tx>
            <c:v>損益分岐点販売数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DB0-4DB1-9214-305F6C73F5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DB0-4DB1-9214-305F6C73F5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B0-4DB1-9214-305F6C73F5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DB0-4DB1-9214-305F6C73F5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B0-4DB1-9214-305F6C73F5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DB0-4DB1-9214-305F6C73F5A9}"/>
                </c:ext>
              </c:extLst>
            </c:dLbl>
            <c:dLbl>
              <c:idx val="6"/>
              <c:layout>
                <c:manualLayout>
                  <c:x val="-6.4882392361963026E-2"/>
                  <c:y val="4.1025641025641026E-2"/>
                </c:manualLayout>
              </c:layout>
              <c:tx>
                <c:rich>
                  <a:bodyPr/>
                  <a:lstStyle/>
                  <a:p>
                    <a:fld id="{57E9FD04-6EFD-D54A-BF60-F81F41F33E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DB0-4DB1-9214-305F6C73F5A9}"/>
                </c:ext>
              </c:extLst>
            </c:dLbl>
            <c:dLbl>
              <c:idx val="7"/>
              <c:layout>
                <c:manualLayout>
                  <c:x val="-6.00162129348158E-2"/>
                  <c:y val="4.1025641025641026E-2"/>
                </c:manualLayout>
              </c:layout>
              <c:tx>
                <c:rich>
                  <a:bodyPr/>
                  <a:lstStyle/>
                  <a:p>
                    <a:fld id="{41E2B38D-E961-E549-99DC-B84251E763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DB0-4DB1-9214-305F6C73F5A9}"/>
                </c:ext>
              </c:extLst>
            </c:dLbl>
            <c:dLbl>
              <c:idx val="8"/>
              <c:layout>
                <c:manualLayout>
                  <c:x val="-7.1370631598159331E-2"/>
                  <c:y val="2.0512820512820513E-2"/>
                </c:manualLayout>
              </c:layout>
              <c:tx>
                <c:rich>
                  <a:bodyPr/>
                  <a:lstStyle/>
                  <a:p>
                    <a:fld id="{FDC7EAA5-EB59-E14D-9952-CC850D9F4C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DB0-4DB1-9214-305F6C73F5A9}"/>
                </c:ext>
              </c:extLst>
            </c:dLbl>
            <c:dLbl>
              <c:idx val="9"/>
              <c:layout>
                <c:manualLayout>
                  <c:x val="-7.6236811025306564E-2"/>
                  <c:y val="2.3931623931623933E-2"/>
                </c:manualLayout>
              </c:layout>
              <c:tx>
                <c:rich>
                  <a:bodyPr/>
                  <a:lstStyle/>
                  <a:p>
                    <a:fld id="{EF629CB0-A892-904D-A9A3-0CB38DEA43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DB0-4DB1-9214-305F6C73F5A9}"/>
                </c:ext>
              </c:extLst>
            </c:dLbl>
            <c:dLbl>
              <c:idx val="10"/>
              <c:layout>
                <c:manualLayout>
                  <c:x val="-6.3260332552913953E-2"/>
                  <c:y val="6.8376068376068314E-2"/>
                </c:manualLayout>
              </c:layout>
              <c:tx>
                <c:rich>
                  <a:bodyPr/>
                  <a:lstStyle/>
                  <a:p>
                    <a:fld id="{7C4DAA9C-694A-854A-B14A-0242E8BF3F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DB0-4DB1-9214-305F6C73F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'Ex-4-4'!$E$2:$E$12</c:f>
              <c:numCache>
                <c:formatCode>0.00</c:formatCode>
                <c:ptCount val="11"/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</c:numCache>
            </c:numRef>
          </c:xVal>
          <c:yVal>
            <c:numRef>
              <c:f>'Ex-4-4'!$H$2:$H$12</c:f>
              <c:numCache>
                <c:formatCode>0</c:formatCode>
                <c:ptCount val="11"/>
                <c:pt idx="1">
                  <c:v>54.782608695652179</c:v>
                </c:pt>
                <c:pt idx="2">
                  <c:v>60</c:v>
                </c:pt>
                <c:pt idx="3">
                  <c:v>66.31578947368422</c:v>
                </c:pt>
                <c:pt idx="4">
                  <c:v>74.117647058823522</c:v>
                </c:pt>
                <c:pt idx="5">
                  <c:v>84</c:v>
                </c:pt>
                <c:pt idx="6">
                  <c:v>96.92307692307692</c:v>
                </c:pt>
                <c:pt idx="7">
                  <c:v>114.54545454545453</c:v>
                </c:pt>
                <c:pt idx="8">
                  <c:v>140</c:v>
                </c:pt>
                <c:pt idx="9">
                  <c:v>180</c:v>
                </c:pt>
                <c:pt idx="10">
                  <c:v>252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'Ex-4-4'!$F$2:$F$12</c15:f>
                <c15:dlblRangeCache>
                  <c:ptCount val="11"/>
                  <c:pt idx="1">
                    <c:v>-34.8%</c:v>
                  </c:pt>
                  <c:pt idx="2">
                    <c:v>-28.6%</c:v>
                  </c:pt>
                  <c:pt idx="3">
                    <c:v>-21.1%</c:v>
                  </c:pt>
                  <c:pt idx="4">
                    <c:v>-11.8%</c:v>
                  </c:pt>
                  <c:pt idx="5">
                    <c:v>0.0%</c:v>
                  </c:pt>
                  <c:pt idx="6">
                    <c:v>15.4%</c:v>
                  </c:pt>
                  <c:pt idx="7">
                    <c:v>36.4%</c:v>
                  </c:pt>
                  <c:pt idx="8">
                    <c:v>66.7%</c:v>
                  </c:pt>
                  <c:pt idx="9">
                    <c:v>114.3%</c:v>
                  </c:pt>
                  <c:pt idx="10">
                    <c:v>200.0%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DB0-4DB1-9214-305F6C73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2880"/>
        <c:axId val="504657776"/>
      </c:scatterChart>
      <c:valAx>
        <c:axId val="140222880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価格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57776"/>
        <c:crosses val="autoZero"/>
        <c:crossBetween val="midCat"/>
      </c:valAx>
      <c:valAx>
        <c:axId val="504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販売数（杯）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228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3931623931624058E-2"/>
                </c:manualLayout>
              </c:layout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0-C592-4953-927E-A275E0DB5CB9}"/>
                </c:ext>
              </c:extLst>
            </c:dLbl>
            <c:dLbl>
              <c:idx val="1"/>
              <c:layout>
                <c:manualLayout>
                  <c:x val="-1.1571199539094977E-16"/>
                  <c:y val="-2.3931623931623933E-2"/>
                </c:manualLayout>
              </c:layout>
              <c:tx>
                <c:rich>
                  <a:bodyPr/>
                  <a:lstStyle/>
                  <a:p>
                    <a:fld id="{7D6BC015-CED4-0249-9221-85AE040921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92-4953-927E-A275E0DB5CB9}"/>
                </c:ext>
              </c:extLst>
            </c:dLbl>
            <c:dLbl>
              <c:idx val="2"/>
              <c:layout>
                <c:manualLayout>
                  <c:x val="0"/>
                  <c:y val="-2.3931623931623933E-2"/>
                </c:manualLayout>
              </c:layout>
              <c:tx>
                <c:rich>
                  <a:bodyPr/>
                  <a:lstStyle/>
                  <a:p>
                    <a:fld id="{EEC6B51E-4C11-0B41-B4A3-D0498C5C1D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92-4953-927E-A275E0DB5CB9}"/>
                </c:ext>
              </c:extLst>
            </c:dLbl>
            <c:dLbl>
              <c:idx val="3"/>
              <c:layout>
                <c:manualLayout>
                  <c:x val="0"/>
                  <c:y val="-3.0769230769230771E-2"/>
                </c:manualLayout>
              </c:layout>
              <c:tx>
                <c:rich>
                  <a:bodyPr/>
                  <a:lstStyle/>
                  <a:p>
                    <a:fld id="{C3EF80D3-C44F-294C-B05F-BAAF1058D1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92-4953-927E-A275E0DB5CB9}"/>
                </c:ext>
              </c:extLst>
            </c:dLbl>
            <c:dLbl>
              <c:idx val="4"/>
              <c:layout>
                <c:manualLayout>
                  <c:x val="-3.1558181483398533E-3"/>
                  <c:y val="-3.0769230769230771E-2"/>
                </c:manualLayout>
              </c:layout>
              <c:tx>
                <c:rich>
                  <a:bodyPr/>
                  <a:lstStyle/>
                  <a:p>
                    <a:fld id="{1A791B41-5ACC-0D4A-B237-8B976CD9F8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592-4953-927E-A275E0DB5CB9}"/>
                </c:ext>
              </c:extLst>
            </c:dLbl>
            <c:dLbl>
              <c:idx val="5"/>
              <c:layout>
                <c:manualLayout>
                  <c:x val="1.5779090741699267E-3"/>
                  <c:y val="-2.7350427350427475E-2"/>
                </c:manualLayout>
              </c:layout>
              <c:tx>
                <c:rich>
                  <a:bodyPr/>
                  <a:lstStyle/>
                  <a:p>
                    <a:fld id="{8FC64816-5F9E-614D-B674-C8CBF8BEF9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592-4953-927E-A275E0DB5CB9}"/>
                </c:ext>
              </c:extLst>
            </c:dLbl>
            <c:dLbl>
              <c:idx val="6"/>
              <c:layout>
                <c:manualLayout>
                  <c:x val="0"/>
                  <c:y val="-2.3931623931623996E-2"/>
                </c:manualLayout>
              </c:layout>
              <c:tx>
                <c:rich>
                  <a:bodyPr/>
                  <a:lstStyle/>
                  <a:p>
                    <a:fld id="{642DB7B6-4F82-DE4B-89B0-B62709B50F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592-4953-927E-A275E0DB5C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09D8FD-8E05-4546-860A-0BBE016BE9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92-4953-927E-A275E0DB5C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0F4778-BA31-4549-84A9-911B2DC395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92-4953-927E-A275E0DB5CB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F60873-58AE-8444-9F43-6ED848A448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92-4953-927E-A275E0DB5C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3FE8E5-D437-B140-BD6F-4AF20B9754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592-4953-927E-A275E0DB5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'Ex-4-4'!$E$2:$E$12</c:f>
              <c:numCache>
                <c:formatCode>0.00</c:formatCode>
                <c:ptCount val="11"/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</c:numCache>
            </c:numRef>
          </c:xVal>
          <c:yVal>
            <c:numRef>
              <c:f>'Ex-4-4'!$H$2:$H$12</c:f>
              <c:numCache>
                <c:formatCode>0</c:formatCode>
                <c:ptCount val="11"/>
                <c:pt idx="1">
                  <c:v>54.782608695652179</c:v>
                </c:pt>
                <c:pt idx="2">
                  <c:v>60</c:v>
                </c:pt>
                <c:pt idx="3">
                  <c:v>66.31578947368422</c:v>
                </c:pt>
                <c:pt idx="4">
                  <c:v>74.117647058823522</c:v>
                </c:pt>
                <c:pt idx="5">
                  <c:v>84</c:v>
                </c:pt>
                <c:pt idx="6">
                  <c:v>96.92307692307692</c:v>
                </c:pt>
                <c:pt idx="7">
                  <c:v>114.54545454545453</c:v>
                </c:pt>
                <c:pt idx="8">
                  <c:v>140</c:v>
                </c:pt>
                <c:pt idx="9">
                  <c:v>180</c:v>
                </c:pt>
                <c:pt idx="10">
                  <c:v>252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'Ex-4-4'!$D$2:$D$12</c15:f>
                <c15:dlblRangeCache>
                  <c:ptCount val="11"/>
                  <c:pt idx="1">
                    <c:v>40%</c:v>
                  </c:pt>
                  <c:pt idx="2">
                    <c:v>30%</c:v>
                  </c:pt>
                  <c:pt idx="3">
                    <c:v>20%</c:v>
                  </c:pt>
                  <c:pt idx="4">
                    <c:v>10%</c:v>
                  </c:pt>
                  <c:pt idx="5">
                    <c:v>0%</c:v>
                  </c:pt>
                  <c:pt idx="6">
                    <c:v>-10%</c:v>
                  </c:pt>
                  <c:pt idx="7">
                    <c:v>-20%</c:v>
                  </c:pt>
                  <c:pt idx="8">
                    <c:v>-30%</c:v>
                  </c:pt>
                  <c:pt idx="9">
                    <c:v>-40%</c:v>
                  </c:pt>
                  <c:pt idx="10">
                    <c:v>-50%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592-4953-927E-A275E0DB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2880"/>
        <c:axId val="504657776"/>
      </c:scatterChart>
      <c:valAx>
        <c:axId val="140222880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657776"/>
        <c:crosses val="autoZero"/>
        <c:crossBetween val="midCat"/>
      </c:valAx>
      <c:valAx>
        <c:axId val="504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Volume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19</xdr:row>
      <xdr:rowOff>57069</xdr:rowOff>
    </xdr:from>
    <xdr:to>
      <xdr:col>5</xdr:col>
      <xdr:colOff>215900</xdr:colOff>
      <xdr:row>39</xdr:row>
      <xdr:rowOff>168911</xdr:rowOff>
    </xdr:to>
    <xdr:pic>
      <xdr:nvPicPr>
        <xdr:cNvPr id="3" name="図 2" descr="ダイアグラム&#10;&#10;自動的に生成された説明">
          <a:extLst>
            <a:ext uri="{FF2B5EF4-FFF2-40B4-BE49-F238E27FC236}">
              <a16:creationId xmlns:a16="http://schemas.microsoft.com/office/drawing/2014/main" id="{89A79963-3CAD-7EFE-8503-9AE097755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4565569"/>
          <a:ext cx="5346700" cy="4683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23</xdr:row>
      <xdr:rowOff>76200</xdr:rowOff>
    </xdr:from>
    <xdr:to>
      <xdr:col>5</xdr:col>
      <xdr:colOff>466264</xdr:colOff>
      <xdr:row>44</xdr:row>
      <xdr:rowOff>0</xdr:rowOff>
    </xdr:to>
    <xdr:pic>
      <xdr:nvPicPr>
        <xdr:cNvPr id="2" name="図 1" descr="ダイアグラム&#10;&#10;自動的に生成された説明">
          <a:extLst>
            <a:ext uri="{FF2B5EF4-FFF2-40B4-BE49-F238E27FC236}">
              <a16:creationId xmlns:a16="http://schemas.microsoft.com/office/drawing/2014/main" id="{0E9DBB40-D59A-E21E-FDE1-73BF36746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5499100"/>
          <a:ext cx="5558964" cy="472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13</xdr:row>
      <xdr:rowOff>66675</xdr:rowOff>
    </xdr:from>
    <xdr:to>
      <xdr:col>11</xdr:col>
      <xdr:colOff>28575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5A8D1-E5A4-46B5-9A49-E27303290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19050</xdr:rowOff>
    </xdr:from>
    <xdr:to>
      <xdr:col>11</xdr:col>
      <xdr:colOff>47626</xdr:colOff>
      <xdr:row>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FF017-0091-4F36-9D41-236E9C9FA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11</xdr:col>
      <xdr:colOff>38100</xdr:colOff>
      <xdr:row>76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0BA63-1241-47B3-AAF6-C8029D144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5F4A-12CC-42A3-B982-C0CEF8CFE204}">
  <dimension ref="A1:B4"/>
  <sheetViews>
    <sheetView workbookViewId="0">
      <selection activeCell="G14" sqref="G14"/>
    </sheetView>
  </sheetViews>
  <sheetFormatPr baseColWidth="10" defaultColWidth="8.83203125" defaultRowHeight="18"/>
  <cols>
    <col min="1" max="1" width="22.5" bestFit="1" customWidth="1"/>
  </cols>
  <sheetData>
    <row r="1" spans="1:2">
      <c r="A1" s="1" t="s">
        <v>11</v>
      </c>
      <c r="B1" s="2">
        <v>2</v>
      </c>
    </row>
    <row r="2" spans="1:2">
      <c r="A2" s="1" t="s">
        <v>12</v>
      </c>
      <c r="B2" s="1">
        <v>84</v>
      </c>
    </row>
    <row r="3" spans="1:2">
      <c r="A3" s="1" t="s">
        <v>13</v>
      </c>
      <c r="B3" s="2">
        <v>0.5</v>
      </c>
    </row>
    <row r="4" spans="1:2">
      <c r="A4" s="1" t="s">
        <v>14</v>
      </c>
      <c r="B4" s="2">
        <v>20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083A-9B10-416D-B9E5-388FA7BBEBA6}">
  <dimension ref="A1:N17"/>
  <sheetViews>
    <sheetView workbookViewId="0">
      <selection activeCell="A13" sqref="A13:A17"/>
    </sheetView>
  </sheetViews>
  <sheetFormatPr baseColWidth="10" defaultColWidth="8.83203125" defaultRowHeight="18"/>
  <cols>
    <col min="1" max="1" width="22.5" bestFit="1" customWidth="1"/>
    <col min="5" max="5" width="22.5" bestFit="1" customWidth="1"/>
    <col min="9" max="9" width="22.5" bestFit="1" customWidth="1"/>
    <col min="13" max="13" width="22.5" bestFit="1" customWidth="1"/>
  </cols>
  <sheetData>
    <row r="1" spans="1:14" ht="23.25" customHeight="1">
      <c r="A1" s="54" t="s">
        <v>15</v>
      </c>
      <c r="B1" s="55"/>
      <c r="E1" s="54" t="s">
        <v>22</v>
      </c>
      <c r="F1" s="55"/>
      <c r="I1" s="54" t="s">
        <v>23</v>
      </c>
      <c r="J1" s="55"/>
      <c r="M1" s="54" t="s">
        <v>8</v>
      </c>
      <c r="N1" s="55"/>
    </row>
    <row r="2" spans="1:14">
      <c r="A2" t="s">
        <v>16</v>
      </c>
      <c r="B2" s="3">
        <v>2</v>
      </c>
      <c r="E2" t="s">
        <v>16</v>
      </c>
      <c r="F2" s="3">
        <v>1.5</v>
      </c>
      <c r="I2" t="s">
        <v>16</v>
      </c>
      <c r="J2" s="14">
        <f>(F2-B2)</f>
        <v>-0.5</v>
      </c>
      <c r="M2" t="s">
        <v>4</v>
      </c>
      <c r="N2" s="12">
        <f t="shared" ref="N2:N9" si="0">(F2-B2)/B2</f>
        <v>-0.25</v>
      </c>
    </row>
    <row r="3" spans="1:14">
      <c r="A3" s="4" t="s">
        <v>12</v>
      </c>
      <c r="B3" s="4">
        <v>84</v>
      </c>
      <c r="E3" s="4" t="s">
        <v>12</v>
      </c>
      <c r="F3" s="10">
        <f>B7/(F2-F5)</f>
        <v>126</v>
      </c>
      <c r="I3" s="4" t="s">
        <v>12</v>
      </c>
      <c r="J3" s="18">
        <f t="shared" ref="J3:J9" si="1">(F3-B3)</f>
        <v>42</v>
      </c>
      <c r="M3" s="4" t="s">
        <v>5</v>
      </c>
      <c r="N3" s="13">
        <f t="shared" si="0"/>
        <v>0.5</v>
      </c>
    </row>
    <row r="4" spans="1:14">
      <c r="A4" s="5" t="s">
        <v>17</v>
      </c>
      <c r="B4" s="6">
        <f>B2*B3</f>
        <v>168</v>
      </c>
      <c r="E4" s="5" t="s">
        <v>17</v>
      </c>
      <c r="F4" s="6">
        <f>F2*F3</f>
        <v>189</v>
      </c>
      <c r="I4" s="4" t="s">
        <v>17</v>
      </c>
      <c r="J4" s="17">
        <f t="shared" si="1"/>
        <v>21</v>
      </c>
      <c r="M4" s="5" t="s">
        <v>7</v>
      </c>
      <c r="N4" s="11">
        <f t="shared" si="0"/>
        <v>0.125</v>
      </c>
    </row>
    <row r="5" spans="1:14">
      <c r="A5" t="s">
        <v>13</v>
      </c>
      <c r="B5" s="3">
        <v>0.5</v>
      </c>
      <c r="E5" t="s">
        <v>13</v>
      </c>
      <c r="F5" s="3">
        <v>0.5</v>
      </c>
      <c r="I5" t="s">
        <v>13</v>
      </c>
      <c r="J5" s="14">
        <f t="shared" si="1"/>
        <v>0</v>
      </c>
      <c r="M5" t="s">
        <v>0</v>
      </c>
      <c r="N5" s="3">
        <f t="shared" si="0"/>
        <v>0</v>
      </c>
    </row>
    <row r="6" spans="1:14">
      <c r="A6" s="4" t="s">
        <v>18</v>
      </c>
      <c r="B6" s="7">
        <f>B5*B3</f>
        <v>42</v>
      </c>
      <c r="E6" s="4" t="s">
        <v>18</v>
      </c>
      <c r="F6" s="7">
        <f>F5*F3</f>
        <v>63</v>
      </c>
      <c r="I6" s="4" t="s">
        <v>18</v>
      </c>
      <c r="J6" s="17">
        <f t="shared" si="1"/>
        <v>21</v>
      </c>
      <c r="M6" s="4" t="s">
        <v>1</v>
      </c>
      <c r="N6" s="13">
        <f t="shared" si="0"/>
        <v>0.5</v>
      </c>
    </row>
    <row r="7" spans="1:14">
      <c r="A7" t="s">
        <v>20</v>
      </c>
      <c r="B7" s="3">
        <f>B4-B6</f>
        <v>126</v>
      </c>
      <c r="E7" t="s">
        <v>20</v>
      </c>
      <c r="F7" s="3">
        <f>F4-F6</f>
        <v>126</v>
      </c>
      <c r="I7" t="s">
        <v>20</v>
      </c>
      <c r="J7" s="14">
        <f t="shared" si="1"/>
        <v>0</v>
      </c>
      <c r="M7" t="s">
        <v>2</v>
      </c>
      <c r="N7" s="12">
        <f t="shared" si="0"/>
        <v>0</v>
      </c>
    </row>
    <row r="8" spans="1:14">
      <c r="A8" s="4" t="s">
        <v>14</v>
      </c>
      <c r="B8" s="7">
        <v>20</v>
      </c>
      <c r="E8" s="4" t="s">
        <v>14</v>
      </c>
      <c r="F8" s="7">
        <v>20</v>
      </c>
      <c r="I8" s="4" t="s">
        <v>14</v>
      </c>
      <c r="J8" s="17">
        <f t="shared" si="1"/>
        <v>0</v>
      </c>
      <c r="M8" s="4" t="s">
        <v>6</v>
      </c>
      <c r="N8" s="13">
        <f t="shared" si="0"/>
        <v>0</v>
      </c>
    </row>
    <row r="9" spans="1:14" ht="19" thickBot="1">
      <c r="A9" s="8" t="s">
        <v>21</v>
      </c>
      <c r="B9" s="9">
        <f>B4-B6-B8</f>
        <v>106</v>
      </c>
      <c r="E9" s="8" t="s">
        <v>21</v>
      </c>
      <c r="F9" s="9">
        <f>F4-F6-F8</f>
        <v>106</v>
      </c>
      <c r="I9" s="16" t="s">
        <v>21</v>
      </c>
      <c r="J9" s="15">
        <f t="shared" si="1"/>
        <v>0</v>
      </c>
      <c r="M9" s="8" t="s">
        <v>3</v>
      </c>
      <c r="N9" s="19">
        <f t="shared" si="0"/>
        <v>0</v>
      </c>
    </row>
    <row r="10" spans="1:14" ht="19" thickTop="1"/>
    <row r="12" spans="1:14" ht="24.75" customHeight="1">
      <c r="A12" s="56" t="s">
        <v>24</v>
      </c>
      <c r="B12" s="56"/>
    </row>
    <row r="13" spans="1:14">
      <c r="A13" s="1" t="s">
        <v>25</v>
      </c>
      <c r="B13" s="2">
        <f>(B5*B3)</f>
        <v>42</v>
      </c>
    </row>
    <row r="14" spans="1:14">
      <c r="A14" s="1" t="s">
        <v>27</v>
      </c>
      <c r="B14" s="2">
        <f>(F2-F5)*B3</f>
        <v>84</v>
      </c>
    </row>
    <row r="15" spans="1:14">
      <c r="A15" s="1" t="s">
        <v>29</v>
      </c>
      <c r="B15" s="2">
        <f>(F2-B2)*B3</f>
        <v>-42</v>
      </c>
    </row>
    <row r="16" spans="1:14">
      <c r="A16" s="1" t="s">
        <v>31</v>
      </c>
      <c r="B16" s="2">
        <f>(F3-B3)*F5</f>
        <v>21</v>
      </c>
    </row>
    <row r="17" spans="1:2">
      <c r="A17" s="1" t="s">
        <v>32</v>
      </c>
      <c r="B17" s="2">
        <f>(F3-B3)*(F2-F5)</f>
        <v>42</v>
      </c>
    </row>
  </sheetData>
  <mergeCells count="5">
    <mergeCell ref="A1:B1"/>
    <mergeCell ref="E1:F1"/>
    <mergeCell ref="M1:N1"/>
    <mergeCell ref="I1:J1"/>
    <mergeCell ref="A12:B12"/>
  </mergeCells>
  <phoneticPr fontId="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61D6-719D-4EBC-BCAD-2CF1F46A0D5D}">
  <dimension ref="A1:N20"/>
  <sheetViews>
    <sheetView workbookViewId="0">
      <selection sqref="A1:B1"/>
    </sheetView>
  </sheetViews>
  <sheetFormatPr baseColWidth="10" defaultColWidth="8.83203125" defaultRowHeight="18"/>
  <cols>
    <col min="1" max="1" width="22.5" bestFit="1" customWidth="1"/>
    <col min="5" max="5" width="22.5" bestFit="1" customWidth="1"/>
    <col min="9" max="9" width="22.5" bestFit="1" customWidth="1"/>
    <col min="13" max="13" width="22.5" bestFit="1" customWidth="1"/>
  </cols>
  <sheetData>
    <row r="1" spans="1:14" ht="23.25" customHeight="1">
      <c r="A1" s="54" t="s">
        <v>15</v>
      </c>
      <c r="B1" s="55"/>
      <c r="E1" s="54" t="s">
        <v>33</v>
      </c>
      <c r="F1" s="55"/>
      <c r="I1" s="54" t="s">
        <v>34</v>
      </c>
      <c r="J1" s="55"/>
      <c r="M1" s="54" t="s">
        <v>8</v>
      </c>
      <c r="N1" s="55"/>
    </row>
    <row r="2" spans="1:14">
      <c r="A2" t="s">
        <v>16</v>
      </c>
      <c r="B2" s="3">
        <v>2</v>
      </c>
      <c r="E2" t="s">
        <v>16</v>
      </c>
      <c r="F2" s="3">
        <v>1.5</v>
      </c>
      <c r="I2" t="s">
        <v>16</v>
      </c>
      <c r="J2" s="14">
        <f>(F2-B2)</f>
        <v>-0.5</v>
      </c>
      <c r="M2" t="s">
        <v>4</v>
      </c>
      <c r="N2" s="20">
        <f t="shared" ref="N2:N10" si="0">(F2-B2)/B2</f>
        <v>-0.25</v>
      </c>
    </row>
    <row r="3" spans="1:14">
      <c r="A3" s="4" t="s">
        <v>12</v>
      </c>
      <c r="B3" s="4">
        <v>84</v>
      </c>
      <c r="E3" s="4" t="s">
        <v>12</v>
      </c>
      <c r="F3" s="10">
        <f>B3+(B3*F13)</f>
        <v>114.54545454545453</v>
      </c>
      <c r="I3" s="4" t="s">
        <v>12</v>
      </c>
      <c r="J3" s="18">
        <f t="shared" ref="J3:J10" si="1">(F3-B3)</f>
        <v>30.545454545454533</v>
      </c>
      <c r="M3" s="4" t="s">
        <v>5</v>
      </c>
      <c r="N3" s="21">
        <f t="shared" si="0"/>
        <v>0.36363636363636348</v>
      </c>
    </row>
    <row r="4" spans="1:14">
      <c r="A4" s="5" t="s">
        <v>17</v>
      </c>
      <c r="B4" s="6">
        <f>B2*B3</f>
        <v>168</v>
      </c>
      <c r="E4" s="5" t="s">
        <v>17</v>
      </c>
      <c r="F4" s="6">
        <f>F2*F3</f>
        <v>171.81818181818181</v>
      </c>
      <c r="I4" s="4" t="s">
        <v>17</v>
      </c>
      <c r="J4" s="17">
        <f t="shared" si="1"/>
        <v>3.818181818181813</v>
      </c>
      <c r="M4" s="5" t="s">
        <v>7</v>
      </c>
      <c r="N4" s="22">
        <f t="shared" si="0"/>
        <v>2.2727272727272697E-2</v>
      </c>
    </row>
    <row r="5" spans="1:14">
      <c r="A5" t="s">
        <v>13</v>
      </c>
      <c r="B5" s="3">
        <v>0.5</v>
      </c>
      <c r="E5" t="s">
        <v>13</v>
      </c>
      <c r="F5" s="3">
        <v>0.4</v>
      </c>
      <c r="I5" t="s">
        <v>13</v>
      </c>
      <c r="J5" s="14">
        <f t="shared" si="1"/>
        <v>-9.9999999999999978E-2</v>
      </c>
      <c r="M5" t="s">
        <v>0</v>
      </c>
      <c r="N5" s="20">
        <f>(F5-B5)/B5</f>
        <v>-0.19999999999999996</v>
      </c>
    </row>
    <row r="6" spans="1:14">
      <c r="A6" s="4" t="s">
        <v>18</v>
      </c>
      <c r="B6" s="7">
        <f>B5*B3</f>
        <v>42</v>
      </c>
      <c r="E6" s="4" t="s">
        <v>18</v>
      </c>
      <c r="F6" s="7">
        <f>F5*F3</f>
        <v>45.818181818181813</v>
      </c>
      <c r="I6" s="4" t="s">
        <v>18</v>
      </c>
      <c r="J6" s="17">
        <f t="shared" si="1"/>
        <v>3.818181818181813</v>
      </c>
      <c r="M6" s="4" t="s">
        <v>1</v>
      </c>
      <c r="N6" s="21">
        <f t="shared" si="0"/>
        <v>9.0909090909090787E-2</v>
      </c>
    </row>
    <row r="7" spans="1:14">
      <c r="A7" t="s">
        <v>35</v>
      </c>
      <c r="B7" s="3">
        <f>(B2-B5)</f>
        <v>1.5</v>
      </c>
      <c r="E7" t="s">
        <v>35</v>
      </c>
      <c r="F7" s="3">
        <f>(F2-F5)</f>
        <v>1.1000000000000001</v>
      </c>
      <c r="I7" t="s">
        <v>35</v>
      </c>
      <c r="J7" s="14"/>
      <c r="M7" t="s">
        <v>10</v>
      </c>
      <c r="N7" s="20"/>
    </row>
    <row r="8" spans="1:14">
      <c r="A8" t="s">
        <v>20</v>
      </c>
      <c r="B8" s="3">
        <f>B4-B6</f>
        <v>126</v>
      </c>
      <c r="E8" t="s">
        <v>20</v>
      </c>
      <c r="F8" s="3">
        <f>F4-F6</f>
        <v>126</v>
      </c>
      <c r="I8" t="s">
        <v>20</v>
      </c>
      <c r="J8" s="14">
        <f t="shared" si="1"/>
        <v>0</v>
      </c>
      <c r="M8" t="s">
        <v>2</v>
      </c>
      <c r="N8" s="20">
        <f t="shared" si="0"/>
        <v>0</v>
      </c>
    </row>
    <row r="9" spans="1:14">
      <c r="A9" s="4" t="s">
        <v>14</v>
      </c>
      <c r="B9" s="7">
        <v>20</v>
      </c>
      <c r="E9" s="4" t="s">
        <v>14</v>
      </c>
      <c r="F9" s="7">
        <v>20</v>
      </c>
      <c r="I9" s="4" t="s">
        <v>14</v>
      </c>
      <c r="J9" s="17">
        <f t="shared" si="1"/>
        <v>0</v>
      </c>
      <c r="M9" s="4" t="s">
        <v>6</v>
      </c>
      <c r="N9" s="21">
        <f t="shared" si="0"/>
        <v>0</v>
      </c>
    </row>
    <row r="10" spans="1:14" ht="19" thickBot="1">
      <c r="A10" s="8" t="s">
        <v>21</v>
      </c>
      <c r="B10" s="9">
        <f>B4-B6-B9</f>
        <v>106</v>
      </c>
      <c r="E10" s="8" t="s">
        <v>21</v>
      </c>
      <c r="F10" s="9">
        <f>F4-F6-F9</f>
        <v>106</v>
      </c>
      <c r="I10" s="16" t="s">
        <v>21</v>
      </c>
      <c r="J10" s="15">
        <f t="shared" si="1"/>
        <v>0</v>
      </c>
      <c r="M10" s="8" t="s">
        <v>3</v>
      </c>
      <c r="N10" s="23">
        <f t="shared" si="0"/>
        <v>0</v>
      </c>
    </row>
    <row r="11" spans="1:14" ht="19" thickTop="1"/>
    <row r="13" spans="1:14" ht="24.75" customHeight="1">
      <c r="A13" s="56" t="s">
        <v>36</v>
      </c>
      <c r="B13" s="56"/>
      <c r="E13" s="24" t="s">
        <v>9</v>
      </c>
      <c r="F13" s="25">
        <f>-(F7-B7)/F7</f>
        <v>0.36363636363636354</v>
      </c>
    </row>
    <row r="14" spans="1:14">
      <c r="A14" s="1" t="s">
        <v>25</v>
      </c>
      <c r="B14" s="2">
        <f>(F5*B3)</f>
        <v>33.6</v>
      </c>
    </row>
    <row r="15" spans="1:14">
      <c r="A15" s="1" t="s">
        <v>26</v>
      </c>
      <c r="B15" s="2">
        <f>(F2-B5)*B3</f>
        <v>84</v>
      </c>
    </row>
    <row r="16" spans="1:14">
      <c r="A16" s="1" t="s">
        <v>28</v>
      </c>
      <c r="B16" s="2">
        <f>(F2-B2)*B3</f>
        <v>-42</v>
      </c>
    </row>
    <row r="17" spans="1:2">
      <c r="A17" s="1" t="s">
        <v>30</v>
      </c>
      <c r="B17" s="2">
        <f>(F3-B3)*F5</f>
        <v>12.218181818181813</v>
      </c>
    </row>
    <row r="18" spans="1:2">
      <c r="A18" s="1" t="s">
        <v>32</v>
      </c>
      <c r="B18" s="2">
        <f>(F3-B3)*(F2-B5)</f>
        <v>30.545454545454533</v>
      </c>
    </row>
    <row r="19" spans="1:2">
      <c r="A19" s="1" t="s">
        <v>37</v>
      </c>
      <c r="B19" s="2">
        <f>-(F5-B5)*F3</f>
        <v>11.454545454545451</v>
      </c>
    </row>
    <row r="20" spans="1:2">
      <c r="A20" s="1" t="s">
        <v>38</v>
      </c>
      <c r="B20" s="2">
        <f>B16+(B18+B19)</f>
        <v>0</v>
      </c>
    </row>
  </sheetData>
  <mergeCells count="5">
    <mergeCell ref="A1:B1"/>
    <mergeCell ref="E1:F1"/>
    <mergeCell ref="I1:J1"/>
    <mergeCell ref="M1:N1"/>
    <mergeCell ref="A13:B13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3165-323F-4BD9-AE89-55277121E9E5}">
  <dimension ref="A1:L27"/>
  <sheetViews>
    <sheetView workbookViewId="0">
      <selection activeCell="G16" sqref="G16"/>
    </sheetView>
  </sheetViews>
  <sheetFormatPr baseColWidth="10" defaultColWidth="8.83203125" defaultRowHeight="18"/>
  <cols>
    <col min="1" max="1" width="22.5" bestFit="1" customWidth="1"/>
    <col min="4" max="4" width="25.33203125" customWidth="1"/>
    <col min="7" max="7" width="22.5" bestFit="1" customWidth="1"/>
    <col min="11" max="11" width="22.5" bestFit="1" customWidth="1"/>
  </cols>
  <sheetData>
    <row r="1" spans="1:12" ht="23.25" customHeight="1">
      <c r="A1" s="54" t="s">
        <v>15</v>
      </c>
      <c r="B1" s="55"/>
      <c r="D1" s="54" t="s">
        <v>33</v>
      </c>
      <c r="E1" s="55"/>
      <c r="G1" s="54" t="s">
        <v>23</v>
      </c>
      <c r="H1" s="55"/>
      <c r="K1" s="54" t="s">
        <v>39</v>
      </c>
      <c r="L1" s="55"/>
    </row>
    <row r="2" spans="1:12">
      <c r="A2" t="s">
        <v>16</v>
      </c>
      <c r="B2" s="3">
        <v>2</v>
      </c>
      <c r="D2" t="s">
        <v>16</v>
      </c>
      <c r="E2" s="3">
        <v>1.5</v>
      </c>
      <c r="G2" t="s">
        <v>16</v>
      </c>
      <c r="H2" s="14">
        <f>(E2-B2)</f>
        <v>-0.5</v>
      </c>
      <c r="K2" t="s">
        <v>16</v>
      </c>
      <c r="L2" s="20">
        <f>(E2-B2)/B2</f>
        <v>-0.25</v>
      </c>
    </row>
    <row r="3" spans="1:12">
      <c r="A3" s="4" t="s">
        <v>12</v>
      </c>
      <c r="B3" s="4">
        <v>84</v>
      </c>
      <c r="D3" s="4" t="s">
        <v>12</v>
      </c>
      <c r="E3" s="10">
        <f>B3+(B3*E15)</f>
        <v>132.72727272727272</v>
      </c>
      <c r="G3" s="4" t="s">
        <v>12</v>
      </c>
      <c r="H3" s="18">
        <f>(E3-B3)</f>
        <v>48.72727272727272</v>
      </c>
      <c r="K3" s="4" t="s">
        <v>12</v>
      </c>
      <c r="L3" s="21">
        <f>(E3-B3)/B3</f>
        <v>0.58008658008657998</v>
      </c>
    </row>
    <row r="4" spans="1:12">
      <c r="A4" s="5" t="s">
        <v>17</v>
      </c>
      <c r="B4" s="6">
        <f>B2*B3</f>
        <v>168</v>
      </c>
      <c r="D4" s="5" t="s">
        <v>17</v>
      </c>
      <c r="E4" s="6">
        <f>E2*E3</f>
        <v>199.09090909090907</v>
      </c>
      <c r="G4" s="4" t="s">
        <v>17</v>
      </c>
      <c r="H4" s="17">
        <f>(E4-B4)</f>
        <v>31.090909090909065</v>
      </c>
      <c r="K4" s="5" t="s">
        <v>17</v>
      </c>
      <c r="L4" s="22">
        <f>(E4-B4)/B4</f>
        <v>0.1850649350649349</v>
      </c>
    </row>
    <row r="5" spans="1:12">
      <c r="A5" t="s">
        <v>13</v>
      </c>
      <c r="B5" s="3">
        <v>0.5</v>
      </c>
      <c r="D5" t="s">
        <v>13</v>
      </c>
      <c r="E5" s="3">
        <v>0.4</v>
      </c>
      <c r="G5" t="s">
        <v>13</v>
      </c>
      <c r="H5" s="14">
        <f>(E5-B5)</f>
        <v>-9.9999999999999978E-2</v>
      </c>
      <c r="K5" t="s">
        <v>13</v>
      </c>
      <c r="L5" s="20">
        <f>(E5-B5)/B5</f>
        <v>-0.19999999999999996</v>
      </c>
    </row>
    <row r="6" spans="1:12">
      <c r="A6" s="4" t="s">
        <v>18</v>
      </c>
      <c r="B6" s="7">
        <f>B5*B3</f>
        <v>42</v>
      </c>
      <c r="D6" s="4" t="s">
        <v>18</v>
      </c>
      <c r="E6" s="7">
        <f>E5*E3</f>
        <v>53.090909090909093</v>
      </c>
      <c r="G6" s="4" t="s">
        <v>18</v>
      </c>
      <c r="H6" s="17">
        <f>(E6-B6)</f>
        <v>11.090909090909093</v>
      </c>
      <c r="K6" s="4" t="s">
        <v>18</v>
      </c>
      <c r="L6" s="21">
        <f>(E6-B6)/B6</f>
        <v>0.26406926406926412</v>
      </c>
    </row>
    <row r="7" spans="1:12">
      <c r="A7" t="s">
        <v>35</v>
      </c>
      <c r="B7" s="3">
        <f>(B2-B5)</f>
        <v>1.5</v>
      </c>
      <c r="D7" t="s">
        <v>35</v>
      </c>
      <c r="E7" s="3">
        <f>(E2-E5)</f>
        <v>1.1000000000000001</v>
      </c>
      <c r="G7" t="s">
        <v>35</v>
      </c>
      <c r="H7" s="14"/>
      <c r="K7" t="s">
        <v>35</v>
      </c>
      <c r="L7" s="20"/>
    </row>
    <row r="8" spans="1:12">
      <c r="A8" t="s">
        <v>20</v>
      </c>
      <c r="B8" s="3">
        <f>B4-B6</f>
        <v>126</v>
      </c>
      <c r="D8" t="s">
        <v>20</v>
      </c>
      <c r="E8" s="3">
        <f>E4-E6</f>
        <v>145.99999999999997</v>
      </c>
      <c r="G8" t="s">
        <v>20</v>
      </c>
      <c r="H8" s="14">
        <f>(E8-B8)</f>
        <v>19.999999999999972</v>
      </c>
      <c r="K8" t="s">
        <v>20</v>
      </c>
      <c r="L8" s="20">
        <f>(E8-B8)/B8</f>
        <v>0.1587301587301585</v>
      </c>
    </row>
    <row r="9" spans="1:12">
      <c r="A9" s="4" t="s">
        <v>14</v>
      </c>
      <c r="B9" s="7">
        <v>20</v>
      </c>
      <c r="D9" s="4" t="s">
        <v>14</v>
      </c>
      <c r="E9" s="7">
        <v>40</v>
      </c>
      <c r="G9" s="4" t="s">
        <v>14</v>
      </c>
      <c r="H9" s="17">
        <f>(E9-B9)</f>
        <v>20</v>
      </c>
      <c r="K9" s="4" t="s">
        <v>14</v>
      </c>
      <c r="L9" s="21">
        <f>(E9-B9)/B9</f>
        <v>1</v>
      </c>
    </row>
    <row r="10" spans="1:12" ht="19" thickBot="1">
      <c r="A10" s="8" t="s">
        <v>21</v>
      </c>
      <c r="B10" s="9">
        <f>B4-B6-B9</f>
        <v>106</v>
      </c>
      <c r="D10" s="8" t="s">
        <v>21</v>
      </c>
      <c r="E10" s="9">
        <f>E4-E6-E9</f>
        <v>105.99999999999997</v>
      </c>
      <c r="G10" s="16" t="s">
        <v>21</v>
      </c>
      <c r="H10" s="15">
        <f>(E10-B10)</f>
        <v>-2.8421709430404007E-14</v>
      </c>
      <c r="K10" s="8" t="s">
        <v>21</v>
      </c>
      <c r="L10" s="23">
        <f>(E10-B10)/B10</f>
        <v>-2.681293342490944E-16</v>
      </c>
    </row>
    <row r="11" spans="1:12" ht="19" thickTop="1"/>
    <row r="13" spans="1:12" ht="18.75" customHeight="1">
      <c r="A13" s="26"/>
      <c r="B13" s="26"/>
      <c r="D13" s="28" t="s">
        <v>40</v>
      </c>
      <c r="E13" s="25">
        <f>-(E7-B7)/E7</f>
        <v>0.36363636363636354</v>
      </c>
    </row>
    <row r="14" spans="1:12" ht="18.75" customHeight="1">
      <c r="B14" s="3"/>
      <c r="D14" s="28" t="s">
        <v>43</v>
      </c>
      <c r="E14" s="27">
        <f>(E9-B9)/(E2-E5)</f>
        <v>18.18181818181818</v>
      </c>
    </row>
    <row r="15" spans="1:12" ht="18.75" customHeight="1">
      <c r="B15" s="3"/>
      <c r="D15" s="28" t="s">
        <v>41</v>
      </c>
      <c r="E15" s="25">
        <f>-(E7-B7)/E7+(E9-B9)/((E2-E5)*B3)</f>
        <v>0.58008658008657998</v>
      </c>
    </row>
    <row r="16" spans="1:12" ht="18.75" customHeight="1">
      <c r="B16" s="3"/>
      <c r="D16" s="28" t="s">
        <v>42</v>
      </c>
      <c r="E16" s="27">
        <f>E13*B3+E14</f>
        <v>48.72727272727272</v>
      </c>
    </row>
    <row r="17" spans="2:5">
      <c r="B17" s="3"/>
    </row>
    <row r="18" spans="2:5">
      <c r="B18" s="3"/>
    </row>
    <row r="19" spans="2:5">
      <c r="B19" s="3"/>
    </row>
    <row r="20" spans="2:5">
      <c r="B20" s="3"/>
    </row>
    <row r="27" spans="2:5">
      <c r="E27" s="29"/>
    </row>
  </sheetData>
  <mergeCells count="4">
    <mergeCell ref="A1:B1"/>
    <mergeCell ref="D1:E1"/>
    <mergeCell ref="G1:H1"/>
    <mergeCell ref="K1:L1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2087-834E-4888-82F8-CE4A2447FFFB}">
  <dimension ref="A1:L12"/>
  <sheetViews>
    <sheetView tabSelected="1" zoomScale="75" workbookViewId="0">
      <selection activeCell="D1" sqref="D1:H1"/>
    </sheetView>
  </sheetViews>
  <sheetFormatPr baseColWidth="10" defaultColWidth="9.1640625" defaultRowHeight="18"/>
  <cols>
    <col min="1" max="1" width="22.5" bestFit="1" customWidth="1"/>
    <col min="2" max="2" width="7.5" bestFit="1" customWidth="1"/>
    <col min="4" max="4" width="10.5" customWidth="1"/>
    <col min="5" max="5" width="12.6640625" customWidth="1"/>
    <col min="6" max="6" width="13.5" customWidth="1"/>
    <col min="7" max="11" width="16" customWidth="1"/>
    <col min="12" max="12" width="10.5" customWidth="1"/>
  </cols>
  <sheetData>
    <row r="1" spans="1:12" ht="48.75" customHeight="1" thickBot="1">
      <c r="A1" s="54" t="s">
        <v>44</v>
      </c>
      <c r="B1" s="55"/>
      <c r="D1" s="48" t="s">
        <v>45</v>
      </c>
      <c r="E1" s="49" t="s">
        <v>46</v>
      </c>
      <c r="F1" s="49" t="s">
        <v>47</v>
      </c>
      <c r="G1" s="49" t="s">
        <v>48</v>
      </c>
      <c r="H1" s="49" t="s">
        <v>49</v>
      </c>
      <c r="I1" s="49" t="s">
        <v>50</v>
      </c>
      <c r="J1" s="49" t="s">
        <v>51</v>
      </c>
      <c r="K1" s="50" t="s">
        <v>52</v>
      </c>
      <c r="L1" s="30"/>
    </row>
    <row r="2" spans="1:12">
      <c r="A2" t="s">
        <v>16</v>
      </c>
      <c r="B2" s="3">
        <v>2</v>
      </c>
      <c r="D2" s="31"/>
      <c r="E2" s="32"/>
      <c r="F2" s="51"/>
      <c r="G2" s="33"/>
      <c r="H2" s="33"/>
      <c r="I2" s="34">
        <v>0</v>
      </c>
      <c r="J2" s="43">
        <f t="shared" ref="J2:J12" si="0">F2+(I2/((E2-$E$7+$B$7)*$B$3))</f>
        <v>0</v>
      </c>
      <c r="K2" s="44">
        <f>$B$3*(1+J2)</f>
        <v>84</v>
      </c>
    </row>
    <row r="3" spans="1:12">
      <c r="A3" s="4" t="s">
        <v>12</v>
      </c>
      <c r="B3" s="4">
        <v>84</v>
      </c>
      <c r="D3" s="35">
        <v>0.4</v>
      </c>
      <c r="E3" s="41">
        <f t="shared" ref="E3:E6" si="1">$E$7*(1+D3)</f>
        <v>2.8</v>
      </c>
      <c r="F3" s="52">
        <f t="shared" ref="F3:F12" si="2">-(E3-$E$7)/((E3-$E$7)+$B$7)</f>
        <v>-0.34782608695652167</v>
      </c>
      <c r="G3" s="27">
        <f t="shared" ref="G3:G12" si="3">F3*$B$3</f>
        <v>-29.217391304347821</v>
      </c>
      <c r="H3" s="27">
        <f t="shared" ref="H3:H11" si="4">$B$3+G3</f>
        <v>54.782608695652179</v>
      </c>
      <c r="I3" s="1">
        <v>0</v>
      </c>
      <c r="J3" s="42">
        <f t="shared" si="0"/>
        <v>-0.34782608695652167</v>
      </c>
      <c r="K3" s="45">
        <f t="shared" ref="K3:K12" si="5">$B$3*(1+J3)</f>
        <v>54.782608695652172</v>
      </c>
    </row>
    <row r="4" spans="1:12">
      <c r="A4" s="5" t="s">
        <v>17</v>
      </c>
      <c r="B4" s="6">
        <f>B2*B3</f>
        <v>168</v>
      </c>
      <c r="D4" s="35">
        <v>0.3</v>
      </c>
      <c r="E4" s="41">
        <f t="shared" si="1"/>
        <v>2.6</v>
      </c>
      <c r="F4" s="52">
        <f t="shared" si="2"/>
        <v>-0.28571428571428575</v>
      </c>
      <c r="G4" s="27">
        <f t="shared" si="3"/>
        <v>-24.000000000000004</v>
      </c>
      <c r="H4" s="27">
        <f t="shared" si="4"/>
        <v>60</v>
      </c>
      <c r="I4" s="1">
        <v>0</v>
      </c>
      <c r="J4" s="42">
        <f t="shared" si="0"/>
        <v>-0.28571428571428575</v>
      </c>
      <c r="K4" s="45">
        <f>$B$3*(1+J4)</f>
        <v>59.999999999999993</v>
      </c>
    </row>
    <row r="5" spans="1:12">
      <c r="A5" t="s">
        <v>13</v>
      </c>
      <c r="B5" s="3">
        <v>0.5</v>
      </c>
      <c r="D5" s="35">
        <v>0.2</v>
      </c>
      <c r="E5" s="41">
        <f t="shared" si="1"/>
        <v>2.4</v>
      </c>
      <c r="F5" s="52">
        <f t="shared" si="2"/>
        <v>-0.21052631578947364</v>
      </c>
      <c r="G5" s="27">
        <f t="shared" si="3"/>
        <v>-17.684210526315788</v>
      </c>
      <c r="H5" s="27">
        <f t="shared" si="4"/>
        <v>66.31578947368422</v>
      </c>
      <c r="I5" s="1">
        <v>0</v>
      </c>
      <c r="J5" s="42">
        <f t="shared" si="0"/>
        <v>-0.21052631578947364</v>
      </c>
      <c r="K5" s="45">
        <f t="shared" si="5"/>
        <v>66.315789473684205</v>
      </c>
    </row>
    <row r="6" spans="1:12">
      <c r="A6" s="4" t="s">
        <v>18</v>
      </c>
      <c r="B6" s="7">
        <f>B5*B3</f>
        <v>42</v>
      </c>
      <c r="D6" s="35">
        <v>0.1</v>
      </c>
      <c r="E6" s="41">
        <f t="shared" si="1"/>
        <v>2.2000000000000002</v>
      </c>
      <c r="F6" s="52">
        <f t="shared" si="2"/>
        <v>-0.11764705882352951</v>
      </c>
      <c r="G6" s="27">
        <f t="shared" si="3"/>
        <v>-9.8823529411764781</v>
      </c>
      <c r="H6" s="27">
        <f t="shared" si="4"/>
        <v>74.117647058823522</v>
      </c>
      <c r="I6" s="1">
        <v>0</v>
      </c>
      <c r="J6" s="42">
        <f t="shared" si="0"/>
        <v>-0.11764705882352951</v>
      </c>
      <c r="K6" s="45">
        <f t="shared" si="5"/>
        <v>74.117647058823522</v>
      </c>
    </row>
    <row r="7" spans="1:12">
      <c r="A7" t="s">
        <v>19</v>
      </c>
      <c r="B7" s="3">
        <f>(B2-B5)</f>
        <v>1.5</v>
      </c>
      <c r="D7" s="35">
        <v>0</v>
      </c>
      <c r="E7" s="36">
        <v>2</v>
      </c>
      <c r="F7" s="52">
        <f t="shared" si="2"/>
        <v>0</v>
      </c>
      <c r="G7" s="27">
        <f t="shared" si="3"/>
        <v>0</v>
      </c>
      <c r="H7" s="27">
        <f t="shared" si="4"/>
        <v>84</v>
      </c>
      <c r="I7" s="1">
        <v>0</v>
      </c>
      <c r="J7" s="42">
        <f t="shared" si="0"/>
        <v>0</v>
      </c>
      <c r="K7" s="45">
        <f t="shared" si="5"/>
        <v>84</v>
      </c>
    </row>
    <row r="8" spans="1:12">
      <c r="A8" t="s">
        <v>20</v>
      </c>
      <c r="B8" s="3">
        <f>B4-B6</f>
        <v>126</v>
      </c>
      <c r="D8" s="35">
        <v>-0.1</v>
      </c>
      <c r="E8" s="36">
        <f>$E$7*(1+D8)</f>
        <v>1.8</v>
      </c>
      <c r="F8" s="52">
        <f t="shared" si="2"/>
        <v>0.1538461538461538</v>
      </c>
      <c r="G8" s="27">
        <f t="shared" si="3"/>
        <v>12.92307692307692</v>
      </c>
      <c r="H8" s="27">
        <f t="shared" si="4"/>
        <v>96.92307692307692</v>
      </c>
      <c r="I8" s="1">
        <v>20</v>
      </c>
      <c r="J8" s="42">
        <f t="shared" si="0"/>
        <v>0.33699633699633691</v>
      </c>
      <c r="K8" s="45">
        <f t="shared" si="5"/>
        <v>112.30769230769231</v>
      </c>
    </row>
    <row r="9" spans="1:12">
      <c r="A9" s="4" t="s">
        <v>14</v>
      </c>
      <c r="B9" s="7">
        <v>20</v>
      </c>
      <c r="D9" s="35">
        <v>-0.2</v>
      </c>
      <c r="E9" s="36">
        <f t="shared" ref="E9:E12" si="6">$E$7*(1+D9)</f>
        <v>1.6</v>
      </c>
      <c r="F9" s="52">
        <f t="shared" si="2"/>
        <v>0.36363636363636354</v>
      </c>
      <c r="G9" s="27">
        <f t="shared" si="3"/>
        <v>30.545454545454536</v>
      </c>
      <c r="H9" s="27">
        <f t="shared" si="4"/>
        <v>114.54545454545453</v>
      </c>
      <c r="I9" s="1">
        <v>40</v>
      </c>
      <c r="J9" s="42">
        <f t="shared" si="0"/>
        <v>0.79653679653679643</v>
      </c>
      <c r="K9" s="45">
        <f t="shared" si="5"/>
        <v>150.90909090909091</v>
      </c>
    </row>
    <row r="10" spans="1:12" ht="19" thickBot="1">
      <c r="A10" s="8" t="s">
        <v>21</v>
      </c>
      <c r="B10" s="9">
        <f>B4-B6-B9</f>
        <v>106</v>
      </c>
      <c r="D10" s="35">
        <v>-0.3</v>
      </c>
      <c r="E10" s="36">
        <f t="shared" si="6"/>
        <v>1.4</v>
      </c>
      <c r="F10" s="52">
        <f t="shared" si="2"/>
        <v>0.66666666666666685</v>
      </c>
      <c r="G10" s="27">
        <f t="shared" si="3"/>
        <v>56.000000000000014</v>
      </c>
      <c r="H10" s="27">
        <f t="shared" si="4"/>
        <v>140</v>
      </c>
      <c r="I10" s="1">
        <v>60</v>
      </c>
      <c r="J10" s="42">
        <f t="shared" si="0"/>
        <v>1.4603174603174605</v>
      </c>
      <c r="K10" s="45">
        <f t="shared" si="5"/>
        <v>206.66666666666669</v>
      </c>
    </row>
    <row r="11" spans="1:12" ht="19" thickTop="1">
      <c r="D11" s="35">
        <v>-0.4</v>
      </c>
      <c r="E11" s="36">
        <f t="shared" si="6"/>
        <v>1.2</v>
      </c>
      <c r="F11" s="52">
        <f t="shared" si="2"/>
        <v>1.142857142857143</v>
      </c>
      <c r="G11" s="27">
        <f t="shared" si="3"/>
        <v>96.000000000000014</v>
      </c>
      <c r="H11" s="27">
        <f t="shared" si="4"/>
        <v>180</v>
      </c>
      <c r="I11" s="1">
        <v>80</v>
      </c>
      <c r="J11" s="42">
        <f t="shared" si="0"/>
        <v>2.5034013605442178</v>
      </c>
      <c r="K11" s="45">
        <f t="shared" si="5"/>
        <v>294.28571428571428</v>
      </c>
    </row>
    <row r="12" spans="1:12" ht="19" thickBot="1">
      <c r="D12" s="37">
        <v>-0.5</v>
      </c>
      <c r="E12" s="38">
        <f t="shared" si="6"/>
        <v>1</v>
      </c>
      <c r="F12" s="53">
        <f t="shared" si="2"/>
        <v>2</v>
      </c>
      <c r="G12" s="39">
        <f t="shared" si="3"/>
        <v>168</v>
      </c>
      <c r="H12" s="39">
        <f>$B$3+G12</f>
        <v>252</v>
      </c>
      <c r="I12" s="40">
        <v>100</v>
      </c>
      <c r="J12" s="46">
        <f t="shared" si="0"/>
        <v>4.3809523809523814</v>
      </c>
      <c r="K12" s="47">
        <f t="shared" si="5"/>
        <v>452.00000000000006</v>
      </c>
    </row>
  </sheetData>
  <mergeCells count="1">
    <mergeCell ref="A1:B1"/>
  </mergeCells>
  <phoneticPr fontId="6"/>
  <printOptions heading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Ex-4-1-i</vt:lpstr>
      <vt:lpstr>Ex-4-1</vt:lpstr>
      <vt:lpstr>Ex-4-2</vt:lpstr>
      <vt:lpstr>Ex-4-3</vt:lpstr>
      <vt:lpstr>Ex-4-4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2020-01-13T07:28:37Z</dcterms:created>
  <dcterms:modified xsi:type="dcterms:W3CDTF">2024-10-30T05:05:19Z</dcterms:modified>
</cp:coreProperties>
</file>